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245" activeTab="4"/>
  </bookViews>
  <sheets>
    <sheet name="CICLO PHVA" sheetId="1" r:id="rId1"/>
    <sheet name="SEPG-F-007" sheetId="2" r:id="rId2"/>
    <sheet name="Mapa de riesgos" sheetId="3" state="hidden" r:id="rId3"/>
    <sheet name="SEPG-F-012" sheetId="4" r:id="rId4"/>
    <sheet name="SEPG-F-014" sheetId="5" r:id="rId5"/>
    <sheet name="Matriz de Cambios" sheetId="6" r:id="rId6"/>
    <sheet name="Reportes de Riesgo" sheetId="7" r:id="rId7"/>
    <sheet name="Fm-20 " sheetId="8" state="hidden" r:id="rId8"/>
    <sheet name="DB" sheetId="9" state="hidden" r:id="rId9"/>
    <sheet name="Hoja1" sheetId="10" state="hidden" r:id="rId10"/>
  </sheets>
  <externalReferences>
    <externalReference r:id="rId13"/>
    <externalReference r:id="rId14"/>
    <externalReference r:id="rId15"/>
  </externalReferences>
  <definedNames>
    <definedName name="_xlfn.AVERAGEIF" hidden="1">#NAME?</definedName>
    <definedName name="_xlfn.COUNTIFS" hidden="1">#NAME?</definedName>
    <definedName name="_xlfn.IFERROR" hidden="1">#NAME?</definedName>
    <definedName name="_xlfn.MODE.MULT" hidden="1">#NAME?</definedName>
    <definedName name="_xlfn.MODE.SNGL" hidden="1">#NAME?</definedName>
    <definedName name="¿TIENE_HERRAMIENTA_PARA_EJERCER_EL_CONTROL?">'DB'!$D$8:$D$10</definedName>
    <definedName name="A">'DB'!$J$5:$J$6</definedName>
    <definedName name="B">'DB'!$K$5:$K$6</definedName>
    <definedName name="CE">'DB'!$L$5:$L$6</definedName>
    <definedName name="ERERTERTER">'[2]DB'!$H$9:$H$10</definedName>
    <definedName name="EXISTENCONTROLES">'DB'!$D$5:$D$6</definedName>
    <definedName name="FrecuenciaSeguim">'DB'!$H$9:$H$10</definedName>
    <definedName name="FrecuendiaSeguim">'DB'!$H$9:$H$10</definedName>
    <definedName name="HerramientaControl">'DB'!$D$9:$D$10</definedName>
    <definedName name="HerramientaEfectiva">'DB'!$F$9:$F$10</definedName>
    <definedName name="IMPACTO">'DB'!$H$5</definedName>
    <definedName name="ManualesInstructivos">'DB'!$E$9:$E$10</definedName>
    <definedName name="OP" localSheetId="7">'Fm-20 '!$L$11</definedName>
    <definedName name="OPCIONESDEMANEJO">'DB'!$N$5:$N$8</definedName>
    <definedName name="PROBABILIDAD">'DB'!$G$5</definedName>
    <definedName name="ResponDefinidos">'DB'!$G$9:$G$10</definedName>
    <definedName name="TieneHerramientaControl1">'DB'!$D$9:$D$10</definedName>
    <definedName name="TIPODERIESGO">'DB'!$B$5:$B$11</definedName>
  </definedNames>
  <calcPr fullCalcOnLoad="1"/>
</workbook>
</file>

<file path=xl/comments2.xml><?xml version="1.0" encoding="utf-8"?>
<comments xmlns="http://schemas.openxmlformats.org/spreadsheetml/2006/main">
  <authors>
    <author>Pilou</author>
    <author>Ingrid Johanna Maldonado Martinez</author>
    <author>user</author>
  </authors>
  <commentList>
    <comment ref="A13" authorId="0">
      <text>
        <r>
          <rPr>
            <b/>
            <sz val="9"/>
            <rFont val="Tahoma"/>
            <family val="2"/>
          </rPr>
          <t>Modificar el consecutivo para cada proceso.</t>
        </r>
      </text>
    </comment>
    <comment ref="B12" authorId="1">
      <text>
        <r>
          <rPr>
            <b/>
            <sz val="9"/>
            <rFont val="Tahoma"/>
            <family val="2"/>
          </rPr>
          <t>Ingrid Johanna Maldonado Martinez:</t>
        </r>
        <r>
          <rPr>
            <sz val="9"/>
            <rFont val="Tahoma"/>
            <family val="2"/>
          </rPr>
          <t xml:space="preserve">
Se debe tener en cuenta el DOFA, Auditorias Internas y Externas, Caracterización de procesos y juicio de expertos</t>
        </r>
      </text>
    </comment>
    <comment ref="C12" authorId="2">
      <text>
        <r>
          <rPr>
            <sz val="12"/>
            <rFont val="Tahoma"/>
            <family val="2"/>
          </rPr>
          <t xml:space="preserve">Posibilidad de que suceda algún evento que tendrá un impacto sobre los objetivos institucionales o del proceso. Se expresa en términos de probabilidad y consecuencias.
</t>
        </r>
      </text>
    </comment>
    <comment ref="D12" authorId="2">
      <text>
        <r>
          <rPr>
            <sz val="12"/>
            <rFont val="Tahoma"/>
            <family val="2"/>
          </rPr>
          <t xml:space="preserve">Se refiere a las características generales o las formas en que se observa o manifiesta el riesgo identificado.
</t>
        </r>
      </text>
    </comment>
    <comment ref="G12" authorId="1">
      <text>
        <r>
          <rPr>
            <b/>
            <sz val="9"/>
            <rFont val="Tahoma"/>
            <family val="2"/>
          </rPr>
          <t>Ingrid Johanna Maldonado Martinez:</t>
        </r>
        <r>
          <rPr>
            <sz val="9"/>
            <rFont val="Tahoma"/>
            <family val="2"/>
          </rPr>
          <t xml:space="preserve">
Riesgos Institucionales: Propios de la gestión.
Riesgos Anticorrupción: se pueden dar por mala fe, presiones de terceros</t>
        </r>
      </text>
    </comment>
    <comment ref="M12" authorId="2">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C27" authorId="2">
      <text>
        <r>
          <rPr>
            <sz val="12"/>
            <rFont val="Tahoma"/>
            <family val="2"/>
          </rPr>
          <t xml:space="preserve">Posibilidad de que suceda algún evento que tendrá un impacto sobre los objetivos institucionales o del proceso. Se expresa en términos de probabilidad y consecuencias.
</t>
        </r>
      </text>
    </comment>
    <comment ref="D27" authorId="2">
      <text>
        <r>
          <rPr>
            <sz val="12"/>
            <rFont val="Tahoma"/>
            <family val="2"/>
          </rPr>
          <t xml:space="preserve">Se refiere a las características generales o las formas en que se observa o manifiesta el riesgo identificado.
</t>
        </r>
      </text>
    </comment>
    <comment ref="I27" authorId="2">
      <text>
        <r>
          <rPr>
            <sz val="12"/>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27" authorId="2">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3.xml><?xml version="1.0" encoding="utf-8"?>
<comments xmlns="http://schemas.openxmlformats.org/spreadsheetml/2006/main">
  <authors>
    <author>M?nica Viviana Parra </author>
  </authors>
  <commentList>
    <comment ref="L6" authorId="0">
      <text>
        <r>
          <rPr>
            <b/>
            <sz val="9"/>
            <rFont val="Tahoma"/>
            <family val="2"/>
          </rPr>
          <t xml:space="preserve">Riesgo ascendente: a Mayor nivel de zona mayor riesgo)
</t>
        </r>
      </text>
    </comment>
  </commentList>
</comments>
</file>

<file path=xl/comments4.xml><?xml version="1.0" encoding="utf-8"?>
<comments xmlns="http://schemas.openxmlformats.org/spreadsheetml/2006/main">
  <authors>
    <author>user</author>
    <author>Ingrid Johanna Maldonado Martinez</author>
  </authors>
  <commentList>
    <comment ref="A13" authorId="0">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K13" authorId="0">
      <text>
        <r>
          <rPr>
            <b/>
            <sz val="12"/>
            <rFont val="Tahoma"/>
            <family val="2"/>
          </rPr>
          <t>* Insignificante:</t>
        </r>
        <r>
          <rPr>
            <sz val="12"/>
            <rFont val="Tahoma"/>
            <family val="2"/>
          </rPr>
          <t xml:space="preserve"> La materialización del riesgo </t>
        </r>
        <r>
          <rPr>
            <b/>
            <sz val="12"/>
            <rFont val="Tahoma"/>
            <family val="2"/>
          </rPr>
          <t>puede ser controlado</t>
        </r>
        <r>
          <rPr>
            <sz val="12"/>
            <rFont val="Tahoma"/>
            <family val="2"/>
          </rPr>
          <t xml:space="preserve"> por los participantes del proceso, y no afecta los objetivos del proceso.
* </t>
        </r>
        <r>
          <rPr>
            <b/>
            <sz val="12"/>
            <rFont val="Tahoma"/>
            <family val="2"/>
          </rPr>
          <t>Menor:</t>
        </r>
        <r>
          <rPr>
            <sz val="12"/>
            <rFont val="Tahoma"/>
            <family val="2"/>
          </rPr>
          <t xml:space="preserve"> La materialización del riesgo ocasiona </t>
        </r>
        <r>
          <rPr>
            <b/>
            <sz val="12"/>
            <rFont val="Tahoma"/>
            <family val="2"/>
          </rPr>
          <t>pequeñas demoras</t>
        </r>
        <r>
          <rPr>
            <sz val="12"/>
            <rFont val="Tahoma"/>
            <family val="2"/>
          </rPr>
          <t xml:space="preserve"> en el cumplimiento de las actividades del proceso, y </t>
        </r>
        <r>
          <rPr>
            <b/>
            <sz val="12"/>
            <rFont val="Tahoma"/>
            <family val="2"/>
          </rPr>
          <t>no afecta significativamente el cumplimiento de los objetivos del mismo</t>
        </r>
        <r>
          <rPr>
            <sz val="12"/>
            <rFont val="Tahoma"/>
            <family val="2"/>
          </rPr>
          <t xml:space="preserve">. Tiene un impacto bajo en los procesos de otras áreas de la Agencia.
</t>
        </r>
        <r>
          <rPr>
            <b/>
            <sz val="12"/>
            <rFont val="Tahoma"/>
            <family val="2"/>
          </rPr>
          <t>* Moderado:</t>
        </r>
        <r>
          <rPr>
            <sz val="12"/>
            <rFont val="Tahoma"/>
            <family val="2"/>
          </rPr>
          <t xml:space="preserve"> La materialización del riesgo </t>
        </r>
        <r>
          <rPr>
            <b/>
            <sz val="12"/>
            <rFont val="Tahoma"/>
            <family val="2"/>
          </rPr>
          <t>demora el cumplimiento de los objetivos del proceso</t>
        </r>
        <r>
          <rPr>
            <sz val="12"/>
            <rFont val="Tahoma"/>
            <family val="2"/>
          </rPr>
          <t xml:space="preserve">, y tiene un </t>
        </r>
        <r>
          <rPr>
            <b/>
            <sz val="12"/>
            <rFont val="Tahoma"/>
            <family val="2"/>
          </rPr>
          <t>impacto moderado en los procesos de otras áreas</t>
        </r>
        <r>
          <rPr>
            <sz val="12"/>
            <rFont val="Tahoma"/>
            <family val="2"/>
          </rPr>
          <t xml:space="preserve"> de la Agencia. Puede además causar un deterioro en el desarrollo del proceso dificultando o retrasando el cumplimiento de sus objetivos, impidiendo que éste se desarrolle en forma normal.
</t>
        </r>
        <r>
          <rPr>
            <b/>
            <sz val="12"/>
            <rFont val="Tahoma"/>
            <family val="2"/>
          </rPr>
          <t>* Mayor:</t>
        </r>
        <r>
          <rPr>
            <sz val="12"/>
            <rFont val="Tahoma"/>
            <family val="2"/>
          </rPr>
          <t xml:space="preserve"> La materialización del riesgo </t>
        </r>
        <r>
          <rPr>
            <b/>
            <sz val="12"/>
            <rFont val="Tahoma"/>
            <family val="2"/>
          </rPr>
          <t>retrasa el cumplimiento de los objetivos de la ANI</t>
        </r>
        <r>
          <rPr>
            <sz val="12"/>
            <rFont val="Tahoma"/>
            <family val="2"/>
          </rPr>
          <t xml:space="preserve"> y tiene un </t>
        </r>
        <r>
          <rPr>
            <b/>
            <sz val="12"/>
            <rFont val="Tahoma"/>
            <family val="2"/>
          </rPr>
          <t>impacto significativo en la imagen pública de la Agencia y</t>
        </r>
        <r>
          <rPr>
            <sz val="12"/>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rFont val="Tahoma"/>
            <family val="2"/>
          </rPr>
          <t>* Catastrófico:</t>
        </r>
        <r>
          <rPr>
            <sz val="12"/>
            <rFont val="Tahoma"/>
            <family val="2"/>
          </rPr>
          <t xml:space="preserve"> La materialización del riesgo </t>
        </r>
        <r>
          <rPr>
            <b/>
            <sz val="12"/>
            <rFont val="Tahoma"/>
            <family val="2"/>
          </rPr>
          <t>imposibilita el cumplimiento de los objetivos de la Agencia,</t>
        </r>
        <r>
          <rPr>
            <sz val="12"/>
            <rFont val="Tahoma"/>
            <family val="2"/>
          </rPr>
          <t xml:space="preserve"> tiene un </t>
        </r>
        <r>
          <rPr>
            <b/>
            <sz val="12"/>
            <rFont val="Tahoma"/>
            <family val="2"/>
          </rPr>
          <t xml:space="preserve">impacto catastrófico en la imagen pública de la Agencia </t>
        </r>
        <r>
          <rPr>
            <sz val="12"/>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V13" authorId="0">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AF13" authorId="0">
      <text>
        <r>
          <rPr>
            <b/>
            <sz val="12"/>
            <rFont val="Tahoma"/>
            <family val="2"/>
          </rPr>
          <t>* Insignificante:</t>
        </r>
        <r>
          <rPr>
            <sz val="12"/>
            <rFont val="Tahoma"/>
            <family val="2"/>
          </rPr>
          <t xml:space="preserve"> La materialización del riesgo </t>
        </r>
        <r>
          <rPr>
            <b/>
            <sz val="12"/>
            <rFont val="Tahoma"/>
            <family val="2"/>
          </rPr>
          <t>puede ser controlado</t>
        </r>
        <r>
          <rPr>
            <sz val="12"/>
            <rFont val="Tahoma"/>
            <family val="2"/>
          </rPr>
          <t xml:space="preserve"> por los participantes del proceso, y no afecta los objetivos del proceso.
* </t>
        </r>
        <r>
          <rPr>
            <b/>
            <sz val="12"/>
            <rFont val="Tahoma"/>
            <family val="2"/>
          </rPr>
          <t>Menor:</t>
        </r>
        <r>
          <rPr>
            <sz val="12"/>
            <rFont val="Tahoma"/>
            <family val="2"/>
          </rPr>
          <t xml:space="preserve"> La materialización del riesgo ocasiona </t>
        </r>
        <r>
          <rPr>
            <b/>
            <sz val="12"/>
            <rFont val="Tahoma"/>
            <family val="2"/>
          </rPr>
          <t>pequeñas demoras</t>
        </r>
        <r>
          <rPr>
            <sz val="12"/>
            <rFont val="Tahoma"/>
            <family val="2"/>
          </rPr>
          <t xml:space="preserve"> en el cumplimiento de las actividades del proceso, y </t>
        </r>
        <r>
          <rPr>
            <b/>
            <sz val="12"/>
            <rFont val="Tahoma"/>
            <family val="2"/>
          </rPr>
          <t>no afecta significativamente el cumplimiento de los objetivos del mismo</t>
        </r>
        <r>
          <rPr>
            <sz val="12"/>
            <rFont val="Tahoma"/>
            <family val="2"/>
          </rPr>
          <t xml:space="preserve">. Tiene un impacto bajo en los procesos de otras áreas de la Agencia.
</t>
        </r>
        <r>
          <rPr>
            <b/>
            <sz val="12"/>
            <rFont val="Tahoma"/>
            <family val="2"/>
          </rPr>
          <t>* Moderado:</t>
        </r>
        <r>
          <rPr>
            <sz val="12"/>
            <rFont val="Tahoma"/>
            <family val="2"/>
          </rPr>
          <t xml:space="preserve"> La materialización del riesgo </t>
        </r>
        <r>
          <rPr>
            <b/>
            <sz val="12"/>
            <rFont val="Tahoma"/>
            <family val="2"/>
          </rPr>
          <t>demora el cumplimiento de los objetivos del proceso</t>
        </r>
        <r>
          <rPr>
            <sz val="12"/>
            <rFont val="Tahoma"/>
            <family val="2"/>
          </rPr>
          <t xml:space="preserve">, y tiene un </t>
        </r>
        <r>
          <rPr>
            <b/>
            <sz val="12"/>
            <rFont val="Tahoma"/>
            <family val="2"/>
          </rPr>
          <t>impacto moderado en los procesos de otras áreas</t>
        </r>
        <r>
          <rPr>
            <sz val="12"/>
            <rFont val="Tahoma"/>
            <family val="2"/>
          </rPr>
          <t xml:space="preserve"> de la Agencia. Puede además causar un deterioro en el desarrollo del proceso dificultando o retrasando el cumplimiento de sus objetivos, impidiendo que éste se desarrolle en forma normal.
</t>
        </r>
        <r>
          <rPr>
            <b/>
            <sz val="12"/>
            <rFont val="Tahoma"/>
            <family val="2"/>
          </rPr>
          <t>* Mayor:</t>
        </r>
        <r>
          <rPr>
            <sz val="12"/>
            <rFont val="Tahoma"/>
            <family val="2"/>
          </rPr>
          <t xml:space="preserve"> La materialización del riesgo </t>
        </r>
        <r>
          <rPr>
            <b/>
            <sz val="12"/>
            <rFont val="Tahoma"/>
            <family val="2"/>
          </rPr>
          <t>retrasa el cumplimiento de los objetivos de la ANI</t>
        </r>
        <r>
          <rPr>
            <sz val="12"/>
            <rFont val="Tahoma"/>
            <family val="2"/>
          </rPr>
          <t xml:space="preserve"> y tiene un </t>
        </r>
        <r>
          <rPr>
            <b/>
            <sz val="12"/>
            <rFont val="Tahoma"/>
            <family val="2"/>
          </rPr>
          <t>impacto significativo en la imagen pública de la Agencia y</t>
        </r>
        <r>
          <rPr>
            <sz val="12"/>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rFont val="Tahoma"/>
            <family val="2"/>
          </rPr>
          <t>* Catastrófico:</t>
        </r>
        <r>
          <rPr>
            <sz val="12"/>
            <rFont val="Tahoma"/>
            <family val="2"/>
          </rPr>
          <t xml:space="preserve"> La materialización del riesgo </t>
        </r>
        <r>
          <rPr>
            <b/>
            <sz val="12"/>
            <rFont val="Tahoma"/>
            <family val="2"/>
          </rPr>
          <t>imposibilita el cumplimiento de los objetivos de la Agencia,</t>
        </r>
        <r>
          <rPr>
            <sz val="12"/>
            <rFont val="Tahoma"/>
            <family val="2"/>
          </rPr>
          <t xml:space="preserve"> tiene un </t>
        </r>
        <r>
          <rPr>
            <b/>
            <sz val="12"/>
            <rFont val="Tahoma"/>
            <family val="2"/>
          </rPr>
          <t xml:space="preserve">impacto catastrófico en la imagen pública de la Agencia </t>
        </r>
        <r>
          <rPr>
            <sz val="12"/>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AA15" authorId="1">
      <text>
        <r>
          <rPr>
            <b/>
            <sz val="9"/>
            <rFont val="Tahoma"/>
            <family val="2"/>
          </rPr>
          <t>Ingrid Johanna Maldonado Martinez:</t>
        </r>
        <r>
          <rPr>
            <sz val="9"/>
            <rFont val="Tahoma"/>
            <family val="2"/>
          </rPr>
          <t xml:space="preserve">
Que no se puede realizar por ningún concepto
</t>
        </r>
      </text>
    </comment>
    <comment ref="AA16" authorId="1">
      <text>
        <r>
          <rPr>
            <b/>
            <sz val="9"/>
            <rFont val="Tahoma"/>
            <family val="2"/>
          </rPr>
          <t>Ingrid Johanna Maldonado Martinez:</t>
        </r>
        <r>
          <rPr>
            <sz val="9"/>
            <rFont val="Tahoma"/>
            <family val="2"/>
          </rPr>
          <t xml:space="preserve">
Se puede hacer pero no evalua la disponibilidad de recursos</t>
        </r>
      </text>
    </comment>
    <comment ref="AA17" authorId="1">
      <text>
        <r>
          <rPr>
            <b/>
            <sz val="9"/>
            <rFont val="Tahoma"/>
            <family val="2"/>
          </rPr>
          <t>Ingrid Johanna Maldonado Martinez:</t>
        </r>
        <r>
          <rPr>
            <sz val="9"/>
            <rFont val="Tahoma"/>
            <family val="2"/>
          </rPr>
          <t xml:space="preserve">
Capacidad de realizarle teniendo en cuenta las diferentes variables
</t>
        </r>
      </text>
    </comment>
  </commentList>
</comments>
</file>

<file path=xl/comments7.xml><?xml version="1.0" encoding="utf-8"?>
<comments xmlns="http://schemas.openxmlformats.org/spreadsheetml/2006/main">
  <authors>
    <author>Ingrid Johanna Maldonado Martinez</author>
  </authors>
  <commentList>
    <comment ref="C37" authorId="0">
      <text>
        <r>
          <rPr>
            <b/>
            <sz val="9"/>
            <rFont val="Tahoma"/>
            <family val="2"/>
          </rPr>
          <t>Ingrid Johanna Maldonado Martinez:</t>
        </r>
        <r>
          <rPr>
            <sz val="9"/>
            <rFont val="Tahoma"/>
            <family val="2"/>
          </rPr>
          <t xml:space="preserve">
Para este indicador solo se tendran en cuenta los riesgos altos y extremos</t>
        </r>
      </text>
    </comment>
    <comment ref="C41" authorId="0">
      <text>
        <r>
          <rPr>
            <b/>
            <sz val="9"/>
            <rFont val="Tahoma"/>
            <family val="2"/>
          </rPr>
          <t>Ingrid Johanna Maldonado Martinez:</t>
        </r>
        <r>
          <rPr>
            <sz val="9"/>
            <rFont val="Tahoma"/>
            <family val="2"/>
          </rPr>
          <t xml:space="preserve">
ubicar letra antes de la descripción del riesgo.</t>
        </r>
      </text>
    </comment>
    <comment ref="D41" authorId="0">
      <text>
        <r>
          <rPr>
            <b/>
            <sz val="9"/>
            <rFont val="Tahoma"/>
            <family val="2"/>
          </rPr>
          <t>Ingrid Johanna Maldonado Martinez:</t>
        </r>
        <r>
          <rPr>
            <sz val="9"/>
            <rFont val="Tahoma"/>
            <family val="2"/>
          </rPr>
          <t xml:space="preserve">
Describirlo de la siguiente forma a modo de ejemplo: Alta-Moderada</t>
        </r>
      </text>
    </comment>
  </commentList>
</comments>
</file>

<file path=xl/comments8.xml><?xml version="1.0" encoding="utf-8"?>
<comments xmlns="http://schemas.openxmlformats.org/spreadsheetml/2006/main">
  <authors>
    <author>Pilar Gomez</author>
    <author>user</author>
  </authors>
  <commentList>
    <comment ref="M9" authorId="0">
      <text>
        <r>
          <rPr>
            <sz val="12"/>
            <rFont val="Tahoma"/>
            <family val="2"/>
          </rPr>
          <t>Para plantear el plan de acción tenga en cuenta el contexto Estratégico del Fm-17(Identificación del riesgo).</t>
        </r>
      </text>
    </comment>
    <comment ref="L10" authorId="1">
      <text>
        <r>
          <rPr>
            <b/>
            <sz val="16"/>
            <rFont val="Tahoma"/>
            <family val="2"/>
          </rPr>
          <t>Evitar el riesgo.
T</t>
        </r>
        <r>
          <rPr>
            <b/>
            <sz val="12"/>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rFont val="Tahoma"/>
            <family val="2"/>
          </rPr>
          <t xml:space="preserve">
Reducir el riesgo.
</t>
        </r>
        <r>
          <rPr>
            <b/>
            <sz val="12"/>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rFont val="Tahoma"/>
            <family val="2"/>
          </rPr>
          <t xml:space="preserve">
Compartir o transferir el riesgo.
R</t>
        </r>
        <r>
          <rPr>
            <b/>
            <sz val="12"/>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rFont val="Tahoma"/>
            <family val="2"/>
          </rPr>
          <t xml:space="preserve">
Asumir el riesgo.
</t>
        </r>
        <r>
          <rPr>
            <b/>
            <sz val="12"/>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9.xml><?xml version="1.0" encoding="utf-8"?>
<comments xmlns="http://schemas.openxmlformats.org/spreadsheetml/2006/main">
  <authors>
    <author>M?nica Viviana Parra </author>
  </authors>
  <commentList>
    <comment ref="J36" authorId="0">
      <text>
        <r>
          <rPr>
            <b/>
            <sz val="9"/>
            <rFont val="Tahoma"/>
            <family val="2"/>
          </rPr>
          <t xml:space="preserve">Riesgo ascendente: a Mayor nivel de zona mayor riesgo)
</t>
        </r>
      </text>
    </comment>
  </commentList>
</comments>
</file>

<file path=xl/sharedStrings.xml><?xml version="1.0" encoding="utf-8"?>
<sst xmlns="http://schemas.openxmlformats.org/spreadsheetml/2006/main" count="1298" uniqueCount="699">
  <si>
    <t>AGENCIA NACIONAL DE INFRAESTRUCTURA</t>
  </si>
  <si>
    <t>SISTEMA INTEGRADO DE GESTIÓN</t>
  </si>
  <si>
    <t>Formato</t>
  </si>
  <si>
    <t>ORIGEN</t>
  </si>
  <si>
    <t>OPORTUNIDADES</t>
  </si>
  <si>
    <t>Medioambiental</t>
  </si>
  <si>
    <t>Revisado por:</t>
  </si>
  <si>
    <t>Nombre</t>
  </si>
  <si>
    <t>FECHA:</t>
  </si>
  <si>
    <t>ÍTEM</t>
  </si>
  <si>
    <t>RIESGO</t>
  </si>
  <si>
    <t>DESCRIPCIÓN DEL RIESGO</t>
  </si>
  <si>
    <t>CAUSAS</t>
  </si>
  <si>
    <t>TIPO DE RIESGO</t>
  </si>
  <si>
    <t>TECNOLOGIA</t>
  </si>
  <si>
    <t>OPERATIVO</t>
  </si>
  <si>
    <t>Aprobado por: Nombre y firma del líder(s) del proceso</t>
  </si>
  <si>
    <t xml:space="preserve">Nombre
</t>
  </si>
  <si>
    <t xml:space="preserve">Nombre 
</t>
  </si>
  <si>
    <t>Firma</t>
  </si>
  <si>
    <t>Hoja  1  de 1</t>
  </si>
  <si>
    <t xml:space="preserve">           </t>
  </si>
  <si>
    <t xml:space="preserve">    </t>
  </si>
  <si>
    <t>Nota</t>
  </si>
  <si>
    <t>El riesgo se debe calificar de acuerdo con los siguientes conceptos:</t>
  </si>
  <si>
    <t>Probabilidad</t>
  </si>
  <si>
    <t>Impacto</t>
  </si>
  <si>
    <t>valor</t>
  </si>
  <si>
    <t>descripción</t>
  </si>
  <si>
    <t>Raro (E)</t>
  </si>
  <si>
    <t>Insignificante</t>
  </si>
  <si>
    <t>Improbable (D)</t>
  </si>
  <si>
    <t>Menor</t>
  </si>
  <si>
    <t>Posible (C)</t>
  </si>
  <si>
    <t>Moderado</t>
  </si>
  <si>
    <t>Probable (B)</t>
  </si>
  <si>
    <t>Mayor</t>
  </si>
  <si>
    <t>Casi Seguro (A)</t>
  </si>
  <si>
    <t>Catastrófico</t>
  </si>
  <si>
    <t>ITEM</t>
  </si>
  <si>
    <t>Probabilidad/ Impacto</t>
  </si>
  <si>
    <t>VALOR</t>
  </si>
  <si>
    <t>NOMBRE</t>
  </si>
  <si>
    <t>EVALUACION</t>
  </si>
  <si>
    <t>ZONA DE RIESGO INHERENTE</t>
  </si>
  <si>
    <t>P</t>
  </si>
  <si>
    <t>I</t>
  </si>
  <si>
    <t>PROBABILIDAD</t>
  </si>
  <si>
    <t>IMPACTO</t>
  </si>
  <si>
    <t>INSIGNIFICANTE (1)</t>
  </si>
  <si>
    <t>MENOR (6)</t>
  </si>
  <si>
    <t>MODERADO (7)</t>
  </si>
  <si>
    <t>MAYOR (11)</t>
  </si>
  <si>
    <t>CATASTROFICO (13)</t>
  </si>
  <si>
    <t>ZONA</t>
  </si>
  <si>
    <t>NIVEL DE RIESGO</t>
  </si>
  <si>
    <t>E (RARO)</t>
  </si>
  <si>
    <t>ZONA RIESGO BAJO</t>
  </si>
  <si>
    <t>Z-1</t>
  </si>
  <si>
    <t>Zona 1 de riesgo Bajo (B)</t>
  </si>
  <si>
    <t>Zona 4 de riesgo Bajo (B)</t>
  </si>
  <si>
    <t>Zona 8 de riesgo Moderado (M)</t>
  </si>
  <si>
    <t>Zona 15 de riesgo Alto (A)</t>
  </si>
  <si>
    <t>Zona 17 de riesgo Alto (A)</t>
  </si>
  <si>
    <t>Z-2</t>
  </si>
  <si>
    <t>Asumir el riesgo</t>
  </si>
  <si>
    <t xml:space="preserve">Reducir el riesgo. </t>
  </si>
  <si>
    <t>Z-3</t>
  </si>
  <si>
    <t>Evitar el riesgo</t>
  </si>
  <si>
    <t>Z- 4</t>
  </si>
  <si>
    <t>Compartir o transferir  el riesgo</t>
  </si>
  <si>
    <t>Z- 5</t>
  </si>
  <si>
    <t>D(IMPROBABLE)</t>
  </si>
  <si>
    <t>ZONA RIESGO MODERADO</t>
  </si>
  <si>
    <t>Z-6</t>
  </si>
  <si>
    <t>Zona 2 de riesgo Bajo (B)</t>
  </si>
  <si>
    <t>Zona 5 de riesgo Bajo (B)</t>
  </si>
  <si>
    <t>Zona 9 de riesgo Moderado (M)</t>
  </si>
  <si>
    <t>Zona 16 de riesgo Alto (A)</t>
  </si>
  <si>
    <t>Zona 22 de riesgo Extremo (E.)</t>
  </si>
  <si>
    <t>Z-7</t>
  </si>
  <si>
    <t>Z-8</t>
  </si>
  <si>
    <t>Z-9</t>
  </si>
  <si>
    <t>ZONA DE RIESGO ALTO</t>
  </si>
  <si>
    <t>Z-10</t>
  </si>
  <si>
    <t>C (POSIBLE)</t>
  </si>
  <si>
    <t>Z-11</t>
  </si>
  <si>
    <t>Zona 3 de riesgo Bajo (B)</t>
  </si>
  <si>
    <t>Zona 7 de riesgo Moderado (M)</t>
  </si>
  <si>
    <t>Zona 13 de riesgo Alto (A)</t>
  </si>
  <si>
    <t>Zona 19 de riesgo Extremo (E.)</t>
  </si>
  <si>
    <t>Zona 23 de riesgo Extremo (E.)</t>
  </si>
  <si>
    <t>Z-12</t>
  </si>
  <si>
    <t>Z-13</t>
  </si>
  <si>
    <t>Z-14</t>
  </si>
  <si>
    <t>Z-15</t>
  </si>
  <si>
    <t>B (PROBABLE)</t>
  </si>
  <si>
    <t>Z-16</t>
  </si>
  <si>
    <t>Zona 6 de riesgo Moderado (M)</t>
  </si>
  <si>
    <t>Zona 11 de riesgo Alto (A)</t>
  </si>
  <si>
    <t>Zona 14 de riesgo Alto (A)</t>
  </si>
  <si>
    <t>Zona 20 de riesgo Extremo (E.)</t>
  </si>
  <si>
    <t>Zona  24 de riesgo Extremo (E.)</t>
  </si>
  <si>
    <t>Z-17</t>
  </si>
  <si>
    <t>ZONA DE RIESGO EXTREMO</t>
  </si>
  <si>
    <t>Z-18</t>
  </si>
  <si>
    <t>Z-19</t>
  </si>
  <si>
    <t>Z-20</t>
  </si>
  <si>
    <t>A (CASI SEGURO)</t>
  </si>
  <si>
    <t>Z-21</t>
  </si>
  <si>
    <t>Zona 10 de riesgo Alto (A)</t>
  </si>
  <si>
    <t>Zona 12 de riesgo Alto (A)</t>
  </si>
  <si>
    <t>Zona 18 de riesgo Extremo (E.)</t>
  </si>
  <si>
    <t>Zona 21 de riesgo Extremo (E.)</t>
  </si>
  <si>
    <t>Zona  25 de riesgo Extremo (E.)</t>
  </si>
  <si>
    <t>Z-22</t>
  </si>
  <si>
    <t>Z-23</t>
  </si>
  <si>
    <t>Z-24</t>
  </si>
  <si>
    <t>Z-25</t>
  </si>
  <si>
    <t>Notas</t>
  </si>
  <si>
    <t>ANALISIS RIESGO INHERENTE</t>
  </si>
  <si>
    <t>HERRAMIENTAS PARA EJERCER CONTROL</t>
  </si>
  <si>
    <t>SEGUIMIENTO AL CONTROL</t>
  </si>
  <si>
    <t>VALORACION DE CONTROLES</t>
  </si>
  <si>
    <t>RIESGO RESIDUAL</t>
  </si>
  <si>
    <t>VALORACIÓN DEL CONTROLES HACIA  PROBABILIDAD</t>
  </si>
  <si>
    <t>CUADRANTES A DISMINUIR</t>
  </si>
  <si>
    <t>ZONA DE RIESGO RESIDUAL</t>
  </si>
  <si>
    <t>EVALUACIÓN DEL RIESGO INHERENTE</t>
  </si>
  <si>
    <t>¿EXISTEN CONTROLES?</t>
  </si>
  <si>
    <t>CONTROL</t>
  </si>
  <si>
    <t>¿TIENE HERRAMIENTA PARA EJERCER EL CONTROL?</t>
  </si>
  <si>
    <t>¿EXISTEN MANUALES, INSTRUCTIVOS O PROCEDIMIENTOS  PARA EL MANEJO DE LA HERRAMIENTA?</t>
  </si>
  <si>
    <t>¿LA HERRAMIENTA HA DEMOSTRADO SER EFECTIVA?</t>
  </si>
  <si>
    <t>¿ESTAN DEFINIDOS LOS RESPONSABLES DE SU EJECUCION Y SEGUIMIENTO?</t>
  </si>
  <si>
    <t>¿LA FRECUENCIA DE EJECUCION DEL CONTROL Y SEGUIMIENTO ES ADECUADA?</t>
  </si>
  <si>
    <t>Unir 3 y 4 y el 5 tiene riesgo bajo</t>
  </si>
  <si>
    <t xml:space="preserve"> ACCION DE MEJORA</t>
  </si>
  <si>
    <t>ACCIÓN REQUERIDA PARA MITIGAR EL RIESGO</t>
  </si>
  <si>
    <t>RESPONSABLE</t>
  </si>
  <si>
    <t>CRONOGRAMA</t>
  </si>
  <si>
    <t>INDICADOR.</t>
  </si>
  <si>
    <t>PROCESO</t>
  </si>
  <si>
    <t>ZONA DE RIESGO</t>
  </si>
  <si>
    <t>OPCIONES DE MANEJO</t>
  </si>
  <si>
    <t>CARGO</t>
  </si>
  <si>
    <t>DEPENDENCIA</t>
  </si>
  <si>
    <t>FECHA INICIO</t>
  </si>
  <si>
    <t>FECHA FINAL</t>
  </si>
  <si>
    <t>ASUMIR EL RIESGO</t>
  </si>
  <si>
    <t>REDUCIR EL RIESGO</t>
  </si>
  <si>
    <t>Riesgo Moderado (Z-8)</t>
  </si>
  <si>
    <t>Riesgo Bajo (Z-1)</t>
  </si>
  <si>
    <t>Riesgo Bajo (Z-3)</t>
  </si>
  <si>
    <t>Riesgo Moderado (Z-9)</t>
  </si>
  <si>
    <t>Riesgo Moderado (Z-7)</t>
  </si>
  <si>
    <t>Código:  Fm-20</t>
  </si>
  <si>
    <t>Versión: 4,0</t>
  </si>
  <si>
    <t>Fecha: 10/11/2011</t>
  </si>
  <si>
    <t>MAPA DE RIESGOS INSTITUCIONAL</t>
  </si>
  <si>
    <t>ANÁLISIS DEL RIESGO</t>
  </si>
  <si>
    <t>ACCION REQUERIDA PARA MITIGAR EL RIESGO</t>
  </si>
  <si>
    <t>Ap. No.</t>
  </si>
  <si>
    <t>TIPO</t>
  </si>
  <si>
    <t>EVALUACIÓN 
RIESGO</t>
  </si>
  <si>
    <t>CONTROL EXISTENTE</t>
  </si>
  <si>
    <t>VALORACIÓN 
DE CONTROLES</t>
  </si>
  <si>
    <t>EVITAR EL RIESGO</t>
  </si>
  <si>
    <t>COMPARTIR O 
TRANSFERIR EL RIESGO</t>
  </si>
  <si>
    <t>Elaborado por:</t>
  </si>
  <si>
    <t>Aprobado por:</t>
  </si>
  <si>
    <t>Nombre y Firma
Héctor Eduardo  Vanegas Gámez</t>
  </si>
  <si>
    <t>Nombre y Firma
Diego Orlando Bustos Forero</t>
  </si>
  <si>
    <t>A</t>
  </si>
  <si>
    <t>B</t>
  </si>
  <si>
    <t>CE</t>
  </si>
  <si>
    <t>EXISTEN CONTROLES</t>
  </si>
  <si>
    <t>¿LOS CONTROLES ESTÁN DOCUMENTADOS?</t>
  </si>
  <si>
    <t>¿SE APLICAN EN LA ACTUALIDAD?</t>
  </si>
  <si>
    <t>¿ES EFECTIVO PARA MINIMIZAR EL RIESGO?</t>
  </si>
  <si>
    <t>ESTRATEGICO</t>
  </si>
  <si>
    <t>X</t>
  </si>
  <si>
    <t>FINANCIERO</t>
  </si>
  <si>
    <t>CUMPLIMIENTO</t>
  </si>
  <si>
    <t>¿EXISTEN MANUALES, O INSTRUCTIVOS PARA EL MANEJO DE LA HERRAMIENTA?</t>
  </si>
  <si>
    <t>¿ESTAN DEFINIDOS LOS TRESPONSABLES DE SU EJECUCION Y SEGUIMIENTO?</t>
  </si>
  <si>
    <t>IMAGEN</t>
  </si>
  <si>
    <t>TECNICO</t>
  </si>
  <si>
    <t>Raro</t>
  </si>
  <si>
    <t>Improbable</t>
  </si>
  <si>
    <t>Posible</t>
  </si>
  <si>
    <t>Probable</t>
  </si>
  <si>
    <t>Casi seguro</t>
  </si>
  <si>
    <t>VALORACION RIESGO</t>
  </si>
  <si>
    <t>Riesgo Bajo</t>
  </si>
  <si>
    <t>Riesgo Bajo (Z-2)</t>
  </si>
  <si>
    <t>Riesgo Moderado</t>
  </si>
  <si>
    <t>Riesgo Alto</t>
  </si>
  <si>
    <t>Riesgo Moderado (Z-6)</t>
  </si>
  <si>
    <t>Riesgo Extremo</t>
  </si>
  <si>
    <t>Riesgo Alto (Z-10)</t>
  </si>
  <si>
    <t>Riesgo Bajo (Z-4)</t>
  </si>
  <si>
    <t>Riesgo Alto (Z-15)</t>
  </si>
  <si>
    <t>Riesgo Bajo (Z-5)</t>
  </si>
  <si>
    <t>Riesgo Alto (Z17)</t>
  </si>
  <si>
    <t>ZONA DE RIESGO ALTA</t>
  </si>
  <si>
    <t>Riesgo Alto (Z-13)</t>
  </si>
  <si>
    <t>Riesgo Alto (Z-16)</t>
  </si>
  <si>
    <t>Riesgo Alto (Z-11)</t>
  </si>
  <si>
    <t>Riesgo Extremo (Z-22)</t>
  </si>
  <si>
    <t>Riesgo Alto (Z-14)</t>
  </si>
  <si>
    <t>Riesgo Alto (Z-12)</t>
  </si>
  <si>
    <t>ZONA DE RIESGO EXTREMA</t>
  </si>
  <si>
    <t>Riesgo Extremo (Z-19)</t>
  </si>
  <si>
    <t>Riesgo Extremo (Z-18)</t>
  </si>
  <si>
    <t>Riesgo Extremo (Z-23)</t>
  </si>
  <si>
    <t>Riesgo Extremo (Z-20)</t>
  </si>
  <si>
    <t>Riesgo Extremo (Z-24)</t>
  </si>
  <si>
    <t>Riesgo Extremo (Z-21)</t>
  </si>
  <si>
    <t>Riesgo Extremo (Z-25)</t>
  </si>
  <si>
    <t>Factores Internos</t>
  </si>
  <si>
    <t>Estructura</t>
  </si>
  <si>
    <t>PROB</t>
  </si>
  <si>
    <t>Cultura Organizacional</t>
  </si>
  <si>
    <t>Modelo de Operación</t>
  </si>
  <si>
    <t>Planes, Programas y proyectos</t>
  </si>
  <si>
    <t>Sistemas de informacion</t>
  </si>
  <si>
    <t>Procedimientos</t>
  </si>
  <si>
    <t>Recurso humano</t>
  </si>
  <si>
    <t>Recurso económico</t>
  </si>
  <si>
    <t>Infraestructura</t>
  </si>
  <si>
    <t>Tecnológico</t>
  </si>
  <si>
    <t>Factores Externos</t>
  </si>
  <si>
    <t>Social</t>
  </si>
  <si>
    <t>Cultural</t>
  </si>
  <si>
    <t>Econòmicos</t>
  </si>
  <si>
    <t>Económico</t>
  </si>
  <si>
    <t>Politico</t>
  </si>
  <si>
    <t>Político</t>
  </si>
  <si>
    <t>Legal</t>
  </si>
  <si>
    <t>Técnico</t>
  </si>
  <si>
    <t>Empleados</t>
  </si>
  <si>
    <t>OPORTUNIDAD</t>
  </si>
  <si>
    <t xml:space="preserve">DESCRIPCIÓN DE LA OPORTUNIDAD </t>
  </si>
  <si>
    <t>POSIBLES EFECTOS</t>
  </si>
  <si>
    <t>¿QUÉ GENERA LA OPORTUNIDAD?</t>
  </si>
  <si>
    <t>TIPO DE OPORTUNIDAD</t>
  </si>
  <si>
    <t>Viabilidad</t>
  </si>
  <si>
    <t>F</t>
  </si>
  <si>
    <t>L</t>
  </si>
  <si>
    <t>M</t>
  </si>
  <si>
    <t>C</t>
  </si>
  <si>
    <t xml:space="preserve">Para valorar las oportunidades se deben considerar los siguientes conceptos: </t>
  </si>
  <si>
    <t>Inviable</t>
  </si>
  <si>
    <t>viable</t>
  </si>
  <si>
    <t>Descripción</t>
  </si>
  <si>
    <t>Financieramente</t>
  </si>
  <si>
    <t>Legalmente</t>
  </si>
  <si>
    <t>Mercado/comercialmente</t>
  </si>
  <si>
    <t>conocimiento/ knowhow</t>
  </si>
  <si>
    <t>Ambientalmente</t>
  </si>
  <si>
    <t xml:space="preserve">MAPA DE RIESGOS </t>
  </si>
  <si>
    <t>ZONA DE OPORTUNIDAD</t>
  </si>
  <si>
    <t>Oportunidad</t>
  </si>
  <si>
    <t>MAPA DE OPORTUNIDADES</t>
  </si>
  <si>
    <t>Factible</t>
  </si>
  <si>
    <t>INDICADOR CLAVE DE RIESGO</t>
  </si>
  <si>
    <t>META DEL INDICADOR</t>
  </si>
  <si>
    <t>3. Mitigación del Riesgo</t>
  </si>
  <si>
    <t>RESULTADO DEL INDICADOR</t>
  </si>
  <si>
    <t>Zona de riesgos</t>
  </si>
  <si>
    <t>Extremo</t>
  </si>
  <si>
    <t>Alta</t>
  </si>
  <si>
    <t>Bajo</t>
  </si>
  <si>
    <t>No de riesgos</t>
  </si>
  <si>
    <t>Promedio cumpimiento</t>
  </si>
  <si>
    <t>No de acciones</t>
  </si>
  <si>
    <t>Zona de Riesgo</t>
  </si>
  <si>
    <t>1. Cumplimiento Indicadores claves de Riesgos Institucionales</t>
  </si>
  <si>
    <t>2. Cumplimiento Indicadores claves de Riesgos Anticorrupción</t>
  </si>
  <si>
    <t>3. Cumplimiento planes de acción</t>
  </si>
  <si>
    <t xml:space="preserve">4. Riesgos Materializados </t>
  </si>
  <si>
    <t>No de riesgos por zona antes de controles y acciones</t>
  </si>
  <si>
    <t>No de riesgos por zona despues de controles y acciones</t>
  </si>
  <si>
    <t>Riesgos que cambiaron de zona</t>
  </si>
  <si>
    <t>Proceso/Area</t>
  </si>
  <si>
    <t>Zona de riesgo a la que se movieron</t>
  </si>
  <si>
    <t>(No de riesgos Materializados/No de Riesgos Identidficados )*100</t>
  </si>
  <si>
    <t>RECURSOS</t>
  </si>
  <si>
    <t>Enero de 2018</t>
  </si>
  <si>
    <t>Diciembre de 2018</t>
  </si>
  <si>
    <t>x</t>
  </si>
  <si>
    <t>Revisiones periódicas para para los ajustes correspondientes.</t>
  </si>
  <si>
    <t>Demora en la disponibilidad y/o adquisición de los predios requeridos para las obras</t>
  </si>
  <si>
    <t xml:space="preserve">El proceso predial depende del diseño definitivo del proyecto, del otorgamiento de la Licencia ambiental, en los casos que se requiera, y de la gestión predial que desarrolle el concesionario, aspectos que algunas veces no  son elaborados y/o gestionados con la debida oportunidad y calidad que se requiere.
El proceso de adquisición predial se puede  ver afectado por eventos externos entre ellos Concesionarios, interventorias, juzgados y los mismos propietarios  </t>
  </si>
  <si>
    <t xml:space="preserve">Demora en el inicio  del proceso de adquisición de los predios y el desarrollo de sus diferentes etapas :
 - Retraso en la ejecución y puesta en operación del proyecto  y sobrecostos del proyecto.
 - Deterioro de la imagen y la credibilidad de la entidad
- Falta de credibilidad hacia el proyecto por parte de los propietarios </t>
  </si>
  <si>
    <t>Dificultad en la obtención de licencias y permisos ambientales para la ejecución del plan de obras.</t>
  </si>
  <si>
    <t xml:space="preserve"> Sobrecostos en los proyectos; 
- Entrada tardía en el inicio de los proyectos, generando desplazamiento en el cronograma de trabajo .</t>
  </si>
  <si>
    <t xml:space="preserve">Reclamaciones y controversias contractuales en los proyectos de concesión. </t>
  </si>
  <si>
    <t xml:space="preserve">
Se puede presentar reclamaciones y controversias contractuales con motivo de clausulados contractuales con ambigüedades, vacíos y/o contradicciones en cualquier etapa del proyecto por parte de los concesionarios </t>
  </si>
  <si>
    <t>Sobrecostos del proyecto,
-  Investigaciones de los entes de control.
 -Suscripción de otrosi y/o modificaciones contractuales.
- Procesos judiciales.
- Atrasos en la ejecución de los proyectos.
-Desgaste y costos administrativo
-Deterioro de la imagen de la entidad.</t>
  </si>
  <si>
    <t xml:space="preserve">Limitaciones en el seguimiento al desarrollo de los contratos de concesión. </t>
  </si>
  <si>
    <t xml:space="preserve">Se pueden presentar falencias en el seguimiento integral de los proyectos, por parte de la entidad o las interventorias </t>
  </si>
  <si>
    <t>Demora en la toma de decisiones 
- Incumplimiento en el desarrollo del objeto, relacionadas en los aspectos técnicos, financieros juridicos.
 - Requerimiento de los entes de control y de investigacion.
- Retraso en la ejecucion de obras.</t>
  </si>
  <si>
    <t xml:space="preserve">Cambio y/o ajustes  en el diseño del proyecto ordenados  por parte de agentes externos. </t>
  </si>
  <si>
    <t xml:space="preserve">Decisiones inoportunas al interior de la entidad. </t>
  </si>
  <si>
    <t>Demora en la emisión de conceptos y/o toma de decisiones en las diferentes areas .</t>
  </si>
  <si>
    <t xml:space="preserve"> Procesos judiciales.
- Hallazgos y requerimientos de entes de control.
 - Sobrecostos .
-Impactos en la ejecución del proyecto
- Mala imagen de las entidades gubernamentales.
- Requerimiento de los entes de control y de investigacion.</t>
  </si>
  <si>
    <t xml:space="preserve">Demoras en la ejecución de obligaciones contractuales y compromisos pactados. </t>
  </si>
  <si>
    <t xml:space="preserve">Los concesionarios retrasan las obligaciones contractuales y/o compromisos pactados, responsabilizando a terceros </t>
  </si>
  <si>
    <t xml:space="preserve"> Deterioro en la infraestructura concesionada.
- Demora en la ejecución y entrega de los proyectos.</t>
  </si>
  <si>
    <t>Necesidad de aportes del estado para cubrir las obligaciones ambientales</t>
  </si>
  <si>
    <t>Mayores costos en los proyectos.
- Atraso en los cronogramas de obra:
 - Conflictos sociales.
- Deterioro de la imagen de la ANI
- Procesos  judiciales que establecen nuevos requerimientos</t>
  </si>
  <si>
    <t xml:space="preserve">Sobrevaloración de los predios en desarrollo del proceso de  expropiación judicial </t>
  </si>
  <si>
    <t xml:space="preserve">Aumento en el valor de la adquisición de los predios
Demora en la disponibilidad de los predios, con el consecuente atraso del cronograma de obra
Necesidad de tramitar recursos de contingentes prediales.
Surgimiento de un indebida situación o precedente que puede ser tomada equivocadamente como modelo en el desarrollo de otros procesos de expropiación </t>
  </si>
  <si>
    <t xml:space="preserve">Sobrecostos para el desarrollo de la adquisición predial </t>
  </si>
  <si>
    <t>Se presenta un mayor valor de los recursos requeridos para la adquisición de los predios, con respecto al valor inicialmente definido en la estructuración del proyecto, el cual está consignado en el contrato</t>
  </si>
  <si>
    <t>Sobrecostos prediales del proyecto, lo cual genera la necesidad de tramitar contingentes prediales. Igualmente, se produce el atraso en la ejecución de las obras</t>
  </si>
  <si>
    <t xml:space="preserve">Sanciones por desacato de ordenes judiciales en relación con la ejecución de los contratos.  </t>
  </si>
  <si>
    <t>La entidad y los funcionarios encargados de la gestión contractual de los proyectos podrían ser objeto de sanciones en caso de no cumplimiento de mandamientos judiciales.</t>
  </si>
  <si>
    <t xml:space="preserve"> -Falta de recursos económicos y humanos.
- Falta de información y trazabilidad de esta 
- Falta de claridad en la orden judicial.
- Falta de coordinación y seguimiento entre las áreas.
</t>
  </si>
  <si>
    <t xml:space="preserve"> - Sanciones de ley.
- Detrimento patrimonial. 
- Deterioro de la imagen institucional.</t>
  </si>
  <si>
    <t xml:space="preserve">Sobrecostos y atrasos en el cronograma por la presencia de redes de hidrocarburos, eléctricas, acueductos y otras dentro del proyecto. </t>
  </si>
  <si>
    <t>Existen redes dentro del corredor vial que impiden la ejecución de las obras.</t>
  </si>
  <si>
    <t xml:space="preserve"> -Sobrecostos del proyecto. 
 -Demora en la construcción de las obras.
 -Necesidad de crear un fondo de contingencia por redes</t>
  </si>
  <si>
    <t xml:space="preserve">Compensación tarifaria por cambios en las tarifas de peajes establecidas en los contratos. </t>
  </si>
  <si>
    <t>Generación de obligaciones financieras  adicionales a la Entidad</t>
  </si>
  <si>
    <t>Implementación de la política de Responsabilidad social y ambiental.
Generación de alianzas estratégicas</t>
  </si>
  <si>
    <t xml:space="preserve">Realizar comités prediales </t>
  </si>
  <si>
    <t xml:space="preserve">Realizar visitas de campo </t>
  </si>
  <si>
    <t xml:space="preserve">Realizar seguimiento a necesidades prediales para cumplimiento metas físicas de obra </t>
  </si>
  <si>
    <t>Xiomara Juris  y equipo interdisciplinario de supervisión  de los proyectos</t>
  </si>
  <si>
    <t>Gerente de proyecto - Expertos</t>
  </si>
  <si>
    <t>VPRE-VJ-VGC-VEJ</t>
  </si>
  <si>
    <t xml:space="preserve">Cuadro de trámites Socioambientales, Prediales y otros pendientes de los Proyectos </t>
  </si>
  <si>
    <t xml:space="preserve">Para las Concesiones 4G contractualmente está prevista la Revisión de los estudios ambientales entre el Concesionario, la Interventoría y la ANI previa radicación en la ANLA </t>
  </si>
  <si>
    <t xml:space="preserve">Realizar el seguimiento de los tramites para la obtención de las Licencias y de los permisos ambientales previos a las actividades de intervención </t>
  </si>
  <si>
    <t>Gerente de Proyecto- Expertos</t>
  </si>
  <si>
    <t>VRE
VE</t>
  </si>
  <si>
    <t>Bitácoras de las modificaciones contractuales.</t>
  </si>
  <si>
    <t>50% de los proyectos</t>
  </si>
  <si>
    <t xml:space="preserve">Procedimiento supervisión a contratos de concesión, incluye formatos </t>
  </si>
  <si>
    <t>Vicepresidente de Gestión Contractual
Vicepresidente Ejecutivo</t>
  </si>
  <si>
    <t>VGC, VEJ</t>
  </si>
  <si>
    <t xml:space="preserve">Formatos de interventoría </t>
  </si>
  <si>
    <t>Informes entre otros  interventoría y supervisión.</t>
  </si>
  <si>
    <t>Planes de trabajo</t>
  </si>
  <si>
    <t xml:space="preserve">Revisión de la información ambiental y social aportada por los originadores, estructuradores.  </t>
  </si>
  <si>
    <t xml:space="preserve">Equipo a cargo de la estructuración del proyecto de concesión </t>
  </si>
  <si>
    <t>Recurso humano (2 personas)</t>
  </si>
  <si>
    <t>Efectuar control y seguimiento al concesionario para la debida elaboración de los insumos prediales (ficha predial, ficha social, estudio de títulos, avalúo comercial corporativo)</t>
  </si>
  <si>
    <t>Anticipar las situaciones de conflicto a partir del acercamiento con los propietarios, comunidades y autoridades locales.</t>
  </si>
  <si>
    <t>Xiomara Juris 
Alejandro Gutierrez</t>
  </si>
  <si>
    <t>Efectuar estudios prediales con el debido alcance en etapa de estructuración, para establecer proyecciones reales del costo de adquisición de los predios.</t>
  </si>
  <si>
    <t>Efectuar control y seguimiento oportuno a la gestión predial</t>
  </si>
  <si>
    <t>Efectuar periódicamente análisis del comportamiento de los valores de adquisición para determinar oportunamente la necesidad de recursos del fondo de contingencias</t>
  </si>
  <si>
    <t>Gerente de proyectos.
Expertos</t>
  </si>
  <si>
    <t>VPRE-VJ-VGC, VEJ</t>
  </si>
  <si>
    <t>Plan de regularización.</t>
  </si>
  <si>
    <t>Alejandro Gutierrez  - Equipo interdisciplinario de supervisión del proyecto.</t>
  </si>
  <si>
    <t>Gerente de Defensa Judicial 
Expertos</t>
  </si>
  <si>
    <t>VJ-VGC, VEJ</t>
  </si>
  <si>
    <t>Efectuar estudios de redes  en etapa de estructuración para conocer trazados de las diferentes redes</t>
  </si>
  <si>
    <t xml:space="preserve">Realizar estudios de impacto social y económico en las poblaciones aledañas a las futuras estaciones de peaje </t>
  </si>
  <si>
    <t>Hacer seguimiento a los estudios que presente el concesionario en la etapa de estructuración</t>
  </si>
  <si>
    <t>Realizar comités con los estructuradores, del proyecto.</t>
  </si>
  <si>
    <t>CICLO PHVA</t>
  </si>
  <si>
    <t>ACTIVIDADES</t>
  </si>
  <si>
    <t>STEAKEHOKDERS</t>
  </si>
  <si>
    <t>RIESGOS ACTUALES</t>
  </si>
  <si>
    <t>RIESGOS NUEVOS</t>
  </si>
  <si>
    <t>PLANEAR</t>
  </si>
  <si>
    <t xml:space="preserve">- Estudio de modificiaciones contractuales. </t>
  </si>
  <si>
    <t>-  Revisión de la elaboración del plan de obra</t>
  </si>
  <si>
    <t>- Plan de operación y mantenimiento.</t>
  </si>
  <si>
    <t>- Estudios de conveniencia para interventoría</t>
  </si>
  <si>
    <t>- Revisión del programa social y ambiental.</t>
  </si>
  <si>
    <t>-  Revisión del plan de acción.</t>
  </si>
  <si>
    <t>- Autoridades ambientales.</t>
  </si>
  <si>
    <t>- Estructuración</t>
  </si>
  <si>
    <t>- Interventorías</t>
  </si>
  <si>
    <t>- Organismos de control</t>
  </si>
  <si>
    <t>- Medios de comunicación</t>
  </si>
  <si>
    <t xml:space="preserve">- Comunidad </t>
  </si>
  <si>
    <t>- Financiadores</t>
  </si>
  <si>
    <t>- Todos los procesos</t>
  </si>
  <si>
    <t>- Min de transporte</t>
  </si>
  <si>
    <t>- Autoridades territoriales</t>
  </si>
  <si>
    <t>- INVIAS</t>
  </si>
  <si>
    <t>- Decisiónes inoportunas al interior de la entidad.</t>
  </si>
  <si>
    <t>- Sobrecostos para el desarrollo de la adquisición predial</t>
  </si>
  <si>
    <t>- Sobrecostos y atrasos en el cronograma por la presencia de redes de hidrocarburos, eléctricas, acueductos y otras dentro del proyecto.</t>
  </si>
  <si>
    <t>- Compensación tarifaria por cambios en las tarifas de peajes establecidas en los contratos.</t>
  </si>
  <si>
    <t>HACER</t>
  </si>
  <si>
    <t>- Ejecución del plan de obra</t>
  </si>
  <si>
    <t>- Desarrollo de los programas sociales y ambiantales</t>
  </si>
  <si>
    <t>- Hacer seguimiento al plan de obra</t>
  </si>
  <si>
    <t>- Hacer seguimiento a los programas.</t>
  </si>
  <si>
    <t xml:space="preserve">- Seguimiento a permisos, licencias, concesiones y autoridades ambientales. </t>
  </si>
  <si>
    <t xml:space="preserve">- Elaborar y gestionar planes de aportes para cubrir contigencias en los proyectos. </t>
  </si>
  <si>
    <t>- Administrar y monitorear el fondo de contigencias contractuales</t>
  </si>
  <si>
    <t>- ONG´S</t>
  </si>
  <si>
    <t>- Organismos de control.</t>
  </si>
  <si>
    <t>- Medios de comunicación.</t>
  </si>
  <si>
    <t>- Comunidades</t>
  </si>
  <si>
    <t>- Ministerio del Interior</t>
  </si>
  <si>
    <t>- Interventoria</t>
  </si>
  <si>
    <t>- Concesionario</t>
  </si>
  <si>
    <t>- Agencia Nacional de tierra</t>
  </si>
  <si>
    <t>- Agencia Nacional de Mineria</t>
  </si>
  <si>
    <t>- Ministerio de transporte.</t>
  </si>
  <si>
    <t>- Fiducias</t>
  </si>
  <si>
    <t>- Ministerio de hacienda</t>
  </si>
  <si>
    <t>- Demora en la disponibilidad y/o adquisición de los predios requeridos para las obras.</t>
  </si>
  <si>
    <t>- Demoras en la obtención de licencia y permisos ambientales.</t>
  </si>
  <si>
    <t>Sobrevaloración de los predios en el desarrollo del proceso de expropiación judicial.</t>
  </si>
  <si>
    <t>- Incumplimiento por concepto de pago de las obligaciones contractuales.</t>
  </si>
  <si>
    <t>Insuficiencia de recursos para cubrir contigencias</t>
  </si>
  <si>
    <t>VERIFICAR</t>
  </si>
  <si>
    <t>- Seguimiento a la ejecución de los proyectos (Técnico, financiero, jurídico predial, social, ambiental, riesgos).</t>
  </si>
  <si>
    <t>- Validación de la información de la interventoría y la concesión</t>
  </si>
  <si>
    <t xml:space="preserve">- Verificar que las actuaciones de la interventoría se ajusten a las obligaciones del contrato. </t>
  </si>
  <si>
    <t xml:space="preserve">- Validación de suficienca de recursos. </t>
  </si>
  <si>
    <t xml:space="preserve">- Administrar y monitorar los riesgos de los proyectos. </t>
  </si>
  <si>
    <t>- Superintendencia de transporte</t>
  </si>
  <si>
    <t>- OCI</t>
  </si>
  <si>
    <t>- Presidencia</t>
  </si>
  <si>
    <t xml:space="preserve">- Planeación </t>
  </si>
  <si>
    <t>- Reclamaciones y controversias contractuales en los proyectos de concesión.</t>
  </si>
  <si>
    <t>- Limitaciones en el seguimiento al desarrollo de los contratos de concesión.</t>
  </si>
  <si>
    <t>- Cambio y/o ajustes  en el diseño del proyecto ordenados  por parte de agentes externos.</t>
  </si>
  <si>
    <t>- Sanciones por desacato de ordenes judiciales en relación con la ejecución de los contratos.</t>
  </si>
  <si>
    <t>- Necesidad de aportes del estado para cubrir las obligaciones ambientales</t>
  </si>
  <si>
    <t>ACTUAR</t>
  </si>
  <si>
    <t>- Inicio a la ejecución de los proyectos.</t>
  </si>
  <si>
    <t>- Proceso de reversión y liquidación del contrato</t>
  </si>
  <si>
    <t>- Planes de mejoramiento.</t>
  </si>
  <si>
    <t>- Auditorias internas y externas</t>
  </si>
  <si>
    <t>- Actualización de mapas de riesgos de proyectos.</t>
  </si>
  <si>
    <t>- Actualización de lineamientos de valoración de contingencias</t>
  </si>
  <si>
    <t>- Juridica</t>
  </si>
  <si>
    <t>- Superintendencia de transporte.</t>
  </si>
  <si>
    <t>- Osganismos de control</t>
  </si>
  <si>
    <t>- Demoras en la ejecución de obligaciones contractuales y compromisos pactados.</t>
  </si>
  <si>
    <t xml:space="preserve">OBJETIVO: </t>
  </si>
  <si>
    <t>PROCESO DE GESTIÓN CONTRACTUAL Y SEGUIMIENTO DE INFRAESTRUCTURA DE TRANSPORTE</t>
  </si>
  <si>
    <t xml:space="preserve">Garantizar el buen desarrollo de la ejecución contractual, mediante el seguimiento, verificación y evaluación del cumplimiento de los contratos de Interventoría y de Concesión en los distintos modos de
transporte; incorporando la gestión social, predial y ambiental, entregando infraestructura de calidad que contribuya al desarrollo del país. </t>
  </si>
  <si>
    <t>CÓDIGO</t>
  </si>
  <si>
    <t>SEPG-F-007</t>
  </si>
  <si>
    <t>SISTEMA ESTRATÉGICO DE PLANEACIÓN Y GESTIÓN</t>
  </si>
  <si>
    <t>VERSIÓN</t>
  </si>
  <si>
    <t>FORMATO</t>
  </si>
  <si>
    <t>IDENTIFICACIÓN DE RIESGOS</t>
  </si>
  <si>
    <t>FECHA</t>
  </si>
  <si>
    <t>OBJETIVO</t>
  </si>
  <si>
    <t>POSIBLES CONSECUENCIAS</t>
  </si>
  <si>
    <t>Caracterización del proceso</t>
  </si>
  <si>
    <t>Estrategico</t>
  </si>
  <si>
    <t>Elaborado por: 
(Colaboradores/facilitadores/personal que participa en la construcción del formato)</t>
  </si>
  <si>
    <t>Aprobado por: 
Nombre del líder(s) del proceso</t>
  </si>
  <si>
    <t>Poldy Paola Osorio</t>
  </si>
  <si>
    <t>Ingrid Maldonado</t>
  </si>
  <si>
    <t>Plan de acción</t>
  </si>
  <si>
    <t>Generación de alianzas estratégicas</t>
  </si>
  <si>
    <t>Incumplimiento por concepto de pago de las obligaciones contractuales</t>
  </si>
  <si>
    <t>Se requieren de recursos del estado para fondear subcuenta ambiental a fin de atender las obligaciones relacionadas con compensaciones ambientales y reasentamientos de población.</t>
  </si>
  <si>
    <t xml:space="preserve">1.  En los procesos de estructuración no se estimaron los montos necesarios para fondear la subcuenta amb iental.
2.  No es posible anticipar o cuantifiacar las obligaciones que impondran las autoridades ambientales con respescto a las compensaciones ambientales.
3.  En algunos procesos de estructuración del proyecto no se contemplan de manera inicial los procesos de reasentamiento, ni montos exactos para el cubrimiento de la oblgación
</t>
  </si>
  <si>
    <t xml:space="preserve">1. Costos adicionales a los previstos en el normal desarrollo de los proyectos.
2. Inviabilidad de proyectos por altos costos de las obligaciones de compensación ambiental.
3. Inviabilidad del proyecto por no poder adelantar procesos de reasentamiento.
4. dificaciones contractuales para la ejecución del proyecto.
</t>
  </si>
  <si>
    <t>Demora en la definición de los diseños
- Demora en la expedición de la Licencia Ambiental
 -Deficiencia en la elaboración de los insumos prediales y el desarrollo de la gestión predial
- El concesionario no cuenta con un equipo que tenga   la debida idoneidad, planeación y coordinación del trabajo
 - Débil alcance de las obligaciones de las interventorías 
-Deficiencias en el control y seguimiento por parte de la entidad 
-Eventos externos y presiones de la comunidad</t>
  </si>
  <si>
    <t xml:space="preserve"> - Demora en la presentación de requisitos para obtención de permisos y licencias; 
- Baja calidad de los estudios ambientales;
 - Demoras en tramites internos de las autoridades ambientales.;
 - Falta de políticas estatales claras para el desarrollo de consultas previas, lo que genera demora en los procesos de consulta previa .
- Pretensiones excesivas de las comunidades frente al proceso consultivo que no son proporcionales con el impacto generado por la obra. </t>
  </si>
  <si>
    <t xml:space="preserve"> - Sobrecostos en los proyectos; 
- Entrada tardía en el inicio de los proyectos, generando desplazamiento en el cronograma de trabajo .</t>
  </si>
  <si>
    <t xml:space="preserve"> - Deficiencias en la estructuración de los proyectos
 - Vacíos o ambigüedades y/o contradicciones   en los contratos y en los pliegos.
 - Instrucciones gubernamentales sin soporte .
- Falta de coordinación y organización entre las áreas.
- Modificaciones de los cronogramas.
- Inconvenientes  con las comunidades
</t>
  </si>
  <si>
    <t xml:space="preserve"> - Sobrecostos del proyecto,
-  Investigaciones de los entes de control.
 -Suscripción de otrosi y/o modificaciones contractuales.
- Procesos judiciales.
- Atrasos en la ejecución de los proyectos.
-Desgaste y costos administrativo
-Deterioro de la imagen de la entidad.</t>
  </si>
  <si>
    <t xml:space="preserve"> - Dificultades en el proceso de la contratación de interventorías.
 - Falta de personal de apoyo de las diferentes gerencias en los equipos de trabajo para los  proyectos.
- Falta de una metodología ajustada a las necesidades de la entidad para el desarrollo de la supervisión y socialización de las misma ,
- Contratos de Interventoría con plazos cortos que impiden la continuidad y el seguimiento del proyecto.
- Limitaciones en recursos y gestion.</t>
  </si>
  <si>
    <t xml:space="preserve">  -Demora en la toma de decisiones 
- Incumplimiento en el desarrollo del objeto, relacionadas en los aspectos técnicos, financieros juridicos.
 - Requerimiento de los entes de control y de investigacion.
- Retraso en la ejecucion de obras.</t>
  </si>
  <si>
    <t xml:space="preserve">
 - Falta de sistema integral de información y trazabilidad.
 - Falta de personal.
 - Demora en la generación de documentos.
-Retrasos por actos protocolarios y trámites excesivos e innecesarios al interior de la entidad para la toma de decisiones.</t>
  </si>
  <si>
    <t xml:space="preserve"> - Procesos judiciales.
- Hallazgos y requerimientos de entes de control.
 - Sobrecostos .
-Impactos en la ejecución del proyecto
- Mala imagen de las entidades gubernamentales.
- Requerimiento de los entes de control y de investigacion.</t>
  </si>
  <si>
    <t xml:space="preserve"> - Deterioro en la infraestructura concesionada.
- Demora en la ejecución y entrega de los proyectos.</t>
  </si>
  <si>
    <t>Los estudios prediales durante el proceso de estructuración, tienen un alcance de Fase II
 - Insuficiente análisis del mercado de bienes inmuebles en el corredor del proyecto en la fase de estructuración.     
- Deficiente aplicación o interpretación de la metodología establecida para la elaboración de los avalúos comerciales
- Expedición de normas relativas al tema de avalúos que generan el reconocimiento de nuevos factores a propietarios, lo cual determina un mayor valor al previsto en la adquisición predial
- Circunstancias sociales y económicas externas de orden  local y regional que influyen en el valor de los bienes ubicados en el corredor del proyect</t>
  </si>
  <si>
    <t xml:space="preserve"> - Dificultades en el proceso de la contratación de interventorías.
 - Falta de personal de apoyo de las diferentes gerencias en los equipos de trabajo para los  proyectos.
- Falta de una metodología ajust+I29ada a las necesidades de la entidad para el desarrollo de la supervisión y socialización de las misma ,
- Contratos de Interventoría con plazos cortos que impiden la continuidad y el seguimiento del proyecto.
- Limitaciones en recursos y gestion.G22:H23</t>
  </si>
  <si>
    <t>Deficiencia en la identificación de las redes desde la estructuración. Deficiencia en la cuantificación de los costos por traslado de dichas redesFalta de planeacion por parte del concesionario. 
-Evasión las responsabilidades del concesionario.</t>
  </si>
  <si>
    <t xml:space="preserve">Posiibles reclamaciones del concesionario con respecto al incumplimiento en la obligación del pago por parte de la Agencia </t>
  </si>
  <si>
    <t xml:space="preserve"> -Falta de disponibilidad presupuestal oportuna
-Diferencia de criterios entre la ANI y el Concesionario con respecto al cumplimiento de los requisitos para el pago de las obligaciones</t>
  </si>
  <si>
    <t xml:space="preserve"> -Pago de intereses por mora en el cumplimiento de las obligaciones pactadas contractualmente.</t>
  </si>
  <si>
    <t>SEPG-012</t>
  </si>
  <si>
    <t>CONSOLIDADO CALIFICACIÓN DEL RIESGO Y LA OPORTUNIDAD</t>
  </si>
  <si>
    <t xml:space="preserve">Nota1: Si la evaluación da un resultado inviable no se debera tener en cuenta su analisis dentro de la matriz de riesgos y oportunidades         
</t>
  </si>
  <si>
    <t>Elaborado por:
(Colaboradores/facilitadores/personal que participa en la construcción)</t>
  </si>
  <si>
    <t>Aprobado por: 
Nombre  del líder(s) del proceso</t>
  </si>
  <si>
    <t>SEPG-F-014</t>
  </si>
  <si>
    <t>MAPA DE RIESGOS POR PROCESOS</t>
  </si>
  <si>
    <t>Fecha</t>
  </si>
  <si>
    <t xml:space="preserve">OBJETIVO </t>
  </si>
  <si>
    <t xml:space="preserve"> </t>
  </si>
  <si>
    <t>NOTA:</t>
  </si>
  <si>
    <t xml:space="preserve">OPCIONES DE MANEJO: </t>
  </si>
  <si>
    <t xml:space="preserve">*¿EXISTEN CONTROLES?:   SI=1, NO = 0. Si su respuesta es "SI" continúe evaluando las siguientes celdas para este riesgo.
* CONTROL: Digite claramente los controles existentes y vigentes a la fecha.
* P/ I : Digite (X) en la casilla (P) e (I), si el control disminuye la probabilidad o al impacto.
*¿Tiene Herramientas para ejercer el control?: Seleccione una opción  (0) = NO ; (15)= SI
*¿Existen manuales o instructivos o procedimientos para manejo de la herramienta?: Selecciones una opción  (0) = NO ; (15)= SI                                                                                                                                                                                                                                                                                                                                                                                                                                                                                                            *¿La herramienta ha demostrado ser efectiva?: Selecciones una opción:  (0) = NO ; (30)= SI                                                                                                                                                                                                                                                                                                                                                                                                                                                                                                        *¿Están definidos los responsables de su ejecución y seguimiento? : Selecciones una opción:  (0) = NO ; (15)= SI.                                                                                                                                                                                                                                                                                                                                                                                                                                                                                                                                                                                                                                                                               *¿La frecuencia de ejecución del control y seguimiento es adecuada?: Selecciones una opción:  (0) = NO ; (25)= SI                                                                                                                                                                                                                                                                                                                                                                                                                                                                                                   Notas: - La evaluación del riesgo inherente puede disminuir dependiendo si el control ha demostrado ser robusto y efectivo, y de acuerdo a si esta orientado hacia la probabilidad o el impacto.                                                                                                                                                                                                                                                                                                                                                                                                            - La evaluación de los controles deberá ser presentada en posteriores ejercicios de evaluación y seguimiento, por lo que la calificación aquí determinada debe ser objetiva y veraz. </t>
  </si>
  <si>
    <t>EVALUACIÓN</t>
  </si>
  <si>
    <t>TRATATAMIENTO DEL RIESGO</t>
  </si>
  <si>
    <t>PUNTUACIÓN</t>
  </si>
  <si>
    <t>ANALISIS OPORTUNIDAD</t>
  </si>
  <si>
    <t>ACCIÓN REQUERIDA PARA DESARROLLAR LA OPORTUNIDAD</t>
  </si>
  <si>
    <t>INDICADOR DE OPORTUNIDAD</t>
  </si>
  <si>
    <t>VIABILIDAD</t>
  </si>
  <si>
    <t>EVALUACIÓN DE LA VIABILIDAD</t>
  </si>
  <si>
    <t>Aprobado por: 
Nombre y firma del líder(s) del proceso</t>
  </si>
  <si>
    <t>FIRMA</t>
  </si>
  <si>
    <t>Jose Leonidas Narvaez / Luis Fernando Mejia</t>
  </si>
  <si>
    <t>VCG/ VE</t>
  </si>
  <si>
    <t>VE, VPRE</t>
  </si>
  <si>
    <t>Jose Leonidas Narvaez / Luis Fernando Mejia/ Poldy Paola Osorio</t>
  </si>
  <si>
    <t>Vicepresidente de Gestión Contractual
Vicepresidente Ejecutivo/ Coordinador GIT Riesgos</t>
  </si>
  <si>
    <t>VCG/ VEJE/ VPRE</t>
  </si>
  <si>
    <t>(#Actividades ejecutadas/#Actividades planeadas en el plan de obra)*100</t>
  </si>
  <si>
    <t>(Ordenes judiciales cumplidas/número de ordenes judiciales)*100</t>
  </si>
  <si>
    <t>VIABLE</t>
  </si>
  <si>
    <t>PROCESO GESTIÓN CONTRACTUAL</t>
  </si>
  <si>
    <t>AÑO 2017</t>
  </si>
  <si>
    <t xml:space="preserve">ITEM </t>
  </si>
  <si>
    <t>SEPG- 2018</t>
  </si>
  <si>
    <t>Riesgos Proceso Gestión Contractual</t>
  </si>
  <si>
    <t>Estado</t>
  </si>
  <si>
    <t>Justificación de los cambios y observaciones</t>
  </si>
  <si>
    <t xml:space="preserve">PROBABILIDAD </t>
  </si>
  <si>
    <t xml:space="preserve">IMPACTO </t>
  </si>
  <si>
    <t xml:space="preserve">INHERENTE </t>
  </si>
  <si>
    <t xml:space="preserve">RESIDUAL </t>
  </si>
  <si>
    <t>OBSERVACIONES</t>
  </si>
  <si>
    <t xml:space="preserve">Se mantiene </t>
  </si>
  <si>
    <t>(Z-33)</t>
  </si>
  <si>
    <t>(Z-15)</t>
  </si>
  <si>
    <t xml:space="preserve">* Riesgo No. 1 de la Matriz versión 2017
* Se evaluaron controles
*Se elimina una acción.
</t>
  </si>
  <si>
    <t>Demoras en la obtención de licencia y permisos ambientales..</t>
  </si>
  <si>
    <t>(Z-19)</t>
  </si>
  <si>
    <t xml:space="preserve">* Riesgo No. 2 de la Matriz versión 2017
</t>
  </si>
  <si>
    <t xml:space="preserve">
Reclamaciones y controversias contractuales en los proyectos de concesión. </t>
  </si>
  <si>
    <t>(Z-14)</t>
  </si>
  <si>
    <t>(Z-9)</t>
  </si>
  <si>
    <t xml:space="preserve">* Riesgo No. 3 de la Matriz versión 2017
* Cambia la acción.
* Cambia el indicador.
* Se identifica meta
</t>
  </si>
  <si>
    <t xml:space="preserve">Eventuales limitaciones en el seguimiento al desarrollo de los contratos de concesión. </t>
  </si>
  <si>
    <t>Se redefine</t>
  </si>
  <si>
    <t>Se elimina la palabra eventuales, teniendo en cuenta que es un riesgo permanente.</t>
  </si>
  <si>
    <t>(Z-7)</t>
  </si>
  <si>
    <t>(Z-4)</t>
  </si>
  <si>
    <t xml:space="preserve">* Riesgo No. 4de la Matriz versión 2017
* Se redefinió el riesgo.
* Cambia la acción
</t>
  </si>
  <si>
    <t xml:space="preserve">Extralimitación de funciones, autoridad y alcances de las partes del contrato. ( supervisores, interventores, concesionario, fiduciarias, entidades externas)  </t>
  </si>
  <si>
    <t>Se elimina</t>
  </si>
  <si>
    <t>Es riesgo se hace parte de la matriz de riesgos anticorrupción.</t>
  </si>
  <si>
    <t>(Z-13)</t>
  </si>
  <si>
    <t>(Z-8)</t>
  </si>
  <si>
    <t>(Z-5)</t>
  </si>
  <si>
    <t xml:space="preserve">* Riesgo No. 8 de la Matriz versión 2017 
* Se identifican  y evalúan controles
* Cambia la acción.
</t>
  </si>
  <si>
    <t xml:space="preserve">Atrasos de cronogramas por incidencia de conflictos sociales en el desarrollo del proyecto. </t>
  </si>
  <si>
    <r>
      <t xml:space="preserve">Se elimina por considerarse una consecuencia del riesgo: </t>
    </r>
    <r>
      <rPr>
        <b/>
        <sz val="18"/>
        <color indexed="8"/>
        <rFont val="Arial"/>
        <family val="2"/>
      </rPr>
      <t xml:space="preserve">Demoras en la ejecución de obligaciones contractuales y compromisos pactados. </t>
    </r>
  </si>
  <si>
    <t xml:space="preserve">* Riesgo No. 10 de la Matriz versión 2017 
* Cambia la acción.
* Cambia el indicador.
* Se identifica meta
</t>
  </si>
  <si>
    <t xml:space="preserve">* Riesgo modificado, se redefine a partir del riesgo No. 11 de la Matriz versión 2017 
*Se identifican causas y posibles consecuencias.
* Se identifican  y evalúan controles
* Cambia la acción.
* Se identifica recurso.
* Cambia el indicador.
* Se identifica meta
</t>
  </si>
  <si>
    <t xml:space="preserve">Entrega inoportuna del registro contable de inversiones. </t>
  </si>
  <si>
    <t xml:space="preserve">* Riesgo No. 12 de la Matriz versión 2017 
* Se evalúan controles
* Cambia la acción.
* Cambia el indicador.
* Se identifica meta
</t>
  </si>
  <si>
    <t xml:space="preserve">* Riesgo No. 13 de la Matriz versión 2017 
* Se evalúan controles
</t>
  </si>
  <si>
    <t xml:space="preserve">Atrasos y sobrecostos sociales y ambientales por vacíos contractuales. </t>
  </si>
  <si>
    <t xml:space="preserve">* Riesgo No. 14 de la Matriz versión 2017 
* Cambia el indicador
</t>
  </si>
  <si>
    <t xml:space="preserve">* Riesgo No. 15de la Matriz versión 2017 
* Cambia la acción.
* Cambia el indicador.
</t>
  </si>
  <si>
    <t xml:space="preserve">* Riesgo No. 16 de la Matriz versión 2017 
* Cambia la acción.
</t>
  </si>
  <si>
    <t>Sobrecostos y atrasos en el cronograma por la presencia de redes de hidrocarburos, eléctricas, acueductos y otras dentro del proyecto</t>
  </si>
  <si>
    <t>FACTIBE</t>
  </si>
  <si>
    <t>ACCIONES PARA POTENCIALIZAR LA OPORTUNIDAD</t>
  </si>
  <si>
    <t xml:space="preserve">
- Realizar seguimiento al plan de responsabilidad ambiental y social presentada por los consecionarios. 
- Desarrollar capacitaciones a los concesionarios e interventores sobre el plan de RAS y lineamientos GRI
</t>
  </si>
  <si>
    <t>*Se establecen recursos e indicadores</t>
  </si>
  <si>
    <t xml:space="preserve">Promover proyectos de infraestructura que se adapten al cambio climático </t>
  </si>
  <si>
    <t xml:space="preserve">
- Incorporara en la estructuración de los proyectos la variable del cambio climático , iniciando con la capacitación del personal involucrado en el proceso. 
- Fijar la obligación desde estructuración de los proyectos, de incorporar variables de infraestructura resiliente para los contratos de conseción que se liciten desde el 2019</t>
  </si>
  <si>
    <t>Fabia Jimenez</t>
  </si>
  <si>
    <t>Gloria Cardona</t>
  </si>
  <si>
    <t>Diana Carolina Orjuela</t>
  </si>
  <si>
    <t>Mola Barrios</t>
  </si>
  <si>
    <t>Danna Santamaria</t>
  </si>
  <si>
    <t>Xiomara Juris</t>
  </si>
  <si>
    <t>Octavio Serrano</t>
  </si>
  <si>
    <t>Jairo Arguello</t>
  </si>
  <si>
    <t>Carlos Alexander Vargas</t>
  </si>
  <si>
    <t>Dilver Pinto</t>
  </si>
  <si>
    <t>Jorge Huertas</t>
  </si>
  <si>
    <t>Nubia Toro</t>
  </si>
  <si>
    <t>Francy Hernandez</t>
  </si>
  <si>
    <t>Angela Arias</t>
  </si>
  <si>
    <t>Monica Bibiana Parra</t>
  </si>
  <si>
    <t>Felipe Lugo</t>
  </si>
  <si>
    <t>Juan Sanabria</t>
  </si>
  <si>
    <t>Teniendo en cuenta los nuevos modelos de contratos 4G este riesgo se elimina ya que todos los incovenientes contemplados fueron revisados en los modelos estadar de contratos</t>
  </si>
  <si>
    <r>
      <rPr>
        <sz val="14"/>
        <color indexed="10"/>
        <rFont val="Arial"/>
        <family val="2"/>
      </rPr>
      <t>VGC</t>
    </r>
    <r>
      <rPr>
        <sz val="14"/>
        <rFont val="Arial"/>
        <family val="2"/>
      </rPr>
      <t xml:space="preserve">
VE</t>
    </r>
  </si>
  <si>
    <r>
      <rPr>
        <sz val="14"/>
        <color indexed="10"/>
        <rFont val="Arial"/>
        <family val="2"/>
      </rPr>
      <t xml:space="preserve">VGC </t>
    </r>
    <r>
      <rPr>
        <sz val="14"/>
        <rFont val="Arial"/>
        <family val="2"/>
      </rPr>
      <t xml:space="preserve">
Equipo a cargo de la estructuración de los  proyectos de concesión </t>
    </r>
  </si>
  <si>
    <t>Gerencia Social y Gerencia Ambiental</t>
  </si>
  <si>
    <t>VALORACIÓN DEL CONTROLES HACIA  IMPACTO</t>
  </si>
  <si>
    <t xml:space="preserve"> - Falta de seguimiento y control  oportuno
-Riesgos externos o eventualidades no predecibles
- Falta de planeación por parte del concesionario 
- Demora en la toma de decisiones para aplicar medidas sancionatorias.
- Evasión de obligaciones contractuales                                                                                         -Cambio y/o ajustes  en el diseño del proyecto ordenados  por parte de agentes externos. </t>
  </si>
  <si>
    <t>Recurso humano asignado para la gestión de los proyectos</t>
  </si>
  <si>
    <t xml:space="preserve">Jairo Arguelle/ equipo de gestión ambiental </t>
  </si>
  <si>
    <t xml:space="preserve">Asesores asignados para los proyectos. </t>
  </si>
  <si>
    <t>(# proyectos con controversia/ # Proyectos)*100</t>
  </si>
  <si>
    <t>50% en el año</t>
  </si>
  <si>
    <t>VCG/ VEJE/VJ</t>
  </si>
  <si>
    <t xml:space="preserve">Inadecuada valoración de los predios </t>
  </si>
  <si>
    <t xml:space="preserve">Existen diferencias entre el valor dado en los avalúos comerciales corporativos fijados por las lonjas o gremios y los valores revisados en la etapa administrativa y por los juzgados.  </t>
  </si>
  <si>
    <t xml:space="preserve">Falta de conocimiento de la normatividad.
- Incorporación de información adicional en el inventario de las fichas prediales y en el contenido del avalúo comercial.
- Presiones de los propietarios y de la comunidad para que el valor del peritazgo sea mayor al del avalúo comercial.
</t>
  </si>
  <si>
    <t xml:space="preserve">Aumento en el valor de la adquisición de los predios
Demora en la disponibilidad de los predios, con el consecuente atraso del cronograma de obra
Necesidad de tramitar recursos de contingentes prediales.
</t>
  </si>
  <si>
    <t xml:space="preserve">
- Fortalecer la rigurosidad del seguimiento a los procesos de adquisición predial. 
</t>
  </si>
  <si>
    <t>Xiomara Juris 
 Alexandra Rodriguez</t>
  </si>
  <si>
    <t>Gerente de proyectos (Predial, Jurídico Predial,)</t>
  </si>
  <si>
    <t>VPRE</t>
  </si>
  <si>
    <t>.+/-10%</t>
  </si>
  <si>
    <t xml:space="preserve">Compensación por cambios en las tarifas de peajes establecidas en los contratos. </t>
  </si>
  <si>
    <t>Afectar la estructura tarifaria de los proyectos, genera obligaciones económicas a la entidad.</t>
  </si>
  <si>
    <t xml:space="preserve"> -Existen factores sociales que generan la necesidad de establecer tarifas diferenciales inferiores a las pactadas contractualmente.                                                                                                              - Existen cambios en la tarifa generados por agentes externos. (Transportadores, comunicades, alcadias, Gobernaciones...)</t>
  </si>
  <si>
    <t>No obtención de las  licencias y permisos ambientales a tiempo, para la ejecución de las obras.’’</t>
  </si>
  <si>
    <t xml:space="preserve">Revisiones por parte de la Gerencia Financiera </t>
  </si>
  <si>
    <t>Formatos financieros</t>
  </si>
  <si>
    <t>Fortalecer el seguimiento por parte del equipo financiero de la entidad</t>
  </si>
  <si>
    <t>Meta: 0%</t>
  </si>
  <si>
    <t xml:space="preserve">
Desarrolla charlas a los concesionarios e interventores sobre el plan de PRAS y lineamientos GRI (memorias de sostenibilidad)
</t>
  </si>
  <si>
    <t>Maola Barrios</t>
  </si>
  <si>
    <t>Coordinadora GIT Social</t>
  </si>
  <si>
    <t xml:space="preserve">(Número de charlas realizadas/ 
Número de charlas programadas)*100
</t>
  </si>
  <si>
    <t xml:space="preserve">asesores asignados para los proyectos. </t>
  </si>
  <si>
    <t>Se incluye dentro de los riesgos de corrupción</t>
  </si>
  <si>
    <t>Se modifica</t>
  </si>
  <si>
    <t>Se modifica por el riesgo Inadecuada valoración de los predios, ya que los procesos de expropiación judicial se revisan desde la amtriz de corrupción</t>
  </si>
  <si>
    <t xml:space="preserve">Se modifica por el riesgo Compensación por cambios en las tarifas de peajes establecidas en los contratos. </t>
  </si>
  <si>
    <t>2201/2018</t>
  </si>
  <si>
    <t>Jose Leonidas Narvaes Morales</t>
  </si>
  <si>
    <t xml:space="preserve"> ( Vicepredidente de Gestión Contractual)</t>
  </si>
  <si>
    <t xml:space="preserve">  ( Vicepreidente Ejecutivo)</t>
  </si>
  <si>
    <t xml:space="preserve">Fernando Ireguí </t>
  </si>
  <si>
    <t>Vicepresidencia de Planeación, Riesgos y Entorno</t>
  </si>
  <si>
    <t>Coordinador GIT Riesgos</t>
  </si>
  <si>
    <t>Coordinador GIT Planeación</t>
  </si>
  <si>
    <t>Coordinador GIT Tecnico Predial</t>
  </si>
  <si>
    <t>Alexandra Ramirez</t>
  </si>
  <si>
    <t>Coordinador GIT Juridico Predial</t>
  </si>
  <si>
    <t>Gerente Carretero 4</t>
  </si>
  <si>
    <t>Coordinador GIT Ambiental</t>
  </si>
  <si>
    <t>Experto 7</t>
  </si>
  <si>
    <t>Experto 8</t>
  </si>
  <si>
    <t>Experto 6</t>
  </si>
  <si>
    <t>Técnico Asistencial 01 - 09</t>
  </si>
  <si>
    <t>Contratista-VGC</t>
  </si>
  <si>
    <t>Contratista- Carretero 4</t>
  </si>
  <si>
    <t>Contratista- Social</t>
  </si>
  <si>
    <t>Contratista- Ambiental</t>
  </si>
  <si>
    <t>Contratista- VGE</t>
  </si>
  <si>
    <t>Contratista- Planeación</t>
  </si>
  <si>
    <t>Contratista- Riesgos</t>
  </si>
  <si>
    <t xml:space="preserve">Luis Fernando Mejia  Gomez      </t>
  </si>
  <si>
    <t>Contratista GIT-Riesgos</t>
  </si>
  <si>
    <t xml:space="preserve">Luis Fernando Mejia  Gomez   </t>
  </si>
  <si>
    <t xml:space="preserve"> ( Vicepreidente Ejecutivo)</t>
  </si>
  <si>
    <t>1. Valor del ahorro generado por la mitigación del riesgo</t>
  </si>
  <si>
    <t>José Leonidas Narvaez Morales</t>
  </si>
  <si>
    <t>Vicepresidente de Planeación, Riesgos y Entorno</t>
  </si>
  <si>
    <t>Fernando Ireguí Mejía
(Vicepresidente de Planeación, Riesgos y Entorno)</t>
  </si>
  <si>
    <t>Vicepresidente Ejecutivo</t>
  </si>
  <si>
    <t>Vicepresidente de Gestión Contractual</t>
  </si>
  <si>
    <t>José Leonidas Narvaez Morales
(Vicepresidente de Gestión Contractual)</t>
  </si>
  <si>
    <t>Luis Fernando Mejía  Gómez                    ( Vicepresidente Ejecutivo)</t>
  </si>
  <si>
    <t>Luis Fernando Mejía  Gómez</t>
  </si>
  <si>
    <t>Fernando Iregui Mejía</t>
  </si>
  <si>
    <t>Francy Hernández</t>
  </si>
  <si>
    <t xml:space="preserve">1. Identificar los permisos requeridos para el desarrollo de las obras y de los tiempos aproximados para su obtención.
2. Requerir a los concesionarios que efectúen la solicitud de licencias y permisos con antelación, teniendo en cuenta los tiempos aproximados requeridos para la obtención de licencias y permisos.
3. Realizar acompañamiento para la gestión y trámite de los permisos y licencias.
4. Revisar estudios ambientales con el fin de verificar que incluyan la información especificada en los términos de referencia.
</t>
  </si>
  <si>
    <t xml:space="preserve">1. Revisión de los actos administrativos proferidos por las autoridades ambientales en relación con la imposición de compensaciones ambientales con el fin de identificar la necesidad de interponer recurso.
2. A través de la interventoría, efectuar seguimiento al uso y destinación de los recursos de la subcuenta de compensaciones ambientales.
3. Trabajar de manera conjunta con concesionarios y entidades del sector para identificar diferentes mecanismos para la ejecución de las compensaciones.
</t>
  </si>
  <si>
    <t>1. Meta: Mayor a 0                           2. +-20%</t>
  </si>
  <si>
    <t xml:space="preserve">                                                                                                                                                                                                                                                                                                                                                                                                                  
1.  Meta: 40% de disponibilidad del primer año.  
2. Meta: 40% de los predios solicitado.                                 3.  Meta: 40% de la longitud requerida                       4. Meta: +-20%</t>
  </si>
  <si>
    <t>1. 90%                                                2.  +-20%</t>
  </si>
  <si>
    <t xml:space="preserve">
1.  Disponibilidad Predial (# predios con permiso o acta de recibo/#predios requeridos)*100
2.  Predios adquiridos (# predios adquiridos/# predios requeridos))*100
3. Longitud efectiva (longitud requerida/ longitud disponible)                              4. # de días adicionales a la fase de construcción asociadas al riesgo de adquisición de predios/ # de días de la fase de construcción</t>
  </si>
  <si>
    <t>1- (#Permisos obtenidos/ #Permisos y licencias requeridos para inicio de obras)*100                                                                        2- # de días adicionales a la fase de construcción asociadas al riesgo de adquisición de predios/ # de días de la fase de construcción</t>
  </si>
  <si>
    <t>Reuniones de seguimiento (Plan de regularización)</t>
  </si>
  <si>
    <t xml:space="preserve">
- Revisión general del contrato por todas las áreas funcionales.   
- Posterior a las revisiones del contrato hacer los ajustes en fase de ejecución: Revisión de  los proyectos 4G  con base a las   controversias contractuales sobre interpretación del contrato. 
- Unificar lesiones aprendidas de proyectos 4G. 
- Socialización de los proyectos encontrados.</t>
  </si>
  <si>
    <t xml:space="preserve">(# de no conformidades asociadas al seguimiento cerradas/
# de no conformidades asociadas al seguimiento del periodo)*100
</t>
  </si>
  <si>
    <t>Informes de interventoría y supervisión.</t>
  </si>
  <si>
    <t>Reuniones de seguimiento  (Planes de regularización)</t>
  </si>
  <si>
    <t>Establecer un protocolo para documentos relevantes (Otrosí, fiduciaria, concesionarios, interventoría)</t>
  </si>
  <si>
    <t>(No de respuestas extemporáneas/ No de solicitudes realizadas)*100</t>
  </si>
  <si>
    <t>Efectuar control para que el concesionario adelante un debido seguimiento  a los procesos de expropiación y presente oportunamente los debidos recursos</t>
  </si>
  <si>
    <t xml:space="preserve">Profesionales del área social, Auditorio Entidad y recursos tecnológicos </t>
  </si>
  <si>
    <t>Coordinador GIT Técnico Predial</t>
  </si>
  <si>
    <t>Coordinador GIT Jurídico Predial</t>
  </si>
  <si>
    <t xml:space="preserve">
1. Revisar y actualizar los procedimientos internos para la gestión y seguimiento de la adquisición predial, incluidas las resoluciones de expropiación.      
2. Hacer seguimiento mensual a la sabana predial                                                 3. Implementar herramienta tecnológica para hacer seguimiento a las sabanas de predios.                                                                                  Efectuar control y seguimiento al                               4. Hacer seguimiento al concesionario en la debida elaboración de los insumos prediales (ficha predial, ficha social, estudio de títulos, avalúo comercial corporativo)
5.Hacer acompañamiento al concesionario para que adelante el debido seguimiento  a los procesos de expropiación y presente oportunamente los debidos recursos.</t>
  </si>
  <si>
    <t xml:space="preserve">
- Implementar reuniones técnicas de los proyectos para la generación de conomiento especializados. 
</t>
  </si>
  <si>
    <t xml:space="preserve">1. Hacerle seguimiento de cumplimiento de plan de obra.                                                   2-  Dar inicio oportuno a los procesos sancionatorios a que haya lugar. </t>
  </si>
  <si>
    <t xml:space="preserve">
-Establecer continuamente reuniones con el Concesionario y la Interventoría para la revisión de los costos prediales, para con antelación tener los valores estimados y determinar el alcance de los predios a adquirir para mitigar los mayores costos prediales por la no compra oportuna de estos.</t>
  </si>
  <si>
    <t xml:space="preserve">
- Identificar cada una de las situaciones de conflicto, con el ánimo de establecer e implementar los planes de contingencia correspondientes a cada una de dichas situaciones</t>
  </si>
  <si>
    <t xml:space="preserve">
- Que el concesionario disponga personal suficiente para realizar las investigaciones de redes a tiempo y para determinación del traslado de redes con las diferentes empresas de servicios.  
- Efectuar visitas de seguimiento con mayor frecuencia para determinar los problemas de redes </t>
  </si>
  <si>
    <t>Gloria Ines Cardona Botero</t>
  </si>
  <si>
    <t>Gloria  Cardona Botero</t>
  </si>
  <si>
    <t>PROCESO DE: GESTIÓN CONTRACTUAL</t>
  </si>
  <si>
    <t>1. Valor del ahorro generado por la mitigación del riesgo                                                                     2- # de días adicionales a la fase de construcción asociadas al riesgo de presencia de redes eléctricas acueductos y otras/ # de días de la fase de construcción</t>
  </si>
  <si>
    <t>No obtención de las licencias y permisos ambientales a tiempo para la ejecución de las obras</t>
  </si>
  <si>
    <t xml:space="preserve">                  Meta:  mayor a 0</t>
  </si>
  <si>
    <t xml:space="preserve"> (Valor revisado/ valor avaluó)*100</t>
  </si>
  <si>
    <t xml:space="preserve">1. Valor del ahorro generado por la mitigación del riesgo.                                                       </t>
  </si>
  <si>
    <t xml:space="preserve">     1. Meta: mayor a 0                      </t>
  </si>
  <si>
    <t>(No de proyectos con resolución que ajusten la estructura tarifaria/ No de proyectos9*100</t>
  </si>
  <si>
    <t>valor de los intereses generados por incumplimiento de pago de las obligaciones contractuales debido a una inadecuada gestón</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</si>
</sst>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F800]dddd\,\ mmmm\ dd\,\ yyyy"/>
    <numFmt numFmtId="187" formatCode="&quot;FECHA:&quot;\ mmmm\ dd\ &quot;de&quot;\ yyyy"/>
    <numFmt numFmtId="188" formatCode="&quot;00&quot;#"/>
  </numFmts>
  <fonts count="135">
    <font>
      <sz val="10"/>
      <name val="Arial"/>
      <family val="2"/>
    </font>
    <font>
      <sz val="11"/>
      <color indexed="8"/>
      <name val="Calibri"/>
      <family val="2"/>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b/>
      <sz val="14"/>
      <color indexed="9"/>
      <name val="Arial"/>
      <family val="2"/>
    </font>
    <font>
      <sz val="14"/>
      <name val="Arial"/>
      <family val="2"/>
    </font>
    <font>
      <b/>
      <sz val="10"/>
      <color indexed="9"/>
      <name val="Arial"/>
      <family val="2"/>
    </font>
    <font>
      <b/>
      <sz val="20"/>
      <name val="Arial"/>
      <family val="2"/>
    </font>
    <font>
      <b/>
      <sz val="16"/>
      <name val="Tahoma"/>
      <family val="2"/>
    </font>
    <font>
      <b/>
      <sz val="24"/>
      <name val="Arial"/>
      <family val="2"/>
    </font>
    <font>
      <b/>
      <sz val="12"/>
      <name val="Tahoma"/>
      <family val="2"/>
    </font>
    <font>
      <sz val="12"/>
      <name val="Tahoma"/>
      <family val="2"/>
    </font>
    <font>
      <sz val="16"/>
      <name val="Arial"/>
      <family val="2"/>
    </font>
    <font>
      <b/>
      <sz val="9"/>
      <name val="Tahoma"/>
      <family val="2"/>
    </font>
    <font>
      <b/>
      <sz val="11"/>
      <name val="Arial"/>
      <family val="2"/>
    </font>
    <font>
      <sz val="11"/>
      <name val="Arial"/>
      <family val="2"/>
    </font>
    <font>
      <sz val="9"/>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1"/>
      <name val="Arial Narrow"/>
      <family val="2"/>
    </font>
    <font>
      <sz val="12"/>
      <name val="Arial Narrow"/>
      <family val="2"/>
    </font>
    <font>
      <sz val="14"/>
      <name val="Arial Narrow"/>
      <family val="2"/>
    </font>
    <font>
      <sz val="16"/>
      <name val="Arial Narrow"/>
      <family val="2"/>
    </font>
    <font>
      <b/>
      <sz val="30"/>
      <name val="Arial"/>
      <family val="2"/>
    </font>
    <font>
      <sz val="18"/>
      <name val="Arial Narrow"/>
      <family val="2"/>
    </font>
    <font>
      <b/>
      <sz val="20"/>
      <name val="Arial Narrow"/>
      <family val="2"/>
    </font>
    <font>
      <sz val="13"/>
      <name val="Arial"/>
      <family val="2"/>
    </font>
    <font>
      <b/>
      <sz val="18"/>
      <name val="Arial"/>
      <family val="2"/>
    </font>
    <font>
      <b/>
      <sz val="18"/>
      <color indexed="8"/>
      <name val="Arial"/>
      <family val="2"/>
    </font>
    <font>
      <sz val="18"/>
      <name val="Arial"/>
      <family val="2"/>
    </font>
    <font>
      <sz val="15"/>
      <name val="Arial"/>
      <family val="2"/>
    </font>
    <font>
      <b/>
      <sz val="15"/>
      <name val="Arial"/>
      <family val="2"/>
    </font>
    <font>
      <sz val="14"/>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libri Light"/>
      <family val="2"/>
    </font>
    <font>
      <b/>
      <sz val="13"/>
      <color indexed="62"/>
      <name val="Calibri"/>
      <family val="2"/>
    </font>
    <font>
      <b/>
      <sz val="11"/>
      <color indexed="8"/>
      <name val="Calibri"/>
      <family val="2"/>
    </font>
    <font>
      <sz val="10"/>
      <color indexed="9"/>
      <name val="Arial"/>
      <family val="2"/>
    </font>
    <font>
      <sz val="10"/>
      <color indexed="10"/>
      <name val="Arial"/>
      <family val="2"/>
    </font>
    <font>
      <sz val="9"/>
      <color indexed="10"/>
      <name val="Arial"/>
      <family val="2"/>
    </font>
    <font>
      <sz val="9"/>
      <color indexed="10"/>
      <name val="Arial Narrow"/>
      <family val="2"/>
    </font>
    <font>
      <b/>
      <sz val="10"/>
      <color indexed="62"/>
      <name val="Arial"/>
      <family val="2"/>
    </font>
    <font>
      <sz val="14"/>
      <color indexed="8"/>
      <name val="Arial Narrow"/>
      <family val="2"/>
    </font>
    <font>
      <b/>
      <sz val="14"/>
      <color indexed="8"/>
      <name val="Arial Narrow"/>
      <family val="2"/>
    </font>
    <font>
      <sz val="14"/>
      <color indexed="8"/>
      <name val="Arial"/>
      <family val="2"/>
    </font>
    <font>
      <b/>
      <sz val="14"/>
      <name val="Calibri"/>
      <family val="2"/>
    </font>
    <font>
      <sz val="14"/>
      <name val="Calibri"/>
      <family val="2"/>
    </font>
    <font>
      <sz val="10"/>
      <name val="Calibri"/>
      <family val="2"/>
    </font>
    <font>
      <sz val="10"/>
      <color indexed="49"/>
      <name val="Calibri"/>
      <family val="2"/>
    </font>
    <font>
      <b/>
      <sz val="12"/>
      <color indexed="10"/>
      <name val="Calibri"/>
      <family val="2"/>
    </font>
    <font>
      <b/>
      <sz val="12"/>
      <name val="Calibri"/>
      <family val="2"/>
    </font>
    <font>
      <sz val="12"/>
      <name val="Calibri"/>
      <family val="2"/>
    </font>
    <font>
      <b/>
      <sz val="10"/>
      <name val="Calibri"/>
      <family val="2"/>
    </font>
    <font>
      <b/>
      <sz val="11"/>
      <name val="Calibri"/>
      <family val="2"/>
    </font>
    <font>
      <sz val="9"/>
      <color indexed="10"/>
      <name val="Calibri"/>
      <family val="2"/>
    </font>
    <font>
      <sz val="9"/>
      <name val="Calibri"/>
      <family val="2"/>
    </font>
    <font>
      <sz val="15"/>
      <color indexed="8"/>
      <name val="Arial"/>
      <family val="2"/>
    </font>
    <font>
      <sz val="18"/>
      <color indexed="8"/>
      <name val="Arial"/>
      <family val="2"/>
    </font>
    <font>
      <sz val="18"/>
      <color indexed="8"/>
      <name val="Calibri"/>
      <family val="2"/>
    </font>
    <font>
      <b/>
      <sz val="15"/>
      <color indexed="8"/>
      <name val="Arial"/>
      <family val="2"/>
    </font>
    <font>
      <sz val="15"/>
      <color indexed="8"/>
      <name val="Calibri Light"/>
      <family val="2"/>
    </font>
    <font>
      <sz val="15"/>
      <name val="Calibri"/>
      <family val="2"/>
    </font>
    <font>
      <sz val="11"/>
      <name val="Calibri"/>
      <family val="2"/>
    </font>
    <font>
      <b/>
      <sz val="14"/>
      <color indexed="10"/>
      <name val="Arial Narrow"/>
      <family val="2"/>
    </font>
    <font>
      <b/>
      <sz val="18"/>
      <color indexed="10"/>
      <name val="Arial Narrow"/>
      <family val="2"/>
    </font>
    <font>
      <b/>
      <i/>
      <sz val="18"/>
      <color indexed="8"/>
      <name val="Arial"/>
      <family val="2"/>
    </font>
    <font>
      <sz val="12"/>
      <color indexed="10"/>
      <name val="Arial"/>
      <family val="2"/>
    </font>
    <font>
      <b/>
      <sz val="16"/>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0"/>
      <name val="Arial"/>
      <family val="2"/>
    </font>
    <font>
      <sz val="10"/>
      <color theme="0"/>
      <name val="Arial"/>
      <family val="2"/>
    </font>
    <font>
      <sz val="10"/>
      <color rgb="FFFF0000"/>
      <name val="Arial"/>
      <family val="2"/>
    </font>
    <font>
      <sz val="9"/>
      <color rgb="FFFF0000"/>
      <name val="Arial"/>
      <family val="2"/>
    </font>
    <font>
      <sz val="9"/>
      <color rgb="FFFF0000"/>
      <name val="Arial Narrow"/>
      <family val="2"/>
    </font>
    <font>
      <b/>
      <sz val="10"/>
      <color theme="3"/>
      <name val="Arial"/>
      <family val="2"/>
    </font>
    <font>
      <sz val="14"/>
      <color theme="1"/>
      <name val="Arial Narrow"/>
      <family val="2"/>
    </font>
    <font>
      <b/>
      <sz val="14"/>
      <color theme="1"/>
      <name val="Arial Narrow"/>
      <family val="2"/>
    </font>
    <font>
      <sz val="14"/>
      <color theme="1"/>
      <name val="Arial"/>
      <family val="2"/>
    </font>
    <font>
      <sz val="10"/>
      <color theme="3" tint="0.39998000860214233"/>
      <name val="Calibri"/>
      <family val="2"/>
    </font>
    <font>
      <b/>
      <sz val="12"/>
      <color rgb="FFFF0000"/>
      <name val="Calibri"/>
      <family val="2"/>
    </font>
    <font>
      <sz val="9"/>
      <color rgb="FFFF0000"/>
      <name val="Calibri"/>
      <family val="2"/>
    </font>
    <font>
      <sz val="15"/>
      <color theme="1"/>
      <name val="Arial"/>
      <family val="2"/>
    </font>
    <font>
      <b/>
      <sz val="18"/>
      <color theme="1"/>
      <name val="Arial"/>
      <family val="2"/>
    </font>
    <font>
      <sz val="18"/>
      <color theme="1"/>
      <name val="Arial"/>
      <family val="2"/>
    </font>
    <font>
      <sz val="18"/>
      <color theme="1"/>
      <name val="Calibri"/>
      <family val="2"/>
    </font>
    <font>
      <b/>
      <sz val="15"/>
      <color theme="1"/>
      <name val="Arial"/>
      <family val="2"/>
    </font>
    <font>
      <sz val="15"/>
      <color theme="1"/>
      <name val="Calibri Light"/>
      <family val="2"/>
    </font>
    <font>
      <b/>
      <sz val="14"/>
      <color rgb="FFFF0000"/>
      <name val="Arial Narrow"/>
      <family val="2"/>
    </font>
    <font>
      <b/>
      <sz val="18"/>
      <color rgb="FFFF0000"/>
      <name val="Arial Narrow"/>
      <family val="2"/>
    </font>
    <font>
      <b/>
      <i/>
      <sz val="18"/>
      <color theme="1"/>
      <name val="Arial"/>
      <family val="2"/>
    </font>
    <font>
      <b/>
      <sz val="16"/>
      <color rgb="FFFF0000"/>
      <name val="Arial"/>
      <family val="2"/>
    </font>
    <font>
      <sz val="12"/>
      <color rgb="FFFF0000"/>
      <name val="Arial"/>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666699"/>
        <bgColor indexed="64"/>
      </patternFill>
    </fill>
    <fill>
      <patternFill patternType="solid">
        <fgColor indexed="9"/>
        <bgColor indexed="64"/>
      </patternFill>
    </fill>
    <fill>
      <patternFill patternType="solid">
        <fgColor rgb="FF00B050"/>
        <bgColor indexed="64"/>
      </patternFill>
    </fill>
    <fill>
      <patternFill patternType="solid">
        <fgColor rgb="FFFF0000"/>
        <bgColor indexed="64"/>
      </patternFill>
    </fill>
    <fill>
      <patternFill patternType="solid">
        <fgColor theme="5" tint="-0.4999699890613556"/>
        <bgColor indexed="64"/>
      </patternFill>
    </fill>
    <fill>
      <patternFill patternType="solid">
        <fgColor rgb="FFFFFF0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rgb="FF7E0000"/>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indexed="22"/>
        <bgColor indexed="64"/>
      </patternFill>
    </fill>
  </fills>
  <borders count="1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medium"/>
      <top style="thin"/>
      <bottom>
        <color indexed="63"/>
      </bottom>
    </border>
    <border>
      <left style="thin"/>
      <right style="medium"/>
      <top style="medium"/>
      <bottom style="thin"/>
    </border>
    <border>
      <left style="thin"/>
      <right style="medium"/>
      <top style="thin"/>
      <bottom style="medium"/>
    </border>
    <border>
      <left style="medium"/>
      <right style="thin"/>
      <top>
        <color indexed="63"/>
      </top>
      <bottom style="thin"/>
    </border>
    <border>
      <left style="medium"/>
      <right style="thin"/>
      <top style="thin"/>
      <bottom>
        <color indexed="63"/>
      </bottom>
    </border>
    <border>
      <left style="medium"/>
      <right style="medium"/>
      <top>
        <color indexed="63"/>
      </top>
      <bottom style="thin"/>
    </border>
    <border>
      <left>
        <color indexed="63"/>
      </left>
      <right style="medium">
        <color rgb="FF2C2C2C"/>
      </right>
      <top>
        <color indexed="63"/>
      </top>
      <bottom>
        <color indexed="63"/>
      </bottom>
    </border>
    <border>
      <left>
        <color indexed="63"/>
      </left>
      <right style="medium">
        <color rgb="FF2C2C2C"/>
      </right>
      <top>
        <color indexed="63"/>
      </top>
      <bottom style="medium">
        <color rgb="FF2C2C2C"/>
      </bottom>
    </border>
    <border>
      <left style="medium">
        <color rgb="FF2C2C2C"/>
      </left>
      <right style="medium">
        <color rgb="FF2C2C2C"/>
      </right>
      <top style="medium">
        <color rgb="FF2C2C2C"/>
      </top>
      <bottom style="medium">
        <color rgb="FF2C2C2C"/>
      </bottom>
    </border>
    <border>
      <left>
        <color indexed="63"/>
      </left>
      <right style="medium">
        <color rgb="FF2C2C2C"/>
      </right>
      <top style="medium">
        <color rgb="FF2C2C2C"/>
      </top>
      <bottom style="medium">
        <color rgb="FF2C2C2C"/>
      </bottom>
    </border>
    <border>
      <left/>
      <right style="hair"/>
      <top style="medium"/>
      <bottom style="thin"/>
    </border>
    <border>
      <left style="hair"/>
      <right style="medium"/>
      <top style="medium"/>
      <bottom style="thin"/>
    </border>
    <border>
      <left style="thin"/>
      <right style="hair"/>
      <top style="thin"/>
      <bottom style="thin"/>
    </border>
    <border>
      <left/>
      <right style="hair"/>
      <top style="thin"/>
      <bottom style="thin"/>
    </border>
    <border>
      <left style="hair"/>
      <right style="medium"/>
      <top style="thin"/>
      <bottom style="thin"/>
    </border>
    <border>
      <left style="thin"/>
      <right style="hair"/>
      <top style="thin"/>
      <bottom style="medium"/>
    </border>
    <border>
      <left/>
      <right style="hair"/>
      <top style="thin"/>
      <bottom style="medium"/>
    </border>
    <border>
      <left style="hair"/>
      <right style="medium"/>
      <top style="thin"/>
      <bottom style="medium"/>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bottom style="thin"/>
    </border>
    <border>
      <left style="hair"/>
      <right style="hair"/>
      <top/>
      <bottom style="thin"/>
    </border>
    <border>
      <left style="hair"/>
      <right style="medium"/>
      <top/>
      <bottom style="thin"/>
    </border>
    <border>
      <left style="medium"/>
      <right style="hair"/>
      <top style="thin"/>
      <bottom style="thin"/>
    </border>
    <border>
      <left style="hair"/>
      <right style="hair"/>
      <top style="thin"/>
      <bottom style="thin"/>
    </border>
    <border>
      <left style="medium"/>
      <right style="hair"/>
      <top style="medium"/>
      <bottom style="thin"/>
    </border>
    <border>
      <left style="hair"/>
      <right style="hair"/>
      <top style="medium"/>
      <bottom style="thin"/>
    </border>
    <border>
      <left style="hair"/>
      <right style="hair"/>
      <top/>
      <bottom style="double"/>
    </border>
    <border>
      <left style="hair"/>
      <right style="medium"/>
      <top/>
      <bottom style="double"/>
    </border>
    <border>
      <left>
        <color indexed="63"/>
      </left>
      <right style="medium"/>
      <top>
        <color indexed="63"/>
      </top>
      <bottom style="thin"/>
    </border>
    <border>
      <left>
        <color indexed="63"/>
      </left>
      <right style="thin"/>
      <top>
        <color indexed="63"/>
      </top>
      <bottom>
        <color indexed="63"/>
      </bottom>
    </border>
    <border>
      <left style="hair"/>
      <right style="hair"/>
      <top style="hair"/>
      <bottom style="hair"/>
    </border>
    <border>
      <left style="hair"/>
      <right style="hair"/>
      <top style="hair"/>
      <bottom/>
    </border>
    <border>
      <left style="thin"/>
      <right style="medium"/>
      <top>
        <color indexed="63"/>
      </top>
      <bottom style="thin"/>
    </border>
    <border>
      <left style="thin"/>
      <right style="medium"/>
      <top style="thin"/>
      <bottom>
        <color indexed="63"/>
      </bottom>
    </border>
    <border>
      <left style="hair"/>
      <right style="hair"/>
      <top style="medium"/>
      <bottom style="hair"/>
    </border>
    <border>
      <left style="hair"/>
      <right style="hair"/>
      <top style="thin"/>
      <bottom style="hair"/>
    </border>
    <border>
      <left style="hair"/>
      <right style="hair"/>
      <top style="hair"/>
      <bottom style="medium"/>
    </border>
    <border>
      <left style="hair"/>
      <right style="hair"/>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style="medium"/>
      <bottom style="thin"/>
    </border>
    <border>
      <left style="hair"/>
      <right style="hair"/>
      <top style="thin"/>
      <bottom style="double"/>
    </border>
    <border>
      <left style="medium"/>
      <right style="hair"/>
      <top style="hair"/>
      <bottom/>
    </border>
    <border>
      <left style="hair"/>
      <right/>
      <top style="hair"/>
      <bottom/>
    </border>
    <border>
      <left style="medium"/>
      <right style="hair"/>
      <top style="thin"/>
      <bottom/>
    </border>
    <border>
      <left style="hair"/>
      <right style="hair"/>
      <top style="thin"/>
      <bottom>
        <color indexed="63"/>
      </bottom>
    </border>
    <border>
      <left style="hair"/>
      <right style="hair"/>
      <top style="medium"/>
      <bottom style="medium"/>
    </border>
    <border>
      <left>
        <color indexed="63"/>
      </left>
      <right>
        <color indexed="63"/>
      </right>
      <top style="medium"/>
      <bottom style="medium"/>
    </border>
    <border>
      <left style="thin"/>
      <right style="medium"/>
      <top style="thin"/>
      <bottom style="thin"/>
    </border>
    <border>
      <left style="medium"/>
      <right style="thin"/>
      <top style="medium"/>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medium"/>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medium"/>
    </border>
    <border>
      <left style="medium"/>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thin"/>
    </border>
    <border>
      <left style="hair"/>
      <right/>
      <top style="thin"/>
      <bottom style="thin"/>
    </border>
    <border>
      <left>
        <color indexed="63"/>
      </left>
      <right>
        <color indexed="63"/>
      </right>
      <top style="thin"/>
      <bottom style="thin"/>
    </border>
    <border>
      <left>
        <color indexed="63"/>
      </left>
      <right>
        <color indexed="63"/>
      </right>
      <top style="medium"/>
      <bottom style="thin"/>
    </border>
    <border>
      <left style="hair"/>
      <right/>
      <top style="medium"/>
      <bottom style="thin"/>
    </border>
    <border>
      <left/>
      <right style="hair"/>
      <top/>
      <bottom/>
    </border>
    <border>
      <left style="medium">
        <color rgb="FF2C2C2C"/>
      </left>
      <right style="medium">
        <color rgb="FF2C2C2C"/>
      </right>
      <top style="medium">
        <color rgb="FF2C2C2C"/>
      </top>
      <bottom>
        <color indexed="63"/>
      </bottom>
    </border>
    <border>
      <left style="medium">
        <color rgb="FF2C2C2C"/>
      </left>
      <right style="medium">
        <color rgb="FF2C2C2C"/>
      </right>
      <top>
        <color indexed="63"/>
      </top>
      <bottom>
        <color indexed="63"/>
      </bottom>
    </border>
    <border>
      <left style="medium">
        <color rgb="FF2C2C2C"/>
      </left>
      <right style="medium">
        <color rgb="FF2C2C2C"/>
      </right>
      <top>
        <color indexed="63"/>
      </top>
      <bottom style="medium">
        <color rgb="FF2C2C2C"/>
      </bottom>
    </border>
    <border>
      <left style="medium"/>
      <right>
        <color indexed="63"/>
      </right>
      <top style="medium"/>
      <bottom style="medium"/>
    </border>
    <border>
      <left style="medium"/>
      <right style="medium"/>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bottom style="thin"/>
    </border>
    <border>
      <left style="hair"/>
      <right style="hair"/>
      <top/>
      <bottom>
        <color indexed="63"/>
      </bottom>
    </border>
    <border>
      <left style="medium"/>
      <right style="hair"/>
      <top/>
      <bottom style="double"/>
    </border>
    <border>
      <left style="hair"/>
      <right/>
      <top/>
      <bottom style="double"/>
    </border>
    <border>
      <left style="thin"/>
      <right style="hair"/>
      <top/>
      <bottom style="double"/>
    </border>
    <border>
      <left style="hair"/>
      <right style="thin"/>
      <top/>
      <bottom style="double"/>
    </border>
    <border>
      <left style="medium"/>
      <right>
        <color indexed="63"/>
      </right>
      <top style="double"/>
      <bottom style="thin"/>
    </border>
    <border>
      <left/>
      <right style="hair"/>
      <top style="double"/>
      <bottom style="thin"/>
    </border>
    <border>
      <left style="hair"/>
      <right/>
      <top/>
      <bottom style="thin"/>
    </border>
    <border>
      <left style="hair"/>
      <right style="medium"/>
      <top style="double"/>
      <bottom>
        <color indexed="63"/>
      </bottom>
    </border>
    <border>
      <left style="hair"/>
      <right style="medium"/>
      <top>
        <color indexed="63"/>
      </top>
      <bottom>
        <color indexed="63"/>
      </bottom>
    </border>
    <border>
      <left style="hair"/>
      <right style="medium"/>
      <top style="thin"/>
      <bottom>
        <color indexed="63"/>
      </bottom>
    </border>
    <border>
      <left style="thin"/>
      <right style="hair"/>
      <top style="double"/>
      <bottom>
        <color indexed="63"/>
      </bottom>
    </border>
    <border>
      <left style="hair"/>
      <right style="thin"/>
      <top/>
      <bottom style="thin"/>
    </border>
    <border>
      <left style="thin"/>
      <right style="hair"/>
      <top style="medium"/>
      <bottom style="thin"/>
    </border>
    <border>
      <left style="hair"/>
      <right style="thin"/>
      <top style="medium"/>
      <bottom style="thin"/>
    </border>
    <border>
      <left style="medium"/>
      <right style="hair"/>
      <top style="thin"/>
      <bottom style="medium"/>
    </border>
    <border>
      <left style="hair"/>
      <right/>
      <top style="thin"/>
      <bottom style="medium"/>
    </border>
    <border>
      <left style="hair"/>
      <right style="thin"/>
      <top style="thin"/>
      <bottom style="thin"/>
    </border>
    <border>
      <left style="hair"/>
      <right style="thin"/>
      <top style="thin"/>
      <bottom style="medium"/>
    </border>
    <border>
      <left style="hair"/>
      <right/>
      <top style="medium"/>
      <bottom style="double"/>
    </border>
    <border>
      <left/>
      <right/>
      <top style="medium"/>
      <bottom style="double"/>
    </border>
    <border>
      <left/>
      <right style="hair"/>
      <top style="medium"/>
      <bottom style="double"/>
    </border>
    <border>
      <left style="hair"/>
      <right/>
      <top style="double"/>
      <bottom style="thin"/>
    </border>
    <border>
      <left/>
      <right/>
      <top style="double"/>
      <bottom style="thin"/>
    </border>
    <border>
      <left style="hair"/>
      <right/>
      <top style="thin"/>
      <bottom>
        <color indexed="63"/>
      </bottom>
    </border>
    <border>
      <left/>
      <right style="hair"/>
      <top style="thin"/>
      <bottom>
        <color indexed="63"/>
      </bottom>
    </border>
    <border>
      <left style="hair"/>
      <right/>
      <top/>
      <bottom/>
    </border>
    <border>
      <left/>
      <right style="hair"/>
      <top/>
      <bottom style="thin"/>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style="medium"/>
      <top style="thin"/>
      <bottom style="double"/>
    </border>
    <border>
      <left style="medium"/>
      <right style="hair"/>
      <top style="thin"/>
      <bottom style="double"/>
    </border>
    <border>
      <left>
        <color indexed="63"/>
      </left>
      <right style="thin"/>
      <top style="medium"/>
      <bottom style="thin"/>
    </border>
    <border>
      <left style="medium"/>
      <right style="hair"/>
      <top style="medium"/>
      <bottom style="hair"/>
    </border>
    <border>
      <left style="medium"/>
      <right style="hair"/>
      <top style="hair"/>
      <bottom style="hair"/>
    </border>
    <border>
      <left style="medium"/>
      <right style="hair"/>
      <top style="hair"/>
      <bottom style="medium"/>
    </border>
    <border>
      <left>
        <color indexed="63"/>
      </left>
      <right style="medium"/>
      <top style="double"/>
      <bottom>
        <color indexed="63"/>
      </bottom>
    </border>
    <border>
      <left style="medium"/>
      <right style="medium"/>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hair"/>
      <right style="medium"/>
      <top style="medium"/>
      <bottom style="hair"/>
    </border>
    <border>
      <left style="hair"/>
      <right style="medium"/>
      <top style="hair"/>
      <bottom style="hair"/>
    </border>
    <border>
      <left style="hair"/>
      <right style="medium"/>
      <top style="hair"/>
      <bottom/>
    </border>
    <border>
      <left style="thin"/>
      <right>
        <color indexed="63"/>
      </right>
      <top style="medium"/>
      <bottom style="thin"/>
    </border>
    <border>
      <left style="hair"/>
      <right>
        <color indexed="63"/>
      </right>
      <top style="medium"/>
      <bottom style="medium"/>
    </border>
    <border>
      <left>
        <color indexed="63"/>
      </left>
      <right style="hair"/>
      <top style="medium"/>
      <bottom style="medium"/>
    </border>
    <border>
      <left style="medium"/>
      <right style="hair"/>
      <top style="medium"/>
      <bottom style="medium"/>
    </border>
    <border>
      <left style="hair"/>
      <right>
        <color indexed="63"/>
      </right>
      <top style="medium"/>
      <bottom>
        <color indexed="63"/>
      </bottom>
    </border>
    <border>
      <left/>
      <right style="hair"/>
      <top style="medium"/>
      <bottom/>
    </border>
    <border>
      <left/>
      <right style="hair"/>
      <top style="medium"/>
      <bottom style="hair"/>
    </border>
    <border>
      <left/>
      <right style="hair"/>
      <top style="hair"/>
      <bottom style="hair"/>
    </border>
    <border>
      <left style="hair"/>
      <right/>
      <top style="medium"/>
      <bottom style="hair"/>
    </border>
    <border>
      <left/>
      <right/>
      <top style="medium"/>
      <bottom style="hair"/>
    </border>
    <border>
      <left/>
      <right style="medium"/>
      <top style="medium"/>
      <bottom style="hair"/>
    </border>
    <border>
      <left/>
      <right style="hair"/>
      <top/>
      <bottom style="medium"/>
    </border>
    <border>
      <left style="hair"/>
      <right/>
      <top style="hair"/>
      <bottom style="hair"/>
    </border>
    <border>
      <left/>
      <right/>
      <top style="hair"/>
      <bottom style="hair"/>
    </border>
    <border>
      <left/>
      <right style="hair"/>
      <top style="hair"/>
      <bottom/>
    </border>
    <border>
      <left/>
      <right style="medium"/>
      <top style="hair"/>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20" borderId="0" applyNumberFormat="0" applyBorder="0" applyAlignment="0" applyProtection="0"/>
    <xf numFmtId="0" fontId="95" fillId="21" borderId="1" applyNumberFormat="0" applyAlignment="0" applyProtection="0"/>
    <xf numFmtId="0" fontId="96" fillId="22" borderId="2" applyNumberFormat="0" applyAlignment="0" applyProtection="0"/>
    <xf numFmtId="0" fontId="97" fillId="0" borderId="3" applyNumberFormat="0" applyFill="0" applyAlignment="0" applyProtection="0"/>
    <xf numFmtId="0" fontId="98" fillId="0" borderId="4" applyNumberFormat="0" applyFill="0" applyAlignment="0" applyProtection="0"/>
    <xf numFmtId="0" fontId="99" fillId="0" borderId="0" applyNumberFormat="0" applyFill="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100" fillId="29" borderId="1"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04"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105" fillId="21" borderId="6"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7" applyNumberFormat="0" applyFill="0" applyAlignment="0" applyProtection="0"/>
    <xf numFmtId="0" fontId="99" fillId="0" borderId="8" applyNumberFormat="0" applyFill="0" applyAlignment="0" applyProtection="0"/>
    <xf numFmtId="0" fontId="110" fillId="0" borderId="9" applyNumberFormat="0" applyFill="0" applyAlignment="0" applyProtection="0"/>
  </cellStyleXfs>
  <cellXfs count="1105">
    <xf numFmtId="0" fontId="0" fillId="0" borderId="0" xfId="0" applyAlignment="1">
      <alignment/>
    </xf>
    <xf numFmtId="0" fontId="0" fillId="0" borderId="0" xfId="0" applyBorder="1" applyAlignment="1">
      <alignment/>
    </xf>
    <xf numFmtId="0" fontId="9" fillId="0" borderId="0" xfId="0" applyFont="1" applyAlignment="1">
      <alignment/>
    </xf>
    <xf numFmtId="0" fontId="10"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7" fillId="0" borderId="11" xfId="0" applyFont="1" applyBorder="1" applyAlignment="1">
      <alignment horizontal="center" vertical="top" wrapText="1"/>
    </xf>
    <xf numFmtId="0" fontId="10" fillId="33"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Border="1" applyAlignment="1">
      <alignment horizontal="center" vertical="center" wrapText="1"/>
    </xf>
    <xf numFmtId="0" fontId="10" fillId="34" borderId="1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horizontal="center" vertical="center"/>
    </xf>
    <xf numFmtId="0" fontId="0" fillId="0" borderId="10" xfId="0" applyFont="1" applyBorder="1" applyAlignment="1">
      <alignment/>
    </xf>
    <xf numFmtId="0" fontId="5" fillId="0" borderId="0" xfId="0" applyFont="1" applyFill="1" applyBorder="1" applyAlignment="1">
      <alignment horizontal="center" wrapText="1"/>
    </xf>
    <xf numFmtId="0" fontId="0" fillId="0" borderId="0" xfId="0" applyFont="1" applyAlignment="1">
      <alignment wrapText="1"/>
    </xf>
    <xf numFmtId="0" fontId="13" fillId="35" borderId="0" xfId="0" applyFont="1" applyFill="1" applyBorder="1" applyAlignment="1">
      <alignment horizontal="center" vertical="center"/>
    </xf>
    <xf numFmtId="0" fontId="7" fillId="0" borderId="13" xfId="0" applyFont="1" applyBorder="1" applyAlignment="1">
      <alignment horizontal="center" vertical="top" wrapText="1"/>
    </xf>
    <xf numFmtId="0" fontId="111" fillId="36" borderId="14" xfId="0" applyFont="1" applyFill="1" applyBorder="1" applyAlignment="1">
      <alignment vertical="top" wrapText="1"/>
    </xf>
    <xf numFmtId="0" fontId="111" fillId="37" borderId="14" xfId="0" applyFont="1" applyFill="1" applyBorder="1" applyAlignment="1">
      <alignment vertical="top" wrapText="1"/>
    </xf>
    <xf numFmtId="0" fontId="111" fillId="37" borderId="14" xfId="0" applyFont="1" applyFill="1" applyBorder="1" applyAlignment="1">
      <alignment horizontal="center" vertical="center" wrapText="1"/>
    </xf>
    <xf numFmtId="0" fontId="111" fillId="37" borderId="14" xfId="0" applyFont="1" applyFill="1" applyBorder="1" applyAlignment="1">
      <alignment horizontal="center" vertical="top" wrapText="1"/>
    </xf>
    <xf numFmtId="0" fontId="111" fillId="38" borderId="14" xfId="0" applyFont="1" applyFill="1" applyBorder="1" applyAlignment="1">
      <alignment horizontal="center" vertical="center" wrapText="1"/>
    </xf>
    <xf numFmtId="0" fontId="0" fillId="0" borderId="0" xfId="0" applyFont="1" applyBorder="1" applyAlignment="1">
      <alignment horizontal="left" vertical="center"/>
    </xf>
    <xf numFmtId="0" fontId="111" fillId="36" borderId="14" xfId="0" applyFont="1" applyFill="1" applyBorder="1" applyAlignment="1">
      <alignment horizontal="right" vertical="top" wrapText="1"/>
    </xf>
    <xf numFmtId="0" fontId="111" fillId="37" borderId="14" xfId="0" applyFont="1" applyFill="1" applyBorder="1" applyAlignment="1">
      <alignment horizontal="right" vertical="top" wrapText="1"/>
    </xf>
    <xf numFmtId="0" fontId="111" fillId="36" borderId="14" xfId="0" applyFont="1" applyFill="1" applyBorder="1" applyAlignment="1">
      <alignment horizontal="center" vertical="center" wrapText="1"/>
    </xf>
    <xf numFmtId="0" fontId="112" fillId="36" borderId="14" xfId="0" applyFont="1" applyFill="1" applyBorder="1" applyAlignment="1">
      <alignment vertical="top" wrapText="1"/>
    </xf>
    <xf numFmtId="0" fontId="112" fillId="36" borderId="15" xfId="0" applyFont="1" applyFill="1" applyBorder="1" applyAlignment="1">
      <alignment vertical="top" wrapText="1"/>
    </xf>
    <xf numFmtId="0" fontId="111" fillId="37" borderId="16" xfId="0" applyFont="1" applyFill="1" applyBorder="1" applyAlignment="1">
      <alignment vertical="top" wrapText="1"/>
    </xf>
    <xf numFmtId="0" fontId="111" fillId="38" borderId="14" xfId="0" applyFont="1" applyFill="1" applyBorder="1" applyAlignment="1">
      <alignment horizontal="right" vertical="top" wrapText="1"/>
    </xf>
    <xf numFmtId="0" fontId="111" fillId="38" borderId="14" xfId="0" applyFont="1" applyFill="1" applyBorder="1" applyAlignment="1">
      <alignment vertical="top" wrapText="1"/>
    </xf>
    <xf numFmtId="0" fontId="111" fillId="38" borderId="16" xfId="0" applyFont="1" applyFill="1" applyBorder="1" applyAlignment="1">
      <alignment vertical="top" wrapText="1"/>
    </xf>
    <xf numFmtId="0" fontId="7" fillId="39" borderId="14" xfId="0" applyFont="1" applyFill="1" applyBorder="1" applyAlignment="1">
      <alignment horizontal="right" vertical="top" wrapText="1"/>
    </xf>
    <xf numFmtId="0" fontId="7" fillId="39" borderId="14" xfId="0" applyFont="1" applyFill="1" applyBorder="1" applyAlignment="1">
      <alignment horizontal="center" vertical="center" wrapText="1"/>
    </xf>
    <xf numFmtId="0" fontId="7" fillId="39" borderId="14" xfId="0" applyFont="1" applyFill="1" applyBorder="1" applyAlignment="1">
      <alignment vertical="top" wrapText="1"/>
    </xf>
    <xf numFmtId="0" fontId="0" fillId="39" borderId="15" xfId="0" applyFont="1" applyFill="1" applyBorder="1" applyAlignment="1">
      <alignment vertical="top" wrapText="1"/>
    </xf>
    <xf numFmtId="0" fontId="0" fillId="0" borderId="17" xfId="0" applyBorder="1" applyAlignment="1">
      <alignment/>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13" fillId="0" borderId="0" xfId="0" applyFont="1" applyBorder="1" applyAlignment="1">
      <alignment horizontal="center" vertical="center"/>
    </xf>
    <xf numFmtId="0" fontId="4" fillId="0" borderId="10" xfId="0" applyFont="1" applyBorder="1" applyAlignment="1">
      <alignment/>
    </xf>
    <xf numFmtId="0" fontId="5" fillId="39" borderId="10" xfId="0" applyFont="1" applyFill="1" applyBorder="1" applyAlignment="1">
      <alignment horizontal="center" vertical="center" wrapText="1"/>
    </xf>
    <xf numFmtId="0" fontId="0" fillId="0" borderId="0" xfId="0" applyAlignment="1">
      <alignment horizontal="center"/>
    </xf>
    <xf numFmtId="0" fontId="5" fillId="0" borderId="0" xfId="0" applyFont="1" applyBorder="1" applyAlignment="1">
      <alignment wrapText="1"/>
    </xf>
    <xf numFmtId="0" fontId="0" fillId="0" borderId="0" xfId="0" applyBorder="1" applyAlignment="1">
      <alignment horizontal="center"/>
    </xf>
    <xf numFmtId="0" fontId="5" fillId="40" borderId="10" xfId="0" applyFont="1" applyFill="1" applyBorder="1" applyAlignment="1">
      <alignment horizontal="center" vertical="center" wrapText="1"/>
    </xf>
    <xf numFmtId="0" fontId="8" fillId="33" borderId="18" xfId="0" applyFont="1" applyFill="1" applyBorder="1" applyAlignment="1">
      <alignment vertical="center" wrapText="1"/>
    </xf>
    <xf numFmtId="0" fontId="8" fillId="33" borderId="19" xfId="0" applyFont="1" applyFill="1" applyBorder="1" applyAlignment="1">
      <alignment vertical="center" wrapText="1"/>
    </xf>
    <xf numFmtId="0" fontId="8" fillId="33" borderId="20" xfId="0" applyFont="1" applyFill="1" applyBorder="1" applyAlignment="1">
      <alignment vertical="center" wrapText="1"/>
    </xf>
    <xf numFmtId="0" fontId="8" fillId="33" borderId="21" xfId="0" applyFont="1" applyFill="1" applyBorder="1" applyAlignment="1">
      <alignment vertical="center" wrapText="1"/>
    </xf>
    <xf numFmtId="0" fontId="8" fillId="33" borderId="22" xfId="0" applyFont="1" applyFill="1" applyBorder="1" applyAlignment="1">
      <alignment vertical="center" wrapText="1"/>
    </xf>
    <xf numFmtId="0" fontId="0" fillId="39" borderId="10" xfId="0" applyFont="1" applyFill="1" applyBorder="1" applyAlignment="1">
      <alignment/>
    </xf>
    <xf numFmtId="0" fontId="0" fillId="36" borderId="23" xfId="0" applyFont="1" applyFill="1" applyBorder="1" applyAlignment="1">
      <alignment/>
    </xf>
    <xf numFmtId="0" fontId="0" fillId="36" borderId="10" xfId="0" applyFont="1" applyFill="1" applyBorder="1" applyAlignment="1">
      <alignment/>
    </xf>
    <xf numFmtId="0" fontId="0" fillId="36" borderId="10" xfId="0" applyFont="1" applyFill="1" applyBorder="1" applyAlignment="1">
      <alignment horizontal="center"/>
    </xf>
    <xf numFmtId="0" fontId="5" fillId="39" borderId="10" xfId="0" applyFont="1" applyFill="1" applyBorder="1" applyAlignment="1">
      <alignment horizontal="center" wrapText="1"/>
    </xf>
    <xf numFmtId="0" fontId="0" fillId="37" borderId="10" xfId="0" applyFont="1" applyFill="1" applyBorder="1" applyAlignment="1">
      <alignment/>
    </xf>
    <xf numFmtId="0" fontId="5" fillId="37" borderId="10" xfId="0" applyFont="1" applyFill="1" applyBorder="1" applyAlignment="1">
      <alignment horizontal="center" wrapText="1"/>
    </xf>
    <xf numFmtId="0" fontId="0" fillId="41" borderId="10" xfId="0" applyFont="1" applyFill="1" applyBorder="1" applyAlignment="1">
      <alignment/>
    </xf>
    <xf numFmtId="0" fontId="5" fillId="41" borderId="10" xfId="0" applyFont="1" applyFill="1" applyBorder="1" applyAlignment="1">
      <alignment horizontal="center" wrapText="1"/>
    </xf>
    <xf numFmtId="0" fontId="5" fillId="36" borderId="24" xfId="0" applyFont="1" applyFill="1" applyBorder="1" applyAlignment="1">
      <alignment horizontal="center" wrapText="1"/>
    </xf>
    <xf numFmtId="0" fontId="5" fillId="40" borderId="25"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0" fillId="36" borderId="10" xfId="0" applyFont="1" applyFill="1" applyBorder="1" applyAlignment="1">
      <alignment horizontal="center" vertical="center"/>
    </xf>
    <xf numFmtId="0" fontId="0" fillId="0" borderId="0" xfId="0" applyAlignment="1">
      <alignment wrapText="1"/>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xf>
    <xf numFmtId="0" fontId="0" fillId="0" borderId="30" xfId="0" applyBorder="1" applyAlignment="1">
      <alignment horizontal="center"/>
    </xf>
    <xf numFmtId="0" fontId="0" fillId="0" borderId="14"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0" xfId="0" applyAlignment="1">
      <alignment horizontal="right"/>
    </xf>
    <xf numFmtId="0" fontId="23" fillId="42" borderId="0" xfId="0" applyFont="1" applyFill="1" applyBorder="1" applyAlignment="1">
      <alignment/>
    </xf>
    <xf numFmtId="0" fontId="31" fillId="0" borderId="0" xfId="0" applyFont="1" applyAlignment="1">
      <alignment/>
    </xf>
    <xf numFmtId="0" fontId="31" fillId="35" borderId="0" xfId="0" applyFont="1" applyFill="1" applyAlignment="1">
      <alignment/>
    </xf>
    <xf numFmtId="0" fontId="25" fillId="35" borderId="0" xfId="0" applyFont="1" applyFill="1" applyAlignment="1">
      <alignment horizontal="right"/>
    </xf>
    <xf numFmtId="14" fontId="31" fillId="35" borderId="12" xfId="0" applyNumberFormat="1" applyFont="1" applyFill="1" applyBorder="1" applyAlignment="1">
      <alignment horizontal="center"/>
    </xf>
    <xf numFmtId="0" fontId="31" fillId="42" borderId="0" xfId="0" applyFont="1" applyFill="1" applyBorder="1" applyAlignment="1">
      <alignment horizontal="left" vertical="center"/>
    </xf>
    <xf numFmtId="0" fontId="31" fillId="42" borderId="0" xfId="0" applyFont="1" applyFill="1" applyBorder="1" applyAlignment="1">
      <alignment/>
    </xf>
    <xf numFmtId="0" fontId="25" fillId="42" borderId="0" xfId="0" applyFont="1" applyFill="1" applyBorder="1" applyAlignment="1">
      <alignment horizontal="center" vertical="top" wrapText="1"/>
    </xf>
    <xf numFmtId="0" fontId="25" fillId="42" borderId="0" xfId="0" applyFont="1" applyFill="1" applyBorder="1" applyAlignment="1">
      <alignment vertical="top" wrapText="1"/>
    </xf>
    <xf numFmtId="0" fontId="31" fillId="0" borderId="0" xfId="0" applyFont="1" applyAlignment="1">
      <alignment vertical="center"/>
    </xf>
    <xf numFmtId="0" fontId="25" fillId="0" borderId="0" xfId="0" applyFont="1" applyAlignment="1">
      <alignment/>
    </xf>
    <xf numFmtId="0" fontId="31" fillId="42" borderId="0" xfId="0" applyFont="1" applyFill="1" applyAlignment="1">
      <alignment/>
    </xf>
    <xf numFmtId="0" fontId="25" fillId="42" borderId="0" xfId="0" applyFont="1" applyFill="1" applyBorder="1" applyAlignment="1" applyProtection="1">
      <alignment vertical="justify" wrapText="1"/>
      <protection/>
    </xf>
    <xf numFmtId="0" fontId="31" fillId="42" borderId="0" xfId="0" applyFont="1" applyFill="1" applyBorder="1" applyAlignment="1" applyProtection="1">
      <alignment/>
      <protection/>
    </xf>
    <xf numFmtId="0" fontId="31" fillId="42" borderId="0" xfId="0" applyFont="1" applyFill="1" applyBorder="1" applyAlignment="1" applyProtection="1">
      <alignment vertical="center"/>
      <protection/>
    </xf>
    <xf numFmtId="0" fontId="0" fillId="35" borderId="12" xfId="0" applyFill="1" applyBorder="1" applyAlignment="1">
      <alignment horizontal="center" vertical="center" wrapText="1"/>
    </xf>
    <xf numFmtId="0" fontId="0" fillId="35" borderId="10" xfId="0" applyFill="1" applyBorder="1" applyAlignment="1">
      <alignment horizontal="center" vertical="center" wrapText="1"/>
    </xf>
    <xf numFmtId="0" fontId="8" fillId="34" borderId="24"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wrapText="1"/>
    </xf>
    <xf numFmtId="0" fontId="23" fillId="42" borderId="0"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5" fillId="36" borderId="24"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8" fillId="34" borderId="32" xfId="0" applyFont="1" applyFill="1" applyBorder="1" applyAlignment="1">
      <alignment vertical="center" wrapText="1"/>
    </xf>
    <xf numFmtId="0" fontId="8" fillId="34" borderId="18" xfId="0" applyFont="1" applyFill="1" applyBorder="1" applyAlignment="1">
      <alignment vertical="center" wrapText="1"/>
    </xf>
    <xf numFmtId="0" fontId="6" fillId="35" borderId="12"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4" xfId="0" applyFont="1" applyFill="1" applyBorder="1" applyAlignment="1">
      <alignment horizontal="center" vertical="center"/>
    </xf>
    <xf numFmtId="0" fontId="3" fillId="35" borderId="0" xfId="0" applyFont="1" applyFill="1" applyBorder="1" applyAlignment="1">
      <alignment horizontal="left" vertical="center" wrapText="1"/>
    </xf>
    <xf numFmtId="0" fontId="6" fillId="35" borderId="0" xfId="0" applyFont="1" applyFill="1" applyBorder="1" applyAlignment="1">
      <alignment horizontal="center" vertical="center"/>
    </xf>
    <xf numFmtId="0" fontId="23" fillId="42" borderId="0" xfId="0" applyFont="1" applyFill="1" applyAlignment="1">
      <alignment/>
    </xf>
    <xf numFmtId="0" fontId="30" fillId="42" borderId="0" xfId="0" applyFont="1" applyFill="1" applyAlignment="1">
      <alignment/>
    </xf>
    <xf numFmtId="0" fontId="24" fillId="42" borderId="0" xfId="0" applyFont="1" applyFill="1" applyAlignment="1">
      <alignment horizontal="right"/>
    </xf>
    <xf numFmtId="0" fontId="30" fillId="42" borderId="0" xfId="0" applyFont="1" applyFill="1" applyBorder="1" applyAlignment="1">
      <alignment horizontal="left"/>
    </xf>
    <xf numFmtId="0" fontId="25" fillId="42" borderId="0" xfId="0" applyFont="1" applyFill="1" applyBorder="1" applyAlignment="1">
      <alignment horizontal="center" vertical="center" wrapText="1"/>
    </xf>
    <xf numFmtId="0" fontId="31" fillId="42" borderId="0" xfId="0" applyFont="1" applyFill="1" applyBorder="1" applyAlignment="1">
      <alignment horizontal="center" vertical="center" wrapText="1"/>
    </xf>
    <xf numFmtId="0" fontId="23" fillId="42" borderId="0" xfId="0" applyFont="1" applyFill="1" applyBorder="1" applyAlignment="1">
      <alignment wrapText="1"/>
    </xf>
    <xf numFmtId="0" fontId="26" fillId="42" borderId="0" xfId="0" applyFont="1" applyFill="1" applyBorder="1" applyAlignment="1">
      <alignment horizontal="center" vertical="center" wrapText="1"/>
    </xf>
    <xf numFmtId="0" fontId="24" fillId="42" borderId="33" xfId="0" applyFont="1" applyFill="1" applyBorder="1" applyAlignment="1">
      <alignment horizontal="center" wrapText="1"/>
    </xf>
    <xf numFmtId="0" fontId="114" fillId="42" borderId="34" xfId="0" applyFont="1" applyFill="1" applyBorder="1" applyAlignment="1" applyProtection="1">
      <alignment horizontal="center" wrapText="1"/>
      <protection locked="0"/>
    </xf>
    <xf numFmtId="0" fontId="114" fillId="42" borderId="35" xfId="0" applyFont="1" applyFill="1" applyBorder="1" applyAlignment="1" applyProtection="1">
      <alignment horizontal="center" wrapText="1"/>
      <protection locked="0"/>
    </xf>
    <xf numFmtId="0" fontId="24" fillId="42" borderId="36" xfId="0" applyFont="1" applyFill="1" applyBorder="1" applyAlignment="1">
      <alignment horizontal="center" wrapText="1"/>
    </xf>
    <xf numFmtId="0" fontId="114" fillId="42" borderId="37" xfId="0" applyFont="1" applyFill="1" applyBorder="1" applyAlignment="1" applyProtection="1">
      <alignment horizontal="center" wrapText="1"/>
      <protection locked="0"/>
    </xf>
    <xf numFmtId="0" fontId="114" fillId="42" borderId="38" xfId="0" applyFont="1" applyFill="1" applyBorder="1" applyAlignment="1" applyProtection="1">
      <alignment horizontal="center" wrapText="1"/>
      <protection locked="0"/>
    </xf>
    <xf numFmtId="0" fontId="24" fillId="42" borderId="39" xfId="0" applyFont="1" applyFill="1" applyBorder="1" applyAlignment="1">
      <alignment horizontal="center" wrapText="1"/>
    </xf>
    <xf numFmtId="0" fontId="114" fillId="42" borderId="12" xfId="0" applyFont="1" applyFill="1" applyBorder="1" applyAlignment="1" applyProtection="1">
      <alignment horizontal="center" wrapText="1"/>
      <protection locked="0"/>
    </xf>
    <xf numFmtId="0" fontId="114" fillId="42" borderId="40" xfId="0" applyFont="1" applyFill="1" applyBorder="1" applyAlignment="1" applyProtection="1">
      <alignment horizontal="center" wrapText="1"/>
      <protection locked="0"/>
    </xf>
    <xf numFmtId="0" fontId="114" fillId="42" borderId="41" xfId="0" applyFont="1" applyFill="1" applyBorder="1" applyAlignment="1" applyProtection="1">
      <alignment horizontal="center" wrapText="1"/>
      <protection locked="0"/>
    </xf>
    <xf numFmtId="0" fontId="114" fillId="42" borderId="24" xfId="0" applyFont="1" applyFill="1" applyBorder="1" applyAlignment="1" applyProtection="1">
      <alignment horizontal="center" wrapText="1"/>
      <protection locked="0"/>
    </xf>
    <xf numFmtId="0" fontId="115" fillId="42" borderId="42" xfId="0" applyFont="1" applyFill="1" applyBorder="1" applyAlignment="1" applyProtection="1">
      <alignment horizontal="center" wrapText="1"/>
      <protection locked="0"/>
    </xf>
    <xf numFmtId="0" fontId="115" fillId="42" borderId="24" xfId="0" applyFont="1" applyFill="1" applyBorder="1" applyAlignment="1" applyProtection="1">
      <alignment horizontal="center" wrapText="1"/>
      <protection locked="0"/>
    </xf>
    <xf numFmtId="0" fontId="115" fillId="42" borderId="37" xfId="0" applyFont="1" applyFill="1" applyBorder="1" applyAlignment="1" applyProtection="1">
      <alignment horizontal="center" wrapText="1"/>
      <protection locked="0"/>
    </xf>
    <xf numFmtId="0" fontId="115" fillId="42" borderId="38" xfId="0" applyFont="1" applyFill="1" applyBorder="1" applyAlignment="1" applyProtection="1">
      <alignment horizontal="center" wrapText="1"/>
      <protection locked="0"/>
    </xf>
    <xf numFmtId="0" fontId="115" fillId="42" borderId="35" xfId="0" applyFont="1" applyFill="1" applyBorder="1" applyAlignment="1" applyProtection="1">
      <alignment horizontal="center" wrapText="1"/>
      <protection locked="0"/>
    </xf>
    <xf numFmtId="0" fontId="115" fillId="42" borderId="34" xfId="0" applyFont="1" applyFill="1" applyBorder="1" applyAlignment="1" applyProtection="1">
      <alignment horizontal="center" wrapText="1"/>
      <protection locked="0"/>
    </xf>
    <xf numFmtId="0" fontId="115" fillId="42" borderId="43" xfId="0" applyFont="1" applyFill="1" applyBorder="1" applyAlignment="1" applyProtection="1">
      <alignment horizontal="center" wrapText="1"/>
      <protection locked="0"/>
    </xf>
    <xf numFmtId="0" fontId="115" fillId="42" borderId="12" xfId="0" applyFont="1" applyFill="1" applyBorder="1" applyAlignment="1" applyProtection="1">
      <alignment horizontal="center" wrapText="1"/>
      <protection locked="0"/>
    </xf>
    <xf numFmtId="0" fontId="24" fillId="42" borderId="44" xfId="0" applyFont="1" applyFill="1" applyBorder="1" applyAlignment="1">
      <alignment horizontal="center" wrapText="1"/>
    </xf>
    <xf numFmtId="0" fontId="23" fillId="42" borderId="0" xfId="0" applyFont="1" applyFill="1" applyAlignment="1">
      <alignment vertical="center"/>
    </xf>
    <xf numFmtId="0" fontId="30" fillId="42" borderId="21" xfId="0" applyFont="1" applyFill="1" applyBorder="1" applyAlignment="1">
      <alignment vertical="center" wrapText="1"/>
    </xf>
    <xf numFmtId="0" fontId="0" fillId="42" borderId="0" xfId="0" applyFill="1" applyAlignment="1">
      <alignment/>
    </xf>
    <xf numFmtId="0" fontId="31" fillId="42" borderId="0" xfId="0" applyFont="1" applyFill="1" applyAlignment="1" applyProtection="1">
      <alignment/>
      <protection/>
    </xf>
    <xf numFmtId="0" fontId="31" fillId="42" borderId="0" xfId="0" applyFont="1" applyFill="1" applyAlignment="1" applyProtection="1">
      <alignment vertical="center"/>
      <protection/>
    </xf>
    <xf numFmtId="0" fontId="31" fillId="42" borderId="0" xfId="0" applyFont="1" applyFill="1" applyBorder="1" applyAlignment="1" applyProtection="1">
      <alignment horizontal="left" vertical="top"/>
      <protection/>
    </xf>
    <xf numFmtId="0" fontId="31" fillId="42" borderId="0" xfId="0" applyFont="1" applyFill="1" applyAlignment="1" applyProtection="1">
      <alignment horizontal="right"/>
      <protection/>
    </xf>
    <xf numFmtId="0" fontId="31" fillId="42" borderId="0" xfId="0" applyFont="1" applyFill="1" applyBorder="1" applyAlignment="1" applyProtection="1">
      <alignment/>
      <protection/>
    </xf>
    <xf numFmtId="0" fontId="27" fillId="42" borderId="10" xfId="0" applyFont="1" applyFill="1" applyBorder="1" applyAlignment="1" applyProtection="1">
      <alignment horizontal="center" vertical="center" wrapText="1"/>
      <protection/>
    </xf>
    <xf numFmtId="0" fontId="116" fillId="42" borderId="0" xfId="0" applyFont="1" applyFill="1" applyAlignment="1">
      <alignment/>
    </xf>
    <xf numFmtId="0" fontId="0" fillId="42" borderId="10" xfId="0" applyFont="1" applyFill="1" applyBorder="1" applyAlignment="1">
      <alignment/>
    </xf>
    <xf numFmtId="0" fontId="0" fillId="42" borderId="10" xfId="0" applyFill="1" applyBorder="1" applyAlignment="1">
      <alignment/>
    </xf>
    <xf numFmtId="0" fontId="0" fillId="42" borderId="10" xfId="0" applyFont="1" applyFill="1" applyBorder="1" applyAlignment="1">
      <alignment horizontal="center" vertical="center" wrapText="1"/>
    </xf>
    <xf numFmtId="171" fontId="0" fillId="42" borderId="0" xfId="49" applyFont="1" applyFill="1" applyAlignment="1">
      <alignment/>
    </xf>
    <xf numFmtId="0" fontId="19" fillId="42" borderId="0" xfId="0" applyFont="1" applyFill="1" applyBorder="1" applyAlignment="1" applyProtection="1">
      <alignment horizontal="center" vertical="center" wrapText="1"/>
      <protection locked="0"/>
    </xf>
    <xf numFmtId="0" fontId="115" fillId="42" borderId="0" xfId="0" applyFont="1" applyFill="1" applyBorder="1" applyAlignment="1" applyProtection="1">
      <alignment horizontal="center" wrapText="1"/>
      <protection locked="0"/>
    </xf>
    <xf numFmtId="0" fontId="114" fillId="42" borderId="0" xfId="0" applyFont="1" applyFill="1" applyBorder="1" applyAlignment="1" applyProtection="1">
      <alignment horizontal="center" wrapText="1"/>
      <protection locked="0"/>
    </xf>
    <xf numFmtId="0" fontId="21" fillId="42" borderId="0" xfId="0" applyFont="1" applyFill="1" applyBorder="1" applyAlignment="1">
      <alignment horizontal="center"/>
    </xf>
    <xf numFmtId="0" fontId="24" fillId="42" borderId="38" xfId="0" applyFont="1" applyFill="1" applyBorder="1" applyAlignment="1">
      <alignment horizontal="center" wrapText="1"/>
    </xf>
    <xf numFmtId="1" fontId="117" fillId="42" borderId="10" xfId="0" applyNumberFormat="1" applyFont="1" applyFill="1" applyBorder="1" applyAlignment="1" applyProtection="1">
      <alignment horizontal="center" vertical="center" wrapText="1"/>
      <protection/>
    </xf>
    <xf numFmtId="0" fontId="117" fillId="42" borderId="10" xfId="0" applyFont="1" applyFill="1" applyBorder="1" applyAlignment="1" applyProtection="1">
      <alignment vertical="center"/>
      <protection/>
    </xf>
    <xf numFmtId="0" fontId="117" fillId="42" borderId="10" xfId="0" applyFont="1" applyFill="1" applyBorder="1" applyAlignment="1" applyProtection="1">
      <alignment/>
      <protection/>
    </xf>
    <xf numFmtId="0" fontId="117" fillId="42" borderId="0" xfId="0" applyFont="1" applyFill="1" applyAlignment="1" applyProtection="1">
      <alignment/>
      <protection/>
    </xf>
    <xf numFmtId="0" fontId="114" fillId="0" borderId="35" xfId="54" applyFont="1" applyBorder="1" applyAlignment="1" applyProtection="1">
      <alignment horizontal="center" wrapText="1"/>
      <protection locked="0"/>
    </xf>
    <xf numFmtId="0" fontId="114" fillId="0" borderId="38" xfId="54" applyFont="1" applyBorder="1" applyAlignment="1" applyProtection="1">
      <alignment horizontal="center" wrapText="1"/>
      <protection locked="0"/>
    </xf>
    <xf numFmtId="0" fontId="115" fillId="0" borderId="38" xfId="54" applyFont="1" applyBorder="1" applyAlignment="1" applyProtection="1">
      <alignment horizontal="center" wrapText="1"/>
      <protection locked="0"/>
    </xf>
    <xf numFmtId="0" fontId="115" fillId="0" borderId="35" xfId="54" applyFont="1" applyBorder="1" applyAlignment="1" applyProtection="1">
      <alignment horizontal="center" wrapText="1"/>
      <protection locked="0"/>
    </xf>
    <xf numFmtId="0" fontId="25" fillId="42" borderId="10" xfId="0" applyFont="1" applyFill="1" applyBorder="1" applyAlignment="1" applyProtection="1" quotePrefix="1">
      <alignment horizontal="center" vertical="center" wrapText="1"/>
      <protection/>
    </xf>
    <xf numFmtId="0" fontId="118" fillId="42" borderId="10" xfId="0" applyFont="1" applyFill="1" applyBorder="1" applyAlignment="1" applyProtection="1">
      <alignment horizontal="center" vertical="center"/>
      <protection locked="0"/>
    </xf>
    <xf numFmtId="0" fontId="119" fillId="42" borderId="10" xfId="0" applyFont="1" applyFill="1" applyBorder="1" applyAlignment="1" applyProtection="1">
      <alignment horizontal="center" vertical="center"/>
      <protection locked="0"/>
    </xf>
    <xf numFmtId="0" fontId="119" fillId="42" borderId="10" xfId="0" applyFont="1" applyFill="1" applyBorder="1" applyAlignment="1" applyProtection="1">
      <alignment horizontal="center" vertical="center" wrapText="1"/>
      <protection locked="0"/>
    </xf>
    <xf numFmtId="0" fontId="25" fillId="42" borderId="10" xfId="0" applyFont="1" applyFill="1" applyBorder="1" applyAlignment="1" applyProtection="1">
      <alignment horizontal="center" vertical="center"/>
      <protection/>
    </xf>
    <xf numFmtId="0" fontId="25" fillId="42" borderId="0" xfId="0" applyFont="1" applyFill="1" applyBorder="1" applyAlignment="1" applyProtection="1">
      <alignment vertical="center" wrapText="1"/>
      <protection/>
    </xf>
    <xf numFmtId="0" fontId="31" fillId="42" borderId="0" xfId="0" applyFont="1" applyFill="1" applyBorder="1" applyAlignment="1" applyProtection="1">
      <alignment vertical="center" wrapText="1"/>
      <protection/>
    </xf>
    <xf numFmtId="0" fontId="31" fillId="42" borderId="0" xfId="0" applyFont="1" applyFill="1" applyBorder="1" applyAlignment="1" applyProtection="1">
      <alignment horizontal="left" vertical="center" wrapText="1"/>
      <protection/>
    </xf>
    <xf numFmtId="0" fontId="19" fillId="0" borderId="45" xfId="0" applyFont="1" applyBorder="1" applyAlignment="1">
      <alignment horizontal="justify" vertical="center" wrapText="1"/>
    </xf>
    <xf numFmtId="0" fontId="0" fillId="0" borderId="45" xfId="0" applyBorder="1" applyAlignment="1">
      <alignment vertical="top" wrapText="1"/>
    </xf>
    <xf numFmtId="0" fontId="0" fillId="0" borderId="46" xfId="0" applyBorder="1" applyAlignment="1">
      <alignment vertical="top" wrapText="1"/>
    </xf>
    <xf numFmtId="0" fontId="19" fillId="0" borderId="45" xfId="0" applyFont="1" applyBorder="1" applyAlignment="1">
      <alignment vertical="center" wrapText="1"/>
    </xf>
    <xf numFmtId="0" fontId="19" fillId="0" borderId="46" xfId="0" applyFont="1" applyBorder="1" applyAlignment="1">
      <alignment vertical="center" wrapText="1"/>
    </xf>
    <xf numFmtId="0" fontId="19" fillId="0" borderId="46" xfId="0" applyFont="1" applyBorder="1" applyAlignment="1">
      <alignment horizontal="left" vertical="center" wrapText="1" indent="4"/>
    </xf>
    <xf numFmtId="0" fontId="18" fillId="14" borderId="47" xfId="0" applyFont="1" applyFill="1" applyBorder="1" applyAlignment="1">
      <alignment horizontal="justify" vertical="center" wrapText="1"/>
    </xf>
    <xf numFmtId="0" fontId="18" fillId="14" borderId="48" xfId="0" applyFont="1" applyFill="1" applyBorder="1" applyAlignment="1">
      <alignment horizontal="justify" vertical="center" wrapText="1"/>
    </xf>
    <xf numFmtId="0" fontId="69" fillId="42" borderId="49" xfId="0" applyFont="1" applyFill="1" applyBorder="1" applyAlignment="1">
      <alignment horizontal="center" vertical="center"/>
    </xf>
    <xf numFmtId="0" fontId="70" fillId="42" borderId="50" xfId="0" applyFont="1" applyFill="1" applyBorder="1" applyAlignment="1">
      <alignment horizontal="center" vertical="center"/>
    </xf>
    <xf numFmtId="0" fontId="70" fillId="42" borderId="0" xfId="0" applyFont="1" applyFill="1" applyBorder="1" applyAlignment="1">
      <alignment vertical="center"/>
    </xf>
    <xf numFmtId="0" fontId="70" fillId="42" borderId="0" xfId="0" applyFont="1" applyFill="1" applyAlignment="1">
      <alignment vertical="center"/>
    </xf>
    <xf numFmtId="0" fontId="69" fillId="42" borderId="51" xfId="0" applyFont="1" applyFill="1" applyBorder="1" applyAlignment="1">
      <alignment horizontal="center" vertical="center"/>
    </xf>
    <xf numFmtId="0" fontId="69" fillId="42" borderId="52" xfId="0" applyFont="1" applyFill="1" applyBorder="1" applyAlignment="1">
      <alignment horizontal="center" vertical="center"/>
    </xf>
    <xf numFmtId="188" fontId="70" fillId="42" borderId="53" xfId="0" applyNumberFormat="1" applyFont="1" applyFill="1" applyBorder="1" applyAlignment="1">
      <alignment horizontal="center" vertical="center"/>
    </xf>
    <xf numFmtId="0" fontId="69" fillId="42" borderId="54" xfId="0" applyFont="1" applyFill="1" applyBorder="1" applyAlignment="1">
      <alignment horizontal="center" vertical="center"/>
    </xf>
    <xf numFmtId="0" fontId="69" fillId="42" borderId="55" xfId="0" applyFont="1" applyFill="1" applyBorder="1" applyAlignment="1">
      <alignment horizontal="center" vertical="center" wrapText="1"/>
    </xf>
    <xf numFmtId="14" fontId="70" fillId="42" borderId="56" xfId="0" applyNumberFormat="1" applyFont="1" applyFill="1" applyBorder="1" applyAlignment="1">
      <alignment horizontal="center" vertical="center"/>
    </xf>
    <xf numFmtId="0" fontId="70" fillId="42" borderId="0" xfId="0" applyFont="1" applyFill="1" applyAlignment="1">
      <alignment horizontal="center" vertical="center"/>
    </xf>
    <xf numFmtId="0" fontId="69" fillId="42" borderId="0" xfId="0" applyFont="1" applyFill="1" applyAlignment="1">
      <alignment horizontal="right" vertical="center"/>
    </xf>
    <xf numFmtId="0" fontId="69" fillId="8" borderId="57" xfId="0" applyFont="1" applyFill="1" applyBorder="1" applyAlignment="1">
      <alignment horizontal="center" vertical="center" wrapText="1"/>
    </xf>
    <xf numFmtId="0" fontId="69" fillId="8" borderId="58" xfId="0" applyFont="1" applyFill="1" applyBorder="1" applyAlignment="1">
      <alignment horizontal="center" vertical="center" wrapText="1"/>
    </xf>
    <xf numFmtId="0" fontId="69" fillId="8" borderId="59" xfId="0" applyFont="1" applyFill="1" applyBorder="1" applyAlignment="1">
      <alignment horizontal="center" vertical="center" wrapText="1"/>
    </xf>
    <xf numFmtId="0" fontId="69" fillId="42" borderId="60" xfId="0" applyFont="1" applyFill="1" applyBorder="1" applyAlignment="1">
      <alignment horizontal="center" vertical="center" wrapText="1"/>
    </xf>
    <xf numFmtId="0" fontId="69" fillId="42" borderId="61" xfId="0" applyFont="1" applyFill="1" applyBorder="1" applyAlignment="1">
      <alignment horizontal="left" vertical="center" wrapText="1"/>
    </xf>
    <xf numFmtId="0" fontId="71" fillId="42" borderId="61" xfId="0" applyFont="1" applyFill="1" applyBorder="1" applyAlignment="1">
      <alignment horizontal="left" vertical="center" wrapText="1"/>
    </xf>
    <xf numFmtId="0" fontId="120" fillId="42" borderId="62" xfId="0" applyFont="1" applyFill="1" applyBorder="1" applyAlignment="1">
      <alignment horizontal="center" vertical="center" wrapText="1"/>
    </xf>
    <xf numFmtId="0" fontId="69" fillId="42" borderId="63" xfId="0" applyFont="1" applyFill="1" applyBorder="1" applyAlignment="1">
      <alignment horizontal="center" vertical="center" wrapText="1"/>
    </xf>
    <xf numFmtId="0" fontId="71" fillId="42" borderId="64" xfId="0" applyFont="1" applyFill="1" applyBorder="1" applyAlignment="1">
      <alignment horizontal="left" vertical="center" wrapText="1"/>
    </xf>
    <xf numFmtId="0" fontId="120" fillId="42" borderId="53" xfId="0" applyFont="1" applyFill="1" applyBorder="1" applyAlignment="1">
      <alignment horizontal="center" vertical="center" wrapText="1"/>
    </xf>
    <xf numFmtId="0" fontId="69" fillId="8" borderId="65" xfId="0" applyFont="1" applyFill="1" applyBorder="1" applyAlignment="1">
      <alignment horizontal="center" vertical="center" wrapText="1"/>
    </xf>
    <xf numFmtId="0" fontId="69" fillId="8" borderId="66" xfId="0" applyFont="1" applyFill="1" applyBorder="1" applyAlignment="1">
      <alignment horizontal="center" vertical="center" wrapText="1"/>
    </xf>
    <xf numFmtId="0" fontId="69" fillId="43" borderId="67" xfId="0" applyFont="1" applyFill="1" applyBorder="1" applyAlignment="1">
      <alignment horizontal="center" vertical="center"/>
    </xf>
    <xf numFmtId="0" fontId="69" fillId="43" borderId="68" xfId="0" applyFont="1" applyFill="1" applyBorder="1" applyAlignment="1">
      <alignment horizontal="center" vertical="center"/>
    </xf>
    <xf numFmtId="0" fontId="70" fillId="42" borderId="64" xfId="0" applyFont="1" applyFill="1" applyBorder="1" applyAlignment="1">
      <alignment horizontal="center" vertical="center" wrapText="1"/>
    </xf>
    <xf numFmtId="0" fontId="71" fillId="42" borderId="0" xfId="0" applyFont="1" applyFill="1" applyAlignment="1">
      <alignment vertical="center"/>
    </xf>
    <xf numFmtId="0" fontId="71" fillId="0" borderId="0" xfId="0" applyFont="1" applyFill="1" applyAlignment="1">
      <alignment vertical="center"/>
    </xf>
    <xf numFmtId="0" fontId="121" fillId="42" borderId="0" xfId="0" applyFont="1" applyFill="1" applyBorder="1" applyAlignment="1">
      <alignment horizontal="center" vertical="center"/>
    </xf>
    <xf numFmtId="0" fontId="74" fillId="42" borderId="0" xfId="0" applyFont="1" applyFill="1" applyBorder="1" applyAlignment="1">
      <alignment horizontal="center" vertical="center"/>
    </xf>
    <xf numFmtId="0" fontId="75" fillId="42" borderId="0" xfId="0" applyFont="1" applyFill="1" applyBorder="1" applyAlignment="1">
      <alignment horizontal="center" vertical="center"/>
    </xf>
    <xf numFmtId="14" fontId="75" fillId="42" borderId="0" xfId="0" applyNumberFormat="1" applyFont="1" applyFill="1" applyBorder="1" applyAlignment="1">
      <alignment horizontal="center" vertical="center" wrapText="1"/>
    </xf>
    <xf numFmtId="0" fontId="75" fillId="42" borderId="0" xfId="0" applyFont="1" applyFill="1" applyBorder="1" applyAlignment="1">
      <alignment horizontal="center" vertical="center" wrapText="1"/>
    </xf>
    <xf numFmtId="0" fontId="70" fillId="0" borderId="0" xfId="0" applyFont="1" applyFill="1" applyAlignment="1">
      <alignment vertical="center"/>
    </xf>
    <xf numFmtId="0" fontId="30" fillId="42" borderId="28" xfId="0" applyFont="1" applyFill="1" applyBorder="1" applyAlignment="1">
      <alignment vertical="center" wrapText="1"/>
    </xf>
    <xf numFmtId="0" fontId="30" fillId="42" borderId="29" xfId="0" applyFont="1" applyFill="1" applyBorder="1" applyAlignment="1">
      <alignment vertical="center" wrapText="1"/>
    </xf>
    <xf numFmtId="0" fontId="30" fillId="42" borderId="69" xfId="0" applyFont="1" applyFill="1" applyBorder="1" applyAlignment="1">
      <alignment vertical="center" wrapText="1"/>
    </xf>
    <xf numFmtId="0" fontId="24" fillId="42" borderId="70" xfId="0" applyFont="1" applyFill="1" applyBorder="1" applyAlignment="1">
      <alignment horizontal="center" wrapText="1"/>
    </xf>
    <xf numFmtId="0" fontId="24" fillId="42" borderId="25" xfId="0" applyFont="1" applyFill="1" applyBorder="1" applyAlignment="1">
      <alignment horizontal="center" wrapText="1"/>
    </xf>
    <xf numFmtId="0" fontId="28" fillId="42" borderId="0" xfId="0" applyFont="1" applyFill="1" applyBorder="1" applyAlignment="1">
      <alignment horizontal="center" vertical="center" wrapText="1"/>
    </xf>
    <xf numFmtId="0" fontId="76" fillId="0" borderId="71" xfId="0" applyFont="1" applyFill="1" applyBorder="1" applyAlignment="1">
      <alignment horizontal="center" vertical="center" wrapText="1"/>
    </xf>
    <xf numFmtId="0" fontId="76" fillId="0" borderId="72" xfId="0" applyFont="1" applyFill="1" applyBorder="1" applyAlignment="1">
      <alignment horizontal="center" vertical="center" wrapText="1"/>
    </xf>
    <xf numFmtId="0" fontId="114" fillId="42" borderId="42" xfId="0" applyFont="1" applyFill="1" applyBorder="1" applyAlignment="1" applyProtection="1">
      <alignment horizontal="center" wrapText="1"/>
      <protection locked="0"/>
    </xf>
    <xf numFmtId="0" fontId="24" fillId="42" borderId="35" xfId="0" applyFont="1" applyFill="1" applyBorder="1" applyAlignment="1">
      <alignment horizontal="center" wrapText="1"/>
    </xf>
    <xf numFmtId="0" fontId="21" fillId="42" borderId="35" xfId="0" applyFont="1" applyFill="1" applyBorder="1" applyAlignment="1">
      <alignment horizontal="center"/>
    </xf>
    <xf numFmtId="0" fontId="23" fillId="42" borderId="35" xfId="0" applyFont="1" applyFill="1" applyBorder="1" applyAlignment="1">
      <alignment horizontal="center"/>
    </xf>
    <xf numFmtId="0" fontId="21" fillId="42" borderId="38" xfId="0" applyFont="1" applyFill="1" applyBorder="1" applyAlignment="1">
      <alignment horizontal="center"/>
    </xf>
    <xf numFmtId="0" fontId="23" fillId="42" borderId="38" xfId="0" applyFont="1" applyFill="1" applyBorder="1" applyAlignment="1">
      <alignment horizontal="center"/>
    </xf>
    <xf numFmtId="0" fontId="23" fillId="42" borderId="0" xfId="0" applyFont="1" applyFill="1" applyBorder="1" applyAlignment="1">
      <alignment horizontal="center"/>
    </xf>
    <xf numFmtId="0" fontId="114" fillId="42" borderId="73" xfId="0" applyFont="1" applyFill="1" applyBorder="1" applyAlignment="1" applyProtection="1">
      <alignment horizontal="center" wrapText="1"/>
      <protection locked="0"/>
    </xf>
    <xf numFmtId="0" fontId="114" fillId="42" borderId="74" xfId="0" applyFont="1" applyFill="1" applyBorder="1" applyAlignment="1" applyProtection="1">
      <alignment horizontal="center" wrapText="1"/>
      <protection locked="0"/>
    </xf>
    <xf numFmtId="0" fontId="115" fillId="42" borderId="73" xfId="0" applyFont="1" applyFill="1" applyBorder="1" applyAlignment="1" applyProtection="1">
      <alignment horizontal="center" wrapText="1"/>
      <protection locked="0"/>
    </xf>
    <xf numFmtId="0" fontId="115" fillId="42" borderId="41" xfId="0" applyFont="1" applyFill="1" applyBorder="1" applyAlignment="1" applyProtection="1">
      <alignment horizontal="center" wrapText="1"/>
      <protection locked="0"/>
    </xf>
    <xf numFmtId="0" fontId="115" fillId="42" borderId="40" xfId="0" applyFont="1" applyFill="1" applyBorder="1" applyAlignment="1" applyProtection="1">
      <alignment horizontal="center" wrapText="1"/>
      <protection locked="0"/>
    </xf>
    <xf numFmtId="0" fontId="115" fillId="42" borderId="74" xfId="0" applyFont="1" applyFill="1" applyBorder="1" applyAlignment="1" applyProtection="1">
      <alignment horizontal="center" wrapText="1"/>
      <protection locked="0"/>
    </xf>
    <xf numFmtId="0" fontId="77" fillId="0" borderId="75" xfId="0" applyFont="1" applyFill="1" applyBorder="1" applyAlignment="1">
      <alignment horizontal="center" vertical="center" wrapText="1"/>
    </xf>
    <xf numFmtId="0" fontId="122" fillId="0" borderId="75" xfId="0" applyFont="1" applyFill="1" applyBorder="1" applyAlignment="1" applyProtection="1">
      <alignment horizontal="center" vertical="center" wrapText="1"/>
      <protection locked="0"/>
    </xf>
    <xf numFmtId="0" fontId="79" fillId="0" borderId="75" xfId="0" applyFont="1" applyFill="1" applyBorder="1" applyAlignment="1">
      <alignment horizontal="center" vertical="center"/>
    </xf>
    <xf numFmtId="0" fontId="122" fillId="0" borderId="76" xfId="0" applyFont="1" applyFill="1" applyBorder="1" applyAlignment="1" applyProtection="1">
      <alignment horizontal="center" vertical="center" wrapText="1"/>
      <protection locked="0"/>
    </xf>
    <xf numFmtId="0" fontId="79" fillId="0" borderId="76" xfId="0" applyFont="1" applyFill="1" applyBorder="1" applyAlignment="1">
      <alignment horizontal="center" vertical="center"/>
    </xf>
    <xf numFmtId="0" fontId="76" fillId="0" borderId="77" xfId="0" applyFont="1" applyFill="1" applyBorder="1" applyAlignment="1">
      <alignment horizontal="center" vertical="center" wrapText="1"/>
    </xf>
    <xf numFmtId="0" fontId="122" fillId="0" borderId="78" xfId="0" applyFont="1" applyFill="1" applyBorder="1" applyAlignment="1" applyProtection="1">
      <alignment horizontal="center" vertical="center" wrapText="1"/>
      <protection locked="0"/>
    </xf>
    <xf numFmtId="0" fontId="79" fillId="0" borderId="78" xfId="0" applyFont="1" applyFill="1" applyBorder="1" applyAlignment="1">
      <alignment horizontal="center" vertical="center"/>
    </xf>
    <xf numFmtId="0" fontId="114" fillId="42" borderId="69" xfId="0" applyFont="1" applyFill="1" applyBorder="1" applyAlignment="1" applyProtection="1">
      <alignment horizontal="center" wrapText="1"/>
      <protection locked="0"/>
    </xf>
    <xf numFmtId="0" fontId="114" fillId="42" borderId="79" xfId="0" applyFont="1" applyFill="1" applyBorder="1" applyAlignment="1" applyProtection="1">
      <alignment horizontal="center" wrapText="1"/>
      <protection locked="0"/>
    </xf>
    <xf numFmtId="0" fontId="114" fillId="42" borderId="80" xfId="0" applyFont="1" applyFill="1" applyBorder="1" applyAlignment="1" applyProtection="1">
      <alignment horizontal="center" wrapText="1"/>
      <protection locked="0"/>
    </xf>
    <xf numFmtId="0" fontId="114" fillId="42" borderId="81" xfId="0" applyFont="1" applyFill="1" applyBorder="1" applyAlignment="1" applyProtection="1">
      <alignment horizontal="center" wrapText="1"/>
      <protection locked="0"/>
    </xf>
    <xf numFmtId="0" fontId="115" fillId="42" borderId="69" xfId="0" applyFont="1" applyFill="1" applyBorder="1" applyAlignment="1" applyProtection="1">
      <alignment horizontal="center" wrapText="1"/>
      <protection locked="0"/>
    </xf>
    <xf numFmtId="0" fontId="115" fillId="42" borderId="79" xfId="0" applyFont="1" applyFill="1" applyBorder="1" applyAlignment="1" applyProtection="1">
      <alignment horizontal="center" wrapText="1"/>
      <protection locked="0"/>
    </xf>
    <xf numFmtId="0" fontId="115" fillId="42" borderId="81" xfId="0" applyFont="1" applyFill="1" applyBorder="1" applyAlignment="1" applyProtection="1">
      <alignment horizontal="center" wrapText="1"/>
      <protection locked="0"/>
    </xf>
    <xf numFmtId="0" fontId="115" fillId="42" borderId="80" xfId="0" applyFont="1" applyFill="1" applyBorder="1" applyAlignment="1" applyProtection="1">
      <alignment horizontal="center" wrapText="1"/>
      <protection locked="0"/>
    </xf>
    <xf numFmtId="0" fontId="76" fillId="43" borderId="82" xfId="0" applyFont="1" applyFill="1" applyBorder="1" applyAlignment="1">
      <alignment vertical="center"/>
    </xf>
    <xf numFmtId="14" fontId="71" fillId="0" borderId="64" xfId="0" applyNumberFormat="1" applyFont="1" applyFill="1" applyBorder="1" applyAlignment="1">
      <alignment vertical="center"/>
    </xf>
    <xf numFmtId="0" fontId="34" fillId="42" borderId="0" xfId="0" applyFont="1" applyFill="1" applyAlignment="1">
      <alignment/>
    </xf>
    <xf numFmtId="0" fontId="27" fillId="43" borderId="49" xfId="0" applyFont="1" applyFill="1" applyBorder="1" applyAlignment="1">
      <alignment horizontal="center" vertical="center"/>
    </xf>
    <xf numFmtId="0" fontId="25" fillId="42" borderId="27" xfId="0" applyFont="1" applyFill="1" applyBorder="1" applyAlignment="1" applyProtection="1">
      <alignment horizontal="left" vertical="center" wrapText="1"/>
      <protection/>
    </xf>
    <xf numFmtId="0" fontId="25" fillId="42" borderId="28" xfId="0" applyFont="1" applyFill="1" applyBorder="1" applyAlignment="1" applyProtection="1">
      <alignment horizontal="left" vertical="center" wrapText="1"/>
      <protection/>
    </xf>
    <xf numFmtId="0" fontId="25" fillId="42" borderId="29" xfId="0" applyFont="1" applyFill="1" applyBorder="1" applyAlignment="1" applyProtection="1">
      <alignment horizontal="left" vertical="center" wrapText="1"/>
      <protection/>
    </xf>
    <xf numFmtId="0" fontId="25" fillId="43" borderId="75" xfId="0" applyFont="1" applyFill="1" applyBorder="1" applyAlignment="1">
      <alignment vertical="center" wrapText="1"/>
    </xf>
    <xf numFmtId="0" fontId="25" fillId="43" borderId="71" xfId="0" applyFont="1" applyFill="1" applyBorder="1" applyAlignment="1">
      <alignment vertical="center" wrapText="1"/>
    </xf>
    <xf numFmtId="0" fontId="22" fillId="43" borderId="83" xfId="0" applyFont="1" applyFill="1" applyBorder="1" applyAlignment="1" applyProtection="1">
      <alignment horizontal="center" vertical="center" textRotation="90" wrapText="1"/>
      <protection/>
    </xf>
    <xf numFmtId="0" fontId="25" fillId="43" borderId="84" xfId="0" applyFont="1" applyFill="1" applyBorder="1" applyAlignment="1" applyProtection="1">
      <alignment horizontal="center" vertical="center" wrapText="1"/>
      <protection/>
    </xf>
    <xf numFmtId="0" fontId="25" fillId="43" borderId="72" xfId="0" applyFont="1" applyFill="1" applyBorder="1" applyAlignment="1" applyProtection="1">
      <alignment horizontal="center" vertical="center" wrapText="1"/>
      <protection/>
    </xf>
    <xf numFmtId="0" fontId="27" fillId="43" borderId="72" xfId="0" applyFont="1" applyFill="1" applyBorder="1" applyAlignment="1" applyProtection="1">
      <alignment horizontal="center" vertical="center" wrapText="1"/>
      <protection/>
    </xf>
    <xf numFmtId="0" fontId="26" fillId="43" borderId="72" xfId="0" applyFont="1" applyFill="1" applyBorder="1" applyAlignment="1" applyProtection="1">
      <alignment horizontal="center" vertical="center" wrapText="1"/>
      <protection/>
    </xf>
    <xf numFmtId="0" fontId="25" fillId="43" borderId="72" xfId="0" applyFont="1" applyFill="1" applyBorder="1" applyAlignment="1">
      <alignment horizontal="center" vertical="center" wrapText="1"/>
    </xf>
    <xf numFmtId="0" fontId="22" fillId="43" borderId="85" xfId="0" applyFont="1" applyFill="1" applyBorder="1" applyAlignment="1" applyProtection="1">
      <alignment horizontal="center" vertical="center" textRotation="90" wrapText="1"/>
      <protection/>
    </xf>
    <xf numFmtId="0" fontId="25" fillId="43" borderId="86" xfId="0" applyFont="1" applyFill="1" applyBorder="1" applyAlignment="1">
      <alignment vertical="center" wrapText="1"/>
    </xf>
    <xf numFmtId="0" fontId="76" fillId="43" borderId="87" xfId="0" applyFont="1" applyFill="1" applyBorder="1" applyAlignment="1">
      <alignment vertical="center"/>
    </xf>
    <xf numFmtId="0" fontId="76" fillId="43" borderId="88" xfId="0" applyFont="1" applyFill="1" applyBorder="1" applyAlignment="1">
      <alignment vertical="center"/>
    </xf>
    <xf numFmtId="0" fontId="117" fillId="0" borderId="10" xfId="0" applyFont="1" applyFill="1" applyBorder="1" applyAlignment="1" applyProtection="1">
      <alignment horizontal="left" wrapText="1"/>
      <protection/>
    </xf>
    <xf numFmtId="0" fontId="117" fillId="42" borderId="10" xfId="0" applyFont="1" applyFill="1" applyBorder="1" applyAlignment="1" applyProtection="1">
      <alignment vertical="center"/>
      <protection locked="0"/>
    </xf>
    <xf numFmtId="0" fontId="25" fillId="42" borderId="35" xfId="0" applyFont="1" applyFill="1" applyBorder="1" applyAlignment="1" applyProtection="1">
      <alignment horizontal="center" vertical="center"/>
      <protection/>
    </xf>
    <xf numFmtId="0" fontId="117" fillId="42" borderId="35" xfId="0" applyFont="1" applyFill="1" applyBorder="1" applyAlignment="1" applyProtection="1">
      <alignment horizontal="center" vertical="center"/>
      <protection locked="0"/>
    </xf>
    <xf numFmtId="1" fontId="117" fillId="42" borderId="35" xfId="0" applyNumberFormat="1" applyFont="1" applyFill="1" applyBorder="1" applyAlignment="1" applyProtection="1">
      <alignment horizontal="center" vertical="center" wrapText="1"/>
      <protection/>
    </xf>
    <xf numFmtId="0" fontId="117" fillId="42" borderId="35" xfId="0" applyFont="1" applyFill="1" applyBorder="1" applyAlignment="1" applyProtection="1">
      <alignment/>
      <protection/>
    </xf>
    <xf numFmtId="0" fontId="117" fillId="42" borderId="89" xfId="0" applyFont="1" applyFill="1" applyBorder="1" applyAlignment="1" applyProtection="1">
      <alignment/>
      <protection/>
    </xf>
    <xf numFmtId="0" fontId="31" fillId="42" borderId="38" xfId="0" applyFont="1" applyFill="1" applyBorder="1" applyAlignment="1" applyProtection="1">
      <alignment horizontal="center" vertical="center" wrapText="1"/>
      <protection/>
    </xf>
    <xf numFmtId="0" fontId="117" fillId="14" borderId="10" xfId="0" applyFont="1" applyFill="1" applyBorder="1" applyAlignment="1" applyProtection="1">
      <alignment/>
      <protection/>
    </xf>
    <xf numFmtId="0" fontId="123" fillId="42" borderId="0" xfId="0" applyFont="1" applyFill="1" applyAlignment="1">
      <alignment/>
    </xf>
    <xf numFmtId="0" fontId="123" fillId="42" borderId="0" xfId="0" applyFont="1" applyFill="1" applyAlignment="1">
      <alignment horizontal="center"/>
    </xf>
    <xf numFmtId="0" fontId="123" fillId="42" borderId="0" xfId="0" applyFont="1" applyFill="1" applyBorder="1" applyAlignment="1">
      <alignment horizontal="center"/>
    </xf>
    <xf numFmtId="0" fontId="123" fillId="42" borderId="0" xfId="0" applyFont="1" applyFill="1" applyBorder="1" applyAlignment="1">
      <alignment/>
    </xf>
    <xf numFmtId="0" fontId="124" fillId="44" borderId="90" xfId="0" applyFont="1" applyFill="1" applyBorder="1" applyAlignment="1">
      <alignment horizontal="center" vertical="center" wrapText="1"/>
    </xf>
    <xf numFmtId="0" fontId="124" fillId="44" borderId="91" xfId="0" applyFont="1" applyFill="1" applyBorder="1" applyAlignment="1">
      <alignment horizontal="center" vertical="center" wrapText="1"/>
    </xf>
    <xf numFmtId="0" fontId="124" fillId="44" borderId="92" xfId="0" applyFont="1" applyFill="1" applyBorder="1" applyAlignment="1">
      <alignment horizontal="center" vertical="center" wrapText="1"/>
    </xf>
    <xf numFmtId="0" fontId="27" fillId="45" borderId="93" xfId="0" applyFont="1" applyFill="1" applyBorder="1" applyAlignment="1">
      <alignment horizontal="center" vertical="center" wrapText="1"/>
    </xf>
    <xf numFmtId="0" fontId="27" fillId="45" borderId="94" xfId="0" applyFont="1" applyFill="1" applyBorder="1" applyAlignment="1">
      <alignment horizontal="center" vertical="center" wrapText="1"/>
    </xf>
    <xf numFmtId="0" fontId="39" fillId="42" borderId="34" xfId="0" applyFont="1" applyFill="1" applyBorder="1" applyAlignment="1">
      <alignment vertical="center" wrapText="1"/>
    </xf>
    <xf numFmtId="0" fontId="125" fillId="42" borderId="35" xfId="0" applyFont="1" applyFill="1" applyBorder="1" applyAlignment="1">
      <alignment horizontal="left" vertical="center" wrapText="1"/>
    </xf>
    <xf numFmtId="0" fontId="125" fillId="42" borderId="40" xfId="0" applyFont="1" applyFill="1" applyBorder="1" applyAlignment="1">
      <alignment horizontal="left" vertical="center" wrapText="1"/>
    </xf>
    <xf numFmtId="0" fontId="126" fillId="0" borderId="22" xfId="0" applyFont="1" applyFill="1" applyBorder="1" applyAlignment="1">
      <alignment horizontal="left" vertical="center" wrapText="1"/>
    </xf>
    <xf numFmtId="0" fontId="27" fillId="42" borderId="24" xfId="0" applyFont="1" applyFill="1" applyBorder="1" applyAlignment="1" applyProtection="1">
      <alignment horizontal="center" vertical="center" wrapText="1"/>
      <protection/>
    </xf>
    <xf numFmtId="0" fontId="34" fillId="46" borderId="24" xfId="0" applyFont="1" applyFill="1" applyBorder="1" applyAlignment="1">
      <alignment horizontal="center" vertical="center" wrapText="1"/>
    </xf>
    <xf numFmtId="0" fontId="34" fillId="47" borderId="24" xfId="0" applyFont="1" applyFill="1" applyBorder="1" applyAlignment="1">
      <alignment horizontal="center" vertical="center" wrapText="1"/>
    </xf>
    <xf numFmtId="0" fontId="34" fillId="37" borderId="24" xfId="0" applyFont="1" applyFill="1" applyBorder="1" applyAlignment="1">
      <alignment horizontal="center" vertical="center" wrapText="1"/>
    </xf>
    <xf numFmtId="0" fontId="39" fillId="42" borderId="95" xfId="0" applyFont="1" applyFill="1" applyBorder="1" applyAlignment="1">
      <alignment vertical="center" wrapText="1"/>
    </xf>
    <xf numFmtId="0" fontId="125" fillId="42" borderId="10" xfId="0" applyFont="1" applyFill="1" applyBorder="1" applyAlignment="1">
      <alignment horizontal="left" vertical="center" wrapText="1"/>
    </xf>
    <xf numFmtId="0" fontId="125" fillId="42" borderId="89" xfId="0" applyFont="1" applyFill="1" applyBorder="1" applyAlignment="1">
      <alignment horizontal="left" vertical="center" wrapText="1"/>
    </xf>
    <xf numFmtId="0" fontId="39" fillId="42" borderId="17" xfId="0" applyFont="1" applyFill="1" applyBorder="1" applyAlignment="1">
      <alignment horizontal="left" vertical="center" wrapText="1"/>
    </xf>
    <xf numFmtId="0" fontId="34" fillId="46" borderId="10" xfId="0" applyFont="1" applyFill="1" applyBorder="1" applyAlignment="1">
      <alignment horizontal="center" vertical="center" wrapText="1"/>
    </xf>
    <xf numFmtId="0" fontId="34" fillId="47" borderId="10" xfId="0" applyFont="1" applyFill="1" applyBorder="1" applyAlignment="1">
      <alignment horizontal="center" vertical="center" wrapText="1"/>
    </xf>
    <xf numFmtId="0" fontId="126" fillId="0" borderId="10" xfId="0" applyFont="1" applyBorder="1" applyAlignment="1">
      <alignment horizontal="center" vertical="center" wrapText="1"/>
    </xf>
    <xf numFmtId="0" fontId="34" fillId="37" borderId="10" xfId="0" applyFont="1" applyFill="1" applyBorder="1" applyAlignment="1">
      <alignment horizontal="center" vertical="center" wrapText="1"/>
    </xf>
    <xf numFmtId="0" fontId="34" fillId="39" borderId="10" xfId="0" applyFont="1" applyFill="1" applyBorder="1" applyAlignment="1">
      <alignment horizontal="center" vertical="center" wrapText="1"/>
    </xf>
    <xf numFmtId="0" fontId="39" fillId="0" borderId="17" xfId="0" applyFont="1" applyFill="1" applyBorder="1" applyAlignment="1">
      <alignment horizontal="left" vertical="center" wrapText="1"/>
    </xf>
    <xf numFmtId="0" fontId="34" fillId="36" borderId="10" xfId="0" applyFont="1" applyFill="1" applyBorder="1" applyAlignment="1">
      <alignment horizontal="center" vertical="center" wrapText="1"/>
    </xf>
    <xf numFmtId="0" fontId="34" fillId="42" borderId="10" xfId="0" applyFont="1" applyFill="1" applyBorder="1" applyAlignment="1">
      <alignment horizontal="center" vertical="center" wrapText="1"/>
    </xf>
    <xf numFmtId="0" fontId="39" fillId="48" borderId="17" xfId="0" applyFont="1" applyFill="1" applyBorder="1" applyAlignment="1">
      <alignment horizontal="left" vertical="center" wrapText="1"/>
    </xf>
    <xf numFmtId="0" fontId="126" fillId="0" borderId="17" xfId="0" applyFont="1" applyFill="1" applyBorder="1" applyAlignment="1">
      <alignment horizontal="left" vertical="center" wrapText="1"/>
    </xf>
    <xf numFmtId="0" fontId="39" fillId="42" borderId="17" xfId="0" applyFont="1" applyFill="1" applyBorder="1" applyAlignment="1">
      <alignment vertical="center" wrapText="1"/>
    </xf>
    <xf numFmtId="0" fontId="40" fillId="42" borderId="0" xfId="0" applyFont="1" applyFill="1" applyBorder="1" applyAlignment="1">
      <alignment horizontal="center" vertical="center" wrapText="1"/>
    </xf>
    <xf numFmtId="0" fontId="41" fillId="42" borderId="0" xfId="0" applyFont="1" applyFill="1" applyBorder="1" applyAlignment="1">
      <alignment horizontal="center" vertical="center" wrapText="1"/>
    </xf>
    <xf numFmtId="0" fontId="40" fillId="42" borderId="0" xfId="0" applyFont="1" applyFill="1" applyBorder="1" applyAlignment="1">
      <alignment horizontal="left" vertical="center" wrapText="1"/>
    </xf>
    <xf numFmtId="0" fontId="123" fillId="42" borderId="0" xfId="0" applyFont="1" applyFill="1" applyBorder="1" applyAlignment="1">
      <alignment horizontal="center" vertical="center"/>
    </xf>
    <xf numFmtId="0" fontId="123" fillId="42" borderId="0" xfId="0" applyFont="1" applyFill="1" applyBorder="1" applyAlignment="1">
      <alignment horizontal="left" wrapText="1"/>
    </xf>
    <xf numFmtId="0" fontId="123" fillId="42" borderId="0" xfId="0" applyFont="1" applyFill="1" applyBorder="1" applyAlignment="1">
      <alignment horizontal="center" vertical="center" wrapText="1"/>
    </xf>
    <xf numFmtId="0" fontId="40" fillId="42" borderId="96" xfId="0" applyFont="1" applyFill="1" applyBorder="1" applyAlignment="1" applyProtection="1">
      <alignment horizontal="left" vertical="top" wrapText="1"/>
      <protection locked="0"/>
    </xf>
    <xf numFmtId="0" fontId="40" fillId="42" borderId="97" xfId="0" applyFont="1" applyFill="1" applyBorder="1" applyAlignment="1" applyProtection="1">
      <alignment horizontal="left" vertical="top" wrapText="1"/>
      <protection locked="0"/>
    </xf>
    <xf numFmtId="14" fontId="40" fillId="42" borderId="98" xfId="0" applyNumberFormat="1" applyFont="1" applyFill="1" applyBorder="1" applyAlignment="1">
      <alignment horizontal="center" vertical="top" wrapText="1"/>
    </xf>
    <xf numFmtId="14" fontId="40" fillId="42" borderId="21" xfId="0" applyNumberFormat="1" applyFont="1" applyFill="1" applyBorder="1" applyAlignment="1">
      <alignment horizontal="center" vertical="top" wrapText="1"/>
    </xf>
    <xf numFmtId="0" fontId="40" fillId="42" borderId="99" xfId="0" applyFont="1" applyFill="1" applyBorder="1" applyAlignment="1" applyProtection="1">
      <alignment horizontal="left" vertical="top" wrapText="1"/>
      <protection locked="0"/>
    </xf>
    <xf numFmtId="0" fontId="40" fillId="42" borderId="79" xfId="0" applyFont="1" applyFill="1" applyBorder="1" applyAlignment="1" applyProtection="1">
      <alignment horizontal="left" vertical="top" wrapText="1"/>
      <protection locked="0"/>
    </xf>
    <xf numFmtId="14" fontId="40" fillId="42" borderId="31" xfId="0" applyNumberFormat="1" applyFont="1" applyFill="1" applyBorder="1" applyAlignment="1">
      <alignment horizontal="center" vertical="top" wrapText="1"/>
    </xf>
    <xf numFmtId="14" fontId="40" fillId="42" borderId="11" xfId="0" applyNumberFormat="1" applyFont="1" applyFill="1" applyBorder="1" applyAlignment="1">
      <alignment horizontal="center" vertical="top" wrapText="1"/>
    </xf>
    <xf numFmtId="0" fontId="123" fillId="48" borderId="0" xfId="0" applyFont="1" applyFill="1" applyAlignment="1">
      <alignment/>
    </xf>
    <xf numFmtId="0" fontId="123" fillId="48" borderId="0" xfId="0" applyFont="1" applyFill="1" applyAlignment="1">
      <alignment horizontal="center"/>
    </xf>
    <xf numFmtId="0" fontId="123" fillId="48" borderId="0" xfId="0" applyFont="1" applyFill="1" applyBorder="1" applyAlignment="1">
      <alignment horizontal="center"/>
    </xf>
    <xf numFmtId="0" fontId="123" fillId="0" borderId="0" xfId="0" applyFont="1" applyAlignment="1">
      <alignment/>
    </xf>
    <xf numFmtId="0" fontId="123" fillId="0" borderId="0" xfId="0" applyFont="1" applyAlignment="1">
      <alignment horizontal="center"/>
    </xf>
    <xf numFmtId="0" fontId="41" fillId="44" borderId="27" xfId="0" applyFont="1" applyFill="1" applyBorder="1" applyAlignment="1">
      <alignment horizontal="center" vertical="top" wrapText="1"/>
    </xf>
    <xf numFmtId="0" fontId="41" fillId="42" borderId="0" xfId="0" applyFont="1" applyFill="1" applyBorder="1" applyAlignment="1">
      <alignment vertical="top" wrapText="1"/>
    </xf>
    <xf numFmtId="0" fontId="41" fillId="44" borderId="100" xfId="0" applyFont="1" applyFill="1" applyBorder="1" applyAlignment="1">
      <alignment vertical="top" wrapText="1"/>
    </xf>
    <xf numFmtId="0" fontId="71" fillId="14" borderId="64" xfId="0" applyFont="1" applyFill="1" applyBorder="1" applyAlignment="1">
      <alignment horizontal="left" vertical="center" wrapText="1"/>
    </xf>
    <xf numFmtId="0" fontId="69" fillId="14" borderId="61" xfId="0" applyFont="1" applyFill="1" applyBorder="1" applyAlignment="1">
      <alignment horizontal="center" vertical="center" wrapText="1"/>
    </xf>
    <xf numFmtId="0" fontId="127" fillId="42" borderId="27" xfId="0" applyFont="1" applyFill="1" applyBorder="1" applyAlignment="1">
      <alignment horizontal="center"/>
    </xf>
    <xf numFmtId="0" fontId="127" fillId="42" borderId="28" xfId="0" applyFont="1" applyFill="1" applyBorder="1" applyAlignment="1">
      <alignment horizontal="center"/>
    </xf>
    <xf numFmtId="0" fontId="123" fillId="42" borderId="28" xfId="0" applyFont="1" applyFill="1" applyBorder="1" applyAlignment="1">
      <alignment horizontal="center"/>
    </xf>
    <xf numFmtId="0" fontId="123" fillId="42" borderId="28" xfId="0" applyFont="1" applyFill="1" applyBorder="1" applyAlignment="1">
      <alignment/>
    </xf>
    <xf numFmtId="0" fontId="123" fillId="42" borderId="29" xfId="0" applyFont="1" applyFill="1" applyBorder="1" applyAlignment="1">
      <alignment/>
    </xf>
    <xf numFmtId="0" fontId="27" fillId="45" borderId="101" xfId="0" applyFont="1" applyFill="1" applyBorder="1" applyAlignment="1">
      <alignment horizontal="center" vertical="center" wrapText="1"/>
    </xf>
    <xf numFmtId="0" fontId="39" fillId="42" borderId="73" xfId="0" applyFont="1" applyFill="1" applyBorder="1" applyAlignment="1">
      <alignment horizontal="left" vertical="top" wrapText="1"/>
    </xf>
    <xf numFmtId="0" fontId="39" fillId="42" borderId="89" xfId="0" applyFont="1" applyFill="1" applyBorder="1" applyAlignment="1">
      <alignment horizontal="left" vertical="top" wrapText="1"/>
    </xf>
    <xf numFmtId="0" fontId="71" fillId="42" borderId="64" xfId="0" applyFont="1" applyFill="1" applyBorder="1" applyAlignment="1">
      <alignment horizontal="left" vertical="center" wrapText="1"/>
    </xf>
    <xf numFmtId="14" fontId="71" fillId="0" borderId="64" xfId="0" applyNumberFormat="1" applyFont="1" applyFill="1" applyBorder="1" applyAlignment="1">
      <alignment horizontal="center" vertical="center"/>
    </xf>
    <xf numFmtId="14" fontId="71" fillId="0" borderId="61" xfId="0" applyNumberFormat="1" applyFont="1" applyFill="1" applyBorder="1" applyAlignment="1">
      <alignment horizontal="center" vertical="center"/>
    </xf>
    <xf numFmtId="0" fontId="23" fillId="42" borderId="0" xfId="0" applyFont="1" applyFill="1" applyBorder="1" applyAlignment="1">
      <alignment horizontal="center" vertical="center" wrapText="1"/>
    </xf>
    <xf numFmtId="0" fontId="25" fillId="42" borderId="38" xfId="0" applyFont="1" applyFill="1" applyBorder="1" applyAlignment="1" applyProtection="1">
      <alignment horizontal="center" vertical="center" wrapText="1"/>
      <protection/>
    </xf>
    <xf numFmtId="0" fontId="25" fillId="42" borderId="35" xfId="0" applyFont="1" applyFill="1" applyBorder="1" applyAlignment="1" applyProtection="1">
      <alignment horizontal="center" vertical="center" wrapText="1"/>
      <protection/>
    </xf>
    <xf numFmtId="0" fontId="31" fillId="42" borderId="35" xfId="0" applyFont="1" applyFill="1" applyBorder="1" applyAlignment="1" applyProtection="1">
      <alignment horizontal="left" vertical="center" wrapText="1"/>
      <protection/>
    </xf>
    <xf numFmtId="0" fontId="25" fillId="42" borderId="37" xfId="0" applyFont="1" applyFill="1" applyBorder="1" applyAlignment="1" applyProtection="1">
      <alignment horizontal="center" vertical="center" wrapText="1"/>
      <protection/>
    </xf>
    <xf numFmtId="0" fontId="25" fillId="42" borderId="10" xfId="0" applyFont="1" applyFill="1" applyBorder="1" applyAlignment="1" applyProtection="1">
      <alignment horizontal="center" vertical="center" wrapText="1"/>
      <protection/>
    </xf>
    <xf numFmtId="0" fontId="25" fillId="42" borderId="10" xfId="0" applyFont="1" applyFill="1" applyBorder="1" applyAlignment="1" applyProtection="1">
      <alignment vertical="center" wrapText="1"/>
      <protection/>
    </xf>
    <xf numFmtId="0" fontId="117" fillId="42" borderId="10" xfId="0" applyFont="1" applyFill="1" applyBorder="1" applyAlignment="1" applyProtection="1">
      <alignment horizontal="center" vertical="center"/>
      <protection/>
    </xf>
    <xf numFmtId="0" fontId="117" fillId="42" borderId="10" xfId="0" applyFont="1" applyFill="1" applyBorder="1" applyAlignment="1" applyProtection="1">
      <alignment horizontal="center" vertical="center" wrapText="1"/>
      <protection locked="0"/>
    </xf>
    <xf numFmtId="0" fontId="117" fillId="42" borderId="10" xfId="0" applyFont="1" applyFill="1" applyBorder="1" applyAlignment="1" applyProtection="1">
      <alignment horizontal="center" vertical="center"/>
      <protection locked="0"/>
    </xf>
    <xf numFmtId="0" fontId="117" fillId="42" borderId="10" xfId="0" applyFont="1" applyFill="1" applyBorder="1" applyAlignment="1" applyProtection="1">
      <alignment horizontal="left" vertical="center" wrapText="1"/>
      <protection locked="0"/>
    </xf>
    <xf numFmtId="0" fontId="31" fillId="42" borderId="10" xfId="0" applyFont="1" applyFill="1" applyBorder="1" applyAlignment="1" applyProtection="1">
      <alignment horizontal="center" vertical="center" wrapText="1"/>
      <protection/>
    </xf>
    <xf numFmtId="0" fontId="117" fillId="42" borderId="35" xfId="0" applyFont="1" applyFill="1" applyBorder="1" applyAlignment="1" applyProtection="1">
      <alignment horizontal="center" vertical="center"/>
      <protection/>
    </xf>
    <xf numFmtId="0" fontId="25" fillId="42" borderId="10" xfId="0" applyFont="1" applyFill="1" applyBorder="1" applyAlignment="1" applyProtection="1">
      <alignment horizontal="center" vertical="center" wrapText="1"/>
      <protection locked="0"/>
    </xf>
    <xf numFmtId="0" fontId="117" fillId="42" borderId="35" xfId="0" applyFont="1" applyFill="1" applyBorder="1" applyAlignment="1" applyProtection="1">
      <alignment horizontal="center" vertical="center" wrapText="1"/>
      <protection locked="0"/>
    </xf>
    <xf numFmtId="0" fontId="31" fillId="42" borderId="10" xfId="0" applyFont="1" applyFill="1" applyBorder="1" applyAlignment="1" applyProtection="1">
      <alignment horizontal="left" vertical="center" wrapText="1"/>
      <protection locked="0"/>
    </xf>
    <xf numFmtId="0" fontId="39" fillId="42" borderId="17" xfId="0" applyFont="1" applyFill="1" applyBorder="1" applyAlignment="1">
      <alignment horizontal="left" vertical="center" wrapText="1"/>
    </xf>
    <xf numFmtId="0" fontId="128" fillId="42" borderId="0" xfId="0" applyFont="1" applyFill="1" applyAlignment="1">
      <alignment/>
    </xf>
    <xf numFmtId="0" fontId="34" fillId="42" borderId="12" xfId="0" applyFont="1" applyFill="1" applyBorder="1" applyAlignment="1">
      <alignment horizontal="center" vertical="center" wrapText="1"/>
    </xf>
    <xf numFmtId="0" fontId="34" fillId="37" borderId="12" xfId="0" applyFont="1" applyFill="1" applyBorder="1" applyAlignment="1">
      <alignment horizontal="center" vertical="center" wrapText="1"/>
    </xf>
    <xf numFmtId="0" fontId="34" fillId="47" borderId="12" xfId="0" applyFont="1" applyFill="1" applyBorder="1" applyAlignment="1">
      <alignment horizontal="center" vertical="center" wrapText="1"/>
    </xf>
    <xf numFmtId="0" fontId="39" fillId="42" borderId="74" xfId="0" applyFont="1" applyFill="1" applyBorder="1" applyAlignment="1">
      <alignment horizontal="left" vertical="top" wrapText="1"/>
    </xf>
    <xf numFmtId="0" fontId="39" fillId="42" borderId="10" xfId="0" applyFont="1" applyFill="1" applyBorder="1" applyAlignment="1">
      <alignment horizontal="left" vertical="center" wrapText="1"/>
    </xf>
    <xf numFmtId="0" fontId="27" fillId="45" borderId="69" xfId="0" applyFont="1" applyFill="1" applyBorder="1" applyAlignment="1">
      <alignment horizontal="center" vertical="center" wrapText="1"/>
    </xf>
    <xf numFmtId="0" fontId="27" fillId="45" borderId="97" xfId="0" applyFont="1" applyFill="1" applyBorder="1" applyAlignment="1">
      <alignment horizontal="center" vertical="center" wrapText="1"/>
    </xf>
    <xf numFmtId="0" fontId="27" fillId="45" borderId="97" xfId="0" applyFont="1" applyFill="1" applyBorder="1" applyAlignment="1">
      <alignment horizontal="center" vertical="center" wrapText="1"/>
    </xf>
    <xf numFmtId="0" fontId="39" fillId="14" borderId="10" xfId="0" applyFont="1" applyFill="1" applyBorder="1" applyAlignment="1">
      <alignment horizontal="left" vertical="top" wrapText="1"/>
    </xf>
    <xf numFmtId="0" fontId="117" fillId="42" borderId="10" xfId="0" applyFont="1" applyFill="1" applyBorder="1" applyAlignment="1" applyProtection="1">
      <alignment vertical="center" wrapText="1"/>
      <protection locked="0"/>
    </xf>
    <xf numFmtId="0" fontId="25" fillId="42" borderId="10" xfId="0" applyFont="1" applyFill="1" applyBorder="1" applyAlignment="1" applyProtection="1">
      <alignment horizontal="center" vertical="center"/>
      <protection locked="0"/>
    </xf>
    <xf numFmtId="0" fontId="117" fillId="42" borderId="38" xfId="0" applyFont="1" applyFill="1" applyBorder="1" applyAlignment="1" applyProtection="1">
      <alignment vertical="center" wrapText="1"/>
      <protection locked="0"/>
    </xf>
    <xf numFmtId="0" fontId="117" fillId="42" borderId="38" xfId="0" applyFont="1" applyFill="1" applyBorder="1" applyAlignment="1" applyProtection="1">
      <alignment vertical="center"/>
      <protection locked="0"/>
    </xf>
    <xf numFmtId="0" fontId="117" fillId="42" borderId="38" xfId="0" applyFont="1" applyFill="1" applyBorder="1" applyAlignment="1" applyProtection="1">
      <alignment/>
      <protection/>
    </xf>
    <xf numFmtId="0" fontId="25" fillId="42" borderId="38" xfId="0" applyFont="1" applyFill="1" applyBorder="1" applyAlignment="1" applyProtection="1">
      <alignment horizontal="center" vertical="center" wrapText="1"/>
      <protection locked="0"/>
    </xf>
    <xf numFmtId="0" fontId="25" fillId="42" borderId="38" xfId="0" applyFont="1" applyFill="1" applyBorder="1" applyAlignment="1" applyProtection="1">
      <alignment horizontal="center" vertical="center"/>
      <protection locked="0"/>
    </xf>
    <xf numFmtId="0" fontId="117" fillId="42" borderId="38" xfId="0" applyFont="1" applyFill="1" applyBorder="1" applyAlignment="1" applyProtection="1">
      <alignment vertical="center"/>
      <protection/>
    </xf>
    <xf numFmtId="1" fontId="117" fillId="42" borderId="38" xfId="0" applyNumberFormat="1" applyFont="1" applyFill="1" applyBorder="1" applyAlignment="1" applyProtection="1">
      <alignment horizontal="center" vertical="center" wrapText="1"/>
      <protection/>
    </xf>
    <xf numFmtId="0" fontId="27" fillId="42" borderId="102" xfId="0" applyFont="1" applyFill="1" applyBorder="1" applyAlignment="1">
      <alignment vertical="center" wrapText="1"/>
    </xf>
    <xf numFmtId="0" fontId="27" fillId="42" borderId="18" xfId="0" applyFont="1" applyFill="1" applyBorder="1" applyAlignment="1">
      <alignment vertical="center" wrapText="1"/>
    </xf>
    <xf numFmtId="0" fontId="27" fillId="42" borderId="19" xfId="0" applyFont="1" applyFill="1" applyBorder="1" applyAlignment="1">
      <alignment vertical="center" wrapText="1"/>
    </xf>
    <xf numFmtId="0" fontId="27" fillId="42" borderId="30" xfId="0" applyFont="1" applyFill="1" applyBorder="1" applyAlignment="1">
      <alignment vertical="center" wrapText="1"/>
    </xf>
    <xf numFmtId="0" fontId="27" fillId="42" borderId="0" xfId="0" applyFont="1" applyFill="1" applyBorder="1" applyAlignment="1">
      <alignment vertical="center" wrapText="1"/>
    </xf>
    <xf numFmtId="0" fontId="27" fillId="42" borderId="70" xfId="0" applyFont="1" applyFill="1" applyBorder="1" applyAlignment="1">
      <alignment vertical="center" wrapText="1"/>
    </xf>
    <xf numFmtId="0" fontId="39" fillId="42" borderId="30" xfId="0" applyFont="1" applyFill="1" applyBorder="1" applyAlignment="1">
      <alignment vertical="center" wrapText="1"/>
    </xf>
    <xf numFmtId="0" fontId="39" fillId="42" borderId="0" xfId="0" applyFont="1" applyFill="1" applyBorder="1" applyAlignment="1">
      <alignment vertical="center" wrapText="1"/>
    </xf>
    <xf numFmtId="0" fontId="39" fillId="42" borderId="14" xfId="0" applyFont="1" applyFill="1" applyBorder="1" applyAlignment="1">
      <alignment vertical="center" wrapText="1"/>
    </xf>
    <xf numFmtId="0" fontId="39" fillId="42" borderId="31" xfId="0" applyFont="1" applyFill="1" applyBorder="1" applyAlignment="1">
      <alignment vertical="center" wrapText="1"/>
    </xf>
    <xf numFmtId="0" fontId="39" fillId="42" borderId="11" xfId="0" applyFont="1" applyFill="1" applyBorder="1" applyAlignment="1">
      <alignment vertical="center" wrapText="1"/>
    </xf>
    <xf numFmtId="0" fontId="39" fillId="42" borderId="15" xfId="0" applyFont="1" applyFill="1" applyBorder="1" applyAlignment="1">
      <alignment vertical="center" wrapText="1"/>
    </xf>
    <xf numFmtId="0" fontId="40" fillId="42" borderId="96" xfId="0" applyFont="1" applyFill="1" applyBorder="1" applyAlignment="1" applyProtection="1">
      <alignment vertical="center" wrapText="1"/>
      <protection locked="0"/>
    </xf>
    <xf numFmtId="0" fontId="40" fillId="42" borderId="97" xfId="0" applyFont="1" applyFill="1" applyBorder="1" applyAlignment="1" applyProtection="1">
      <alignment vertical="center" wrapText="1"/>
      <protection locked="0"/>
    </xf>
    <xf numFmtId="0" fontId="40" fillId="42" borderId="99" xfId="0" applyFont="1" applyFill="1" applyBorder="1" applyAlignment="1" applyProtection="1">
      <alignment vertical="center" wrapText="1"/>
      <protection locked="0"/>
    </xf>
    <xf numFmtId="0" fontId="40" fillId="42" borderId="79" xfId="0" applyFont="1" applyFill="1" applyBorder="1" applyAlignment="1" applyProtection="1">
      <alignment vertical="center" wrapText="1"/>
      <protection locked="0"/>
    </xf>
    <xf numFmtId="0" fontId="40" fillId="42" borderId="103" xfId="0" applyFont="1" applyFill="1" applyBorder="1" applyAlignment="1" applyProtection="1">
      <alignment vertical="center" wrapText="1"/>
      <protection locked="0"/>
    </xf>
    <xf numFmtId="0" fontId="40" fillId="42" borderId="81" xfId="0" applyFont="1" applyFill="1" applyBorder="1" applyAlignment="1" applyProtection="1">
      <alignment vertical="center" wrapText="1"/>
      <protection locked="0"/>
    </xf>
    <xf numFmtId="0" fontId="40" fillId="42" borderId="103" xfId="0" applyFont="1" applyFill="1" applyBorder="1" applyAlignment="1" applyProtection="1">
      <alignment vertical="top" wrapText="1"/>
      <protection locked="0"/>
    </xf>
    <xf numFmtId="0" fontId="40" fillId="42" borderId="81" xfId="0" applyFont="1" applyFill="1" applyBorder="1" applyAlignment="1" applyProtection="1">
      <alignment vertical="top" wrapText="1"/>
      <protection locked="0"/>
    </xf>
    <xf numFmtId="0" fontId="40" fillId="42" borderId="95" xfId="0" applyFont="1" applyFill="1" applyBorder="1" applyAlignment="1">
      <alignment vertical="center" wrapText="1"/>
    </xf>
    <xf numFmtId="0" fontId="40" fillId="42" borderId="37" xfId="0" applyFont="1" applyFill="1" applyBorder="1" applyAlignment="1">
      <alignment vertical="center" wrapText="1"/>
    </xf>
    <xf numFmtId="14" fontId="40" fillId="42" borderId="89" xfId="0" applyNumberFormat="1" applyFont="1" applyFill="1" applyBorder="1" applyAlignment="1">
      <alignment vertical="center" wrapText="1"/>
    </xf>
    <xf numFmtId="14" fontId="40" fillId="42" borderId="41" xfId="0" applyNumberFormat="1" applyFont="1" applyFill="1" applyBorder="1" applyAlignment="1">
      <alignment vertical="center" wrapText="1"/>
    </xf>
    <xf numFmtId="0" fontId="70" fillId="42" borderId="63" xfId="0" applyFont="1" applyFill="1" applyBorder="1" applyAlignment="1">
      <alignment vertical="center"/>
    </xf>
    <xf numFmtId="0" fontId="70" fillId="42" borderId="64" xfId="0" applyFont="1" applyFill="1" applyBorder="1" applyAlignment="1">
      <alignment vertical="center"/>
    </xf>
    <xf numFmtId="0" fontId="85" fillId="0" borderId="64" xfId="0" applyFont="1" applyFill="1" applyBorder="1" applyAlignment="1">
      <alignment vertical="center"/>
    </xf>
    <xf numFmtId="0" fontId="85" fillId="0" borderId="61" xfId="0" applyFont="1" applyFill="1" applyBorder="1" applyAlignment="1">
      <alignment vertical="center"/>
    </xf>
    <xf numFmtId="0" fontId="40" fillId="0" borderId="104" xfId="0" applyFont="1" applyFill="1" applyBorder="1" applyAlignment="1">
      <alignment vertical="center"/>
    </xf>
    <xf numFmtId="0" fontId="40" fillId="0" borderId="105" xfId="0" applyFont="1" applyFill="1" applyBorder="1" applyAlignment="1">
      <alignment vertical="center"/>
    </xf>
    <xf numFmtId="0" fontId="40" fillId="0" borderId="106" xfId="0" applyFont="1" applyFill="1" applyBorder="1" applyAlignment="1">
      <alignment vertical="center"/>
    </xf>
    <xf numFmtId="0" fontId="40" fillId="0" borderId="104" xfId="0" applyFont="1" applyFill="1" applyBorder="1" applyAlignment="1">
      <alignment vertical="center" wrapText="1"/>
    </xf>
    <xf numFmtId="0" fontId="40" fillId="0" borderId="105" xfId="0" applyFont="1" applyFill="1" applyBorder="1" applyAlignment="1">
      <alignment vertical="center" wrapText="1"/>
    </xf>
    <xf numFmtId="0" fontId="40" fillId="0" borderId="52" xfId="0" applyFont="1" applyFill="1" applyBorder="1" applyAlignment="1">
      <alignment vertical="center" wrapText="1"/>
    </xf>
    <xf numFmtId="0" fontId="40" fillId="0" borderId="107" xfId="0" applyFont="1" applyFill="1" applyBorder="1" applyAlignment="1">
      <alignment vertical="center" wrapText="1"/>
    </xf>
    <xf numFmtId="0" fontId="40" fillId="0" borderId="106" xfId="0" applyFont="1" applyFill="1" applyBorder="1" applyAlignment="1">
      <alignment vertical="center" wrapText="1"/>
    </xf>
    <xf numFmtId="0" fontId="40" fillId="0" borderId="49" xfId="0" applyFont="1" applyFill="1" applyBorder="1" applyAlignment="1">
      <alignment vertical="center" wrapText="1"/>
    </xf>
    <xf numFmtId="14" fontId="71" fillId="0" borderId="61" xfId="0" applyNumberFormat="1" applyFont="1" applyFill="1" applyBorder="1" applyAlignment="1">
      <alignment horizontal="right" vertical="center"/>
    </xf>
    <xf numFmtId="0" fontId="69" fillId="43" borderId="108" xfId="0" applyFont="1" applyFill="1" applyBorder="1" applyAlignment="1">
      <alignment horizontal="center" vertical="center"/>
    </xf>
    <xf numFmtId="0" fontId="35" fillId="42" borderId="38" xfId="0" applyFont="1" applyFill="1" applyBorder="1" applyAlignment="1" applyProtection="1">
      <alignment vertical="center"/>
      <protection/>
    </xf>
    <xf numFmtId="0" fontId="117" fillId="14" borderId="10" xfId="0" applyFont="1" applyFill="1" applyBorder="1" applyAlignment="1" applyProtection="1">
      <alignment horizontal="center"/>
      <protection/>
    </xf>
    <xf numFmtId="0" fontId="117" fillId="42" borderId="10" xfId="0" applyFont="1" applyFill="1" applyBorder="1" applyAlignment="1" applyProtection="1">
      <alignment horizontal="center" vertical="center"/>
      <protection/>
    </xf>
    <xf numFmtId="0" fontId="123" fillId="42" borderId="0" xfId="0" applyFont="1" applyFill="1" applyBorder="1" applyAlignment="1">
      <alignment wrapText="1"/>
    </xf>
    <xf numFmtId="0" fontId="18" fillId="14" borderId="109" xfId="0" applyFont="1" applyFill="1" applyBorder="1" applyAlignment="1">
      <alignment horizontal="justify" vertical="center" wrapText="1"/>
    </xf>
    <xf numFmtId="0" fontId="18" fillId="14" borderId="110" xfId="0" applyFont="1" applyFill="1" applyBorder="1" applyAlignment="1">
      <alignment horizontal="justify" vertical="center" wrapText="1"/>
    </xf>
    <xf numFmtId="0" fontId="18" fillId="14" borderId="111" xfId="0" applyFont="1" applyFill="1" applyBorder="1" applyAlignment="1">
      <alignment horizontal="justify" vertical="center" wrapText="1"/>
    </xf>
    <xf numFmtId="0" fontId="19" fillId="0" borderId="109" xfId="0" applyFont="1" applyBorder="1" applyAlignment="1">
      <alignment vertical="center" wrapText="1"/>
    </xf>
    <xf numFmtId="0" fontId="19" fillId="0" borderId="110" xfId="0" applyFont="1" applyBorder="1" applyAlignment="1">
      <alignment vertical="center" wrapText="1"/>
    </xf>
    <xf numFmtId="0" fontId="19" fillId="0" borderId="111" xfId="0" applyFont="1" applyBorder="1" applyAlignment="1">
      <alignment vertical="center" wrapText="1"/>
    </xf>
    <xf numFmtId="0" fontId="19" fillId="0" borderId="109" xfId="0" applyFont="1" applyBorder="1" applyAlignment="1">
      <alignment horizontal="justify" vertical="center" wrapText="1"/>
    </xf>
    <xf numFmtId="0" fontId="19" fillId="0" borderId="110" xfId="0" applyFont="1" applyBorder="1" applyAlignment="1">
      <alignment horizontal="justify" vertical="center" wrapText="1"/>
    </xf>
    <xf numFmtId="0" fontId="19" fillId="0" borderId="111" xfId="0" applyFont="1" applyBorder="1" applyAlignment="1">
      <alignment horizontal="justify" vertical="center" wrapText="1"/>
    </xf>
    <xf numFmtId="0" fontId="110" fillId="14" borderId="112" xfId="0" applyFont="1" applyFill="1" applyBorder="1" applyAlignment="1">
      <alignment horizontal="center"/>
    </xf>
    <xf numFmtId="0" fontId="110" fillId="14" borderId="88" xfId="0" applyFont="1" applyFill="1" applyBorder="1" applyAlignment="1">
      <alignment horizontal="center"/>
    </xf>
    <xf numFmtId="0" fontId="110" fillId="14" borderId="26" xfId="0" applyFont="1" applyFill="1" applyBorder="1" applyAlignment="1">
      <alignment horizontal="center"/>
    </xf>
    <xf numFmtId="0" fontId="110" fillId="14" borderId="100" xfId="0" applyFont="1" applyFill="1" applyBorder="1" applyAlignment="1">
      <alignment horizontal="left" vertical="center" wrapText="1"/>
    </xf>
    <xf numFmtId="0" fontId="110" fillId="14" borderId="113" xfId="0" applyFont="1" applyFill="1" applyBorder="1" applyAlignment="1">
      <alignment horizontal="left" vertical="center" wrapText="1"/>
    </xf>
    <xf numFmtId="0" fontId="110" fillId="14" borderId="16" xfId="0" applyFont="1" applyFill="1" applyBorder="1" applyAlignment="1">
      <alignment horizontal="left" vertical="center" wrapText="1"/>
    </xf>
    <xf numFmtId="0" fontId="0" fillId="42" borderId="27" xfId="0" applyFill="1" applyBorder="1" applyAlignment="1">
      <alignment horizontal="left" vertical="center" wrapText="1"/>
    </xf>
    <xf numFmtId="0" fontId="0" fillId="42" borderId="28" xfId="0" applyFill="1" applyBorder="1" applyAlignment="1">
      <alignment horizontal="left" vertical="center" wrapText="1"/>
    </xf>
    <xf numFmtId="0" fontId="0" fillId="42" borderId="29" xfId="0" applyFill="1" applyBorder="1" applyAlignment="1">
      <alignment horizontal="left" vertical="center" wrapText="1"/>
    </xf>
    <xf numFmtId="0" fontId="0" fillId="42" borderId="30" xfId="0" applyFill="1" applyBorder="1" applyAlignment="1">
      <alignment horizontal="left" vertical="center" wrapText="1"/>
    </xf>
    <xf numFmtId="0" fontId="0" fillId="42" borderId="0" xfId="0" applyFill="1" applyBorder="1" applyAlignment="1">
      <alignment horizontal="left" vertical="center" wrapText="1"/>
    </xf>
    <xf numFmtId="0" fontId="0" fillId="42" borderId="14" xfId="0" applyFill="1" applyBorder="1" applyAlignment="1">
      <alignment horizontal="left" vertical="center" wrapText="1"/>
    </xf>
    <xf numFmtId="0" fontId="0" fillId="42" borderId="31" xfId="0" applyFill="1" applyBorder="1" applyAlignment="1">
      <alignment horizontal="left" vertical="center" wrapText="1"/>
    </xf>
    <xf numFmtId="0" fontId="0" fillId="42" borderId="11" xfId="0" applyFill="1" applyBorder="1" applyAlignment="1">
      <alignment horizontal="left" vertical="center" wrapText="1"/>
    </xf>
    <xf numFmtId="0" fontId="0" fillId="42" borderId="15" xfId="0" applyFill="1" applyBorder="1" applyAlignment="1">
      <alignment horizontal="left" vertical="center" wrapText="1"/>
    </xf>
    <xf numFmtId="14" fontId="70" fillId="42" borderId="104" xfId="0" applyNumberFormat="1" applyFont="1" applyFill="1" applyBorder="1" applyAlignment="1">
      <alignment horizontal="center" vertical="center"/>
    </xf>
    <xf numFmtId="14" fontId="70" fillId="42" borderId="97" xfId="0" applyNumberFormat="1" applyFont="1" applyFill="1" applyBorder="1" applyAlignment="1">
      <alignment horizontal="center" vertical="center"/>
    </xf>
    <xf numFmtId="0" fontId="70" fillId="42" borderId="10" xfId="0" applyFont="1" applyFill="1" applyBorder="1" applyAlignment="1">
      <alignment horizontal="center" vertical="center"/>
    </xf>
    <xf numFmtId="0" fontId="40" fillId="42" borderId="96" xfId="0" applyFont="1" applyFill="1" applyBorder="1" applyAlignment="1" applyProtection="1">
      <alignment horizontal="center" vertical="top" wrapText="1"/>
      <protection locked="0"/>
    </xf>
    <xf numFmtId="0" fontId="40" fillId="42" borderId="52" xfId="0" applyFont="1" applyFill="1" applyBorder="1" applyAlignment="1" applyProtection="1">
      <alignment horizontal="center" vertical="top" wrapText="1"/>
      <protection locked="0"/>
    </xf>
    <xf numFmtId="14" fontId="70" fillId="42" borderId="17" xfId="0" applyNumberFormat="1" applyFont="1" applyFill="1" applyBorder="1" applyAlignment="1">
      <alignment horizontal="center" vertical="center"/>
    </xf>
    <xf numFmtId="0" fontId="70" fillId="42" borderId="114" xfId="0" applyFont="1" applyFill="1" applyBorder="1" applyAlignment="1">
      <alignment horizontal="center" vertical="center"/>
    </xf>
    <xf numFmtId="0" fontId="70" fillId="42" borderId="115" xfId="0" applyFont="1" applyFill="1" applyBorder="1" applyAlignment="1">
      <alignment horizontal="center" vertical="center"/>
    </xf>
    <xf numFmtId="0" fontId="70" fillId="42" borderId="116" xfId="0" applyFont="1" applyFill="1" applyBorder="1" applyAlignment="1">
      <alignment horizontal="center" vertical="center"/>
    </xf>
    <xf numFmtId="0" fontId="70" fillId="42" borderId="114" xfId="0" applyFont="1" applyFill="1" applyBorder="1" applyAlignment="1">
      <alignment horizontal="center" vertical="center" wrapText="1"/>
    </xf>
    <xf numFmtId="0" fontId="70" fillId="42" borderId="115" xfId="0" applyFont="1" applyFill="1" applyBorder="1" applyAlignment="1">
      <alignment horizontal="center" vertical="center" wrapText="1"/>
    </xf>
    <xf numFmtId="0" fontId="70" fillId="42" borderId="116" xfId="0" applyFont="1" applyFill="1" applyBorder="1" applyAlignment="1">
      <alignment horizontal="center" vertical="center" wrapText="1"/>
    </xf>
    <xf numFmtId="0" fontId="70" fillId="42" borderId="86" xfId="0" applyFont="1" applyFill="1" applyBorder="1" applyAlignment="1">
      <alignment horizontal="center" vertical="center" wrapText="1"/>
    </xf>
    <xf numFmtId="0" fontId="70" fillId="42" borderId="117" xfId="0" applyFont="1" applyFill="1" applyBorder="1" applyAlignment="1">
      <alignment horizontal="center" vertical="center" wrapText="1"/>
    </xf>
    <xf numFmtId="0" fontId="70" fillId="42" borderId="61" xfId="0" applyFont="1" applyFill="1" applyBorder="1" applyAlignment="1">
      <alignment horizontal="center" vertical="center" wrapText="1"/>
    </xf>
    <xf numFmtId="0" fontId="40" fillId="42" borderId="96" xfId="0" applyFont="1" applyFill="1" applyBorder="1" applyAlignment="1" applyProtection="1">
      <alignment horizontal="center" vertical="center" wrapText="1"/>
      <protection locked="0"/>
    </xf>
    <xf numFmtId="0" fontId="40" fillId="42" borderId="52" xfId="0" applyFont="1" applyFill="1" applyBorder="1" applyAlignment="1" applyProtection="1">
      <alignment horizontal="center" vertical="center" wrapText="1"/>
      <protection locked="0"/>
    </xf>
    <xf numFmtId="14" fontId="70" fillId="42" borderId="64" xfId="0" applyNumberFormat="1" applyFont="1" applyFill="1" applyBorder="1" applyAlignment="1">
      <alignment horizontal="center" vertical="center"/>
    </xf>
    <xf numFmtId="0" fontId="70" fillId="42" borderId="104" xfId="0" applyFont="1" applyFill="1" applyBorder="1" applyAlignment="1">
      <alignment horizontal="center" vertical="center"/>
    </xf>
    <xf numFmtId="0" fontId="69" fillId="43" borderId="118" xfId="0" applyFont="1" applyFill="1" applyBorder="1" applyAlignment="1">
      <alignment horizontal="center" vertical="center"/>
    </xf>
    <xf numFmtId="0" fontId="69" fillId="43" borderId="67" xfId="0" applyFont="1" applyFill="1" applyBorder="1" applyAlignment="1">
      <alignment horizontal="center" vertical="center"/>
    </xf>
    <xf numFmtId="0" fontId="69" fillId="43" borderId="119" xfId="0" applyFont="1" applyFill="1" applyBorder="1" applyAlignment="1">
      <alignment horizontal="center" vertical="center"/>
    </xf>
    <xf numFmtId="0" fontId="69" fillId="43" borderId="120" xfId="0" applyFont="1" applyFill="1" applyBorder="1" applyAlignment="1">
      <alignment horizontal="center" vertical="center"/>
    </xf>
    <xf numFmtId="0" fontId="69" fillId="43" borderId="121" xfId="0" applyFont="1" applyFill="1" applyBorder="1" applyAlignment="1">
      <alignment horizontal="center" vertical="center"/>
    </xf>
    <xf numFmtId="0" fontId="40" fillId="42" borderId="122" xfId="0" applyFont="1" applyFill="1" applyBorder="1" applyAlignment="1" applyProtection="1">
      <alignment horizontal="center" vertical="center" wrapText="1"/>
      <protection locked="0"/>
    </xf>
    <xf numFmtId="0" fontId="40" fillId="42" borderId="123" xfId="0" applyFont="1" applyFill="1" applyBorder="1" applyAlignment="1" applyProtection="1">
      <alignment horizontal="center" vertical="center" wrapText="1"/>
      <protection locked="0"/>
    </xf>
    <xf numFmtId="14" fontId="70" fillId="42" borderId="61" xfId="0" applyNumberFormat="1" applyFont="1" applyFill="1" applyBorder="1" applyAlignment="1">
      <alignment horizontal="center" vertical="center"/>
    </xf>
    <xf numFmtId="0" fontId="70" fillId="42" borderId="124" xfId="0" applyFont="1" applyFill="1" applyBorder="1" applyAlignment="1">
      <alignment horizontal="center" vertical="center"/>
    </xf>
    <xf numFmtId="0" fontId="40" fillId="42" borderId="122" xfId="0" applyFont="1" applyFill="1" applyBorder="1" applyAlignment="1" applyProtection="1">
      <alignment horizontal="center" vertical="top" wrapText="1"/>
      <protection locked="0"/>
    </xf>
    <xf numFmtId="0" fontId="40" fillId="42" borderId="123" xfId="0" applyFont="1" applyFill="1" applyBorder="1" applyAlignment="1" applyProtection="1">
      <alignment horizontal="center" vertical="top" wrapText="1"/>
      <protection locked="0"/>
    </xf>
    <xf numFmtId="0" fontId="74" fillId="43" borderId="49" xfId="0" applyFont="1" applyFill="1" applyBorder="1" applyAlignment="1">
      <alignment horizontal="center" vertical="center" wrapText="1"/>
    </xf>
    <xf numFmtId="0" fontId="74" fillId="43" borderId="66" xfId="0" applyFont="1" applyFill="1" applyBorder="1" applyAlignment="1">
      <alignment horizontal="center" vertical="center" wrapText="1"/>
    </xf>
    <xf numFmtId="0" fontId="74" fillId="43" borderId="50" xfId="0" applyFont="1" applyFill="1" applyBorder="1" applyAlignment="1">
      <alignment horizontal="center" vertical="center" wrapText="1"/>
    </xf>
    <xf numFmtId="14" fontId="70" fillId="42" borderId="125" xfId="0" applyNumberFormat="1" applyFont="1" applyFill="1" applyBorder="1" applyAlignment="1">
      <alignment horizontal="center" vertical="center"/>
    </xf>
    <xf numFmtId="14" fontId="70" fillId="42" borderId="126" xfId="0" applyNumberFormat="1" applyFont="1" applyFill="1" applyBorder="1" applyAlignment="1">
      <alignment horizontal="center" vertical="center"/>
    </xf>
    <xf numFmtId="14" fontId="70" fillId="42" borderId="62" xfId="0" applyNumberFormat="1" applyFont="1" applyFill="1" applyBorder="1" applyAlignment="1">
      <alignment horizontal="center" vertical="center"/>
    </xf>
    <xf numFmtId="14" fontId="70" fillId="42" borderId="127" xfId="0" applyNumberFormat="1" applyFont="1" applyFill="1" applyBorder="1" applyAlignment="1">
      <alignment horizontal="center" vertical="center"/>
    </xf>
    <xf numFmtId="0" fontId="70" fillId="42" borderId="126" xfId="0" applyFont="1" applyFill="1" applyBorder="1" applyAlignment="1">
      <alignment horizontal="center" vertical="center"/>
    </xf>
    <xf numFmtId="0" fontId="70" fillId="42" borderId="62" xfId="0" applyFont="1" applyFill="1" applyBorder="1" applyAlignment="1">
      <alignment horizontal="center" vertical="center"/>
    </xf>
    <xf numFmtId="0" fontId="70" fillId="42" borderId="128" xfId="0" applyFont="1" applyFill="1" applyBorder="1" applyAlignment="1">
      <alignment horizontal="center" vertical="center" wrapText="1"/>
    </xf>
    <xf numFmtId="0" fontId="70" fillId="14" borderId="64" xfId="0" applyFont="1" applyFill="1" applyBorder="1" applyAlignment="1">
      <alignment horizontal="center" vertical="center"/>
    </xf>
    <xf numFmtId="0" fontId="70" fillId="14" borderId="53" xfId="0" applyFont="1" applyFill="1" applyBorder="1" applyAlignment="1">
      <alignment horizontal="center" vertical="center"/>
    </xf>
    <xf numFmtId="0" fontId="71" fillId="42" borderId="64" xfId="0" applyFont="1" applyFill="1" applyBorder="1" applyAlignment="1">
      <alignment horizontal="left" vertical="center" wrapText="1"/>
    </xf>
    <xf numFmtId="0" fontId="71" fillId="42" borderId="104" xfId="0" applyFont="1" applyFill="1" applyBorder="1" applyAlignment="1">
      <alignment horizontal="left" vertical="center" wrapText="1"/>
    </xf>
    <xf numFmtId="0" fontId="71" fillId="42" borderId="105" xfId="0" applyFont="1" applyFill="1" applyBorder="1" applyAlignment="1">
      <alignment horizontal="left" vertical="center" wrapText="1"/>
    </xf>
    <xf numFmtId="0" fontId="71" fillId="42" borderId="52" xfId="0" applyFont="1" applyFill="1" applyBorder="1" applyAlignment="1">
      <alignment horizontal="left" vertical="center" wrapText="1"/>
    </xf>
    <xf numFmtId="0" fontId="70" fillId="42" borderId="129" xfId="0" applyFont="1" applyFill="1" applyBorder="1" applyAlignment="1">
      <alignment horizontal="center" vertical="center"/>
    </xf>
    <xf numFmtId="0" fontId="74" fillId="43" borderId="65" xfId="0" applyFont="1" applyFill="1" applyBorder="1" applyAlignment="1">
      <alignment horizontal="center" vertical="center" wrapText="1"/>
    </xf>
    <xf numFmtId="0" fontId="74" fillId="43" borderId="107" xfId="0" applyFont="1" applyFill="1" applyBorder="1" applyAlignment="1">
      <alignment horizontal="center" vertical="center" wrapText="1"/>
    </xf>
    <xf numFmtId="0" fontId="74" fillId="43" borderId="130" xfId="0" applyFont="1" applyFill="1" applyBorder="1" applyAlignment="1">
      <alignment horizontal="center" vertical="center" wrapText="1"/>
    </xf>
    <xf numFmtId="0" fontId="74" fillId="43" borderId="131" xfId="0" applyFont="1" applyFill="1" applyBorder="1" applyAlignment="1">
      <alignment horizontal="center" vertical="center" wrapText="1"/>
    </xf>
    <xf numFmtId="0" fontId="69" fillId="8" borderId="66" xfId="0" applyFont="1" applyFill="1" applyBorder="1" applyAlignment="1">
      <alignment horizontal="center" vertical="center" wrapText="1"/>
    </xf>
    <xf numFmtId="0" fontId="69" fillId="8" borderId="50" xfId="0" applyFont="1" applyFill="1" applyBorder="1" applyAlignment="1">
      <alignment horizontal="center" vertical="center" wrapText="1"/>
    </xf>
    <xf numFmtId="0" fontId="69" fillId="42" borderId="65" xfId="0" applyFont="1" applyFill="1" applyBorder="1" applyAlignment="1">
      <alignment horizontal="center" vertical="center"/>
    </xf>
    <xf numFmtId="0" fontId="69" fillId="42" borderId="107" xfId="0" applyFont="1" applyFill="1" applyBorder="1" applyAlignment="1">
      <alignment horizontal="center" vertical="center"/>
    </xf>
    <xf numFmtId="0" fontId="69" fillId="42" borderId="63" xfId="0" applyFont="1" applyFill="1" applyBorder="1" applyAlignment="1">
      <alignment horizontal="center" vertical="center"/>
    </xf>
    <xf numFmtId="0" fontId="69" fillId="42" borderId="104" xfId="0" applyFont="1" applyFill="1" applyBorder="1" applyAlignment="1">
      <alignment horizontal="center" vertical="center"/>
    </xf>
    <xf numFmtId="0" fontId="69" fillId="42" borderId="132" xfId="0" applyFont="1" applyFill="1" applyBorder="1" applyAlignment="1">
      <alignment horizontal="center" vertical="center"/>
    </xf>
    <xf numFmtId="0" fontId="69" fillId="42" borderId="133" xfId="0" applyFont="1" applyFill="1" applyBorder="1" applyAlignment="1">
      <alignment horizontal="center" vertical="center"/>
    </xf>
    <xf numFmtId="0" fontId="69" fillId="42" borderId="130" xfId="0" applyFont="1" applyFill="1" applyBorder="1" applyAlignment="1">
      <alignment horizontal="center" vertical="center"/>
    </xf>
    <xf numFmtId="0" fontId="69" fillId="42" borderId="66" xfId="0" applyFont="1" applyFill="1" applyBorder="1" applyAlignment="1">
      <alignment horizontal="center" vertical="center"/>
    </xf>
    <xf numFmtId="0" fontId="69" fillId="42" borderId="131" xfId="0" applyFont="1" applyFill="1" applyBorder="1" applyAlignment="1">
      <alignment horizontal="center" vertical="center"/>
    </xf>
    <xf numFmtId="0" fontId="70" fillId="42" borderId="64" xfId="0" applyFont="1" applyFill="1" applyBorder="1" applyAlignment="1">
      <alignment horizontal="center" vertical="center"/>
    </xf>
    <xf numFmtId="0" fontId="70" fillId="42" borderId="134" xfId="0" applyFont="1" applyFill="1" applyBorder="1" applyAlignment="1">
      <alignment horizontal="center" vertical="center"/>
    </xf>
    <xf numFmtId="0" fontId="70" fillId="42" borderId="78" xfId="0" applyFont="1" applyFill="1" applyBorder="1" applyAlignment="1">
      <alignment horizontal="center" vertical="center"/>
    </xf>
    <xf numFmtId="0" fontId="70" fillId="42" borderId="135" xfId="0" applyFont="1" applyFill="1" applyBorder="1" applyAlignment="1">
      <alignment horizontal="center" vertical="center"/>
    </xf>
    <xf numFmtId="0" fontId="70" fillId="42" borderId="0" xfId="0" applyFont="1" applyFill="1" applyBorder="1" applyAlignment="1">
      <alignment horizontal="left" vertical="center"/>
    </xf>
    <xf numFmtId="0" fontId="25" fillId="42" borderId="0" xfId="0" applyFont="1" applyFill="1" applyBorder="1" applyAlignment="1">
      <alignment horizontal="left" vertical="center" wrapText="1"/>
    </xf>
    <xf numFmtId="0" fontId="31" fillId="42" borderId="0" xfId="0" applyFont="1" applyFill="1" applyBorder="1" applyAlignment="1">
      <alignment horizontal="left" vertical="center" wrapText="1"/>
    </xf>
    <xf numFmtId="0" fontId="25" fillId="42" borderId="0" xfId="0" applyFont="1" applyFill="1" applyBorder="1" applyAlignment="1">
      <alignment horizontal="left" vertical="center"/>
    </xf>
    <xf numFmtId="0" fontId="31" fillId="0" borderId="0" xfId="0" applyFont="1" applyBorder="1" applyAlignment="1">
      <alignment horizontal="left" vertical="top"/>
    </xf>
    <xf numFmtId="0" fontId="74" fillId="8" borderId="65" xfId="0" applyFont="1" applyFill="1" applyBorder="1" applyAlignment="1">
      <alignment horizontal="center" vertical="center" wrapText="1"/>
    </xf>
    <xf numFmtId="0" fontId="74" fillId="8" borderId="66" xfId="0" applyFont="1" applyFill="1" applyBorder="1" applyAlignment="1">
      <alignment horizontal="center" vertical="center" wrapText="1"/>
    </xf>
    <xf numFmtId="0" fontId="74" fillId="8" borderId="50" xfId="0" applyFont="1" applyFill="1" applyBorder="1" applyAlignment="1">
      <alignment horizontal="center" vertical="center" wrapText="1"/>
    </xf>
    <xf numFmtId="0" fontId="74" fillId="8" borderId="132" xfId="0" applyFont="1" applyFill="1" applyBorder="1" applyAlignment="1">
      <alignment horizontal="center" vertical="center" wrapText="1"/>
    </xf>
    <xf numFmtId="0" fontId="74" fillId="8" borderId="78" xfId="0" applyFont="1" applyFill="1" applyBorder="1" applyAlignment="1">
      <alignment horizontal="center" vertical="center" wrapText="1"/>
    </xf>
    <xf numFmtId="0" fontId="75" fillId="8" borderId="78" xfId="0" applyFont="1" applyFill="1" applyBorder="1" applyAlignment="1">
      <alignment horizontal="center" vertical="center" wrapText="1"/>
    </xf>
    <xf numFmtId="0" fontId="75" fillId="42" borderId="78" xfId="0" applyFont="1" applyFill="1" applyBorder="1" applyAlignment="1">
      <alignment horizontal="left" vertical="center" wrapText="1"/>
    </xf>
    <xf numFmtId="0" fontId="75" fillId="42" borderId="56" xfId="0" applyFont="1" applyFill="1" applyBorder="1" applyAlignment="1">
      <alignment horizontal="left" vertical="center" wrapText="1"/>
    </xf>
    <xf numFmtId="0" fontId="69" fillId="8" borderId="58" xfId="0" applyFont="1" applyFill="1" applyBorder="1" applyAlignment="1">
      <alignment horizontal="center" vertical="center" wrapText="1"/>
    </xf>
    <xf numFmtId="0" fontId="69" fillId="8" borderId="136" xfId="0" applyFont="1" applyFill="1" applyBorder="1" applyAlignment="1">
      <alignment horizontal="center" vertical="center" wrapText="1"/>
    </xf>
    <xf numFmtId="0" fontId="69" fillId="8" borderId="137" xfId="0" applyFont="1" applyFill="1" applyBorder="1" applyAlignment="1">
      <alignment horizontal="center" vertical="center" wrapText="1"/>
    </xf>
    <xf numFmtId="0" fontId="69" fillId="8" borderId="138" xfId="0" applyFont="1" applyFill="1" applyBorder="1" applyAlignment="1">
      <alignment horizontal="center" vertical="center" wrapText="1"/>
    </xf>
    <xf numFmtId="14" fontId="70" fillId="42" borderId="112" xfId="0" applyNumberFormat="1" applyFont="1" applyFill="1" applyBorder="1" applyAlignment="1">
      <alignment horizontal="center" vertical="center"/>
    </xf>
    <xf numFmtId="14" fontId="70" fillId="42" borderId="26" xfId="0" applyNumberFormat="1" applyFont="1" applyFill="1" applyBorder="1" applyAlignment="1">
      <alignment horizontal="center" vertical="center"/>
    </xf>
    <xf numFmtId="0" fontId="71" fillId="42" borderId="139" xfId="0" applyFont="1" applyFill="1" applyBorder="1" applyAlignment="1">
      <alignment horizontal="left" vertical="center" wrapText="1"/>
    </xf>
    <xf numFmtId="0" fontId="71" fillId="42" borderId="140" xfId="0" applyFont="1" applyFill="1" applyBorder="1" applyAlignment="1">
      <alignment horizontal="left" vertical="center" wrapText="1"/>
    </xf>
    <xf numFmtId="0" fontId="71" fillId="42" borderId="123" xfId="0" applyFont="1" applyFill="1" applyBorder="1" applyAlignment="1">
      <alignment horizontal="left" vertical="center" wrapText="1"/>
    </xf>
    <xf numFmtId="0" fontId="5" fillId="41" borderId="10" xfId="0" applyFont="1" applyFill="1" applyBorder="1" applyAlignment="1">
      <alignment horizontal="center" vertical="center" wrapText="1"/>
    </xf>
    <xf numFmtId="0" fontId="2" fillId="0" borderId="100"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6" xfId="0" applyFont="1" applyBorder="1" applyAlignment="1">
      <alignment horizontal="center" vertical="center" wrapText="1"/>
    </xf>
    <xf numFmtId="0" fontId="33" fillId="0" borderId="112" xfId="0" applyFont="1" applyBorder="1" applyAlignment="1">
      <alignment horizontal="center"/>
    </xf>
    <xf numFmtId="0" fontId="33" fillId="0" borderId="88" xfId="0" applyFont="1" applyBorder="1" applyAlignment="1">
      <alignment horizontal="center"/>
    </xf>
    <xf numFmtId="0" fontId="33" fillId="0" borderId="26" xfId="0" applyFont="1" applyBorder="1" applyAlignment="1">
      <alignment horizontal="center"/>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12"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26" xfId="0" applyFont="1" applyBorder="1" applyAlignment="1">
      <alignment horizontal="center" vertical="center" wrapText="1"/>
    </xf>
    <xf numFmtId="0" fontId="5" fillId="36" borderId="24"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71" fillId="0" borderId="141"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42" xfId="0" applyFont="1" applyFill="1" applyBorder="1" applyAlignment="1">
      <alignment horizontal="center" vertical="center"/>
    </xf>
    <xf numFmtId="0" fontId="71" fillId="0" borderId="143"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108" xfId="0" applyFont="1" applyFill="1" applyBorder="1" applyAlignment="1">
      <alignment horizontal="center" vertical="center"/>
    </xf>
    <xf numFmtId="0" fontId="71" fillId="0" borderId="124" xfId="0" applyFont="1" applyFill="1" applyBorder="1" applyAlignment="1">
      <alignment horizontal="center" vertical="center"/>
    </xf>
    <xf numFmtId="0" fontId="71" fillId="0" borderId="21" xfId="0" applyFont="1" applyFill="1" applyBorder="1" applyAlignment="1">
      <alignment horizontal="center" vertical="center"/>
    </xf>
    <xf numFmtId="0" fontId="71" fillId="0" borderId="144" xfId="0" applyFont="1" applyFill="1" applyBorder="1" applyAlignment="1">
      <alignment horizontal="center" vertical="center"/>
    </xf>
    <xf numFmtId="14" fontId="71" fillId="0" borderId="141" xfId="0" applyNumberFormat="1" applyFont="1" applyFill="1" applyBorder="1" applyAlignment="1">
      <alignment horizontal="center" vertical="center"/>
    </xf>
    <xf numFmtId="14" fontId="71" fillId="0" borderId="18" xfId="0" applyNumberFormat="1" applyFont="1" applyFill="1" applyBorder="1" applyAlignment="1">
      <alignment horizontal="center" vertical="center"/>
    </xf>
    <xf numFmtId="14" fontId="71" fillId="0" borderId="80" xfId="0" applyNumberFormat="1" applyFont="1" applyFill="1" applyBorder="1" applyAlignment="1">
      <alignment horizontal="center" vertical="center"/>
    </xf>
    <xf numFmtId="14" fontId="71" fillId="0" borderId="143" xfId="0" applyNumberFormat="1" applyFont="1" applyFill="1" applyBorder="1" applyAlignment="1">
      <alignment horizontal="center" vertical="center"/>
    </xf>
    <xf numFmtId="14" fontId="71" fillId="0" borderId="0" xfId="0" applyNumberFormat="1" applyFont="1" applyFill="1" applyBorder="1" applyAlignment="1">
      <alignment horizontal="center" vertical="center"/>
    </xf>
    <xf numFmtId="14" fontId="71" fillId="0" borderId="14" xfId="0" applyNumberFormat="1" applyFont="1" applyFill="1" applyBorder="1" applyAlignment="1">
      <alignment horizontal="center" vertical="center"/>
    </xf>
    <xf numFmtId="14" fontId="71" fillId="0" borderId="124" xfId="0" applyNumberFormat="1" applyFont="1" applyFill="1" applyBorder="1" applyAlignment="1">
      <alignment horizontal="center" vertical="center"/>
    </xf>
    <xf numFmtId="14" fontId="71" fillId="0" borderId="21" xfId="0" applyNumberFormat="1" applyFont="1" applyFill="1" applyBorder="1" applyAlignment="1">
      <alignment horizontal="center" vertical="center"/>
    </xf>
    <xf numFmtId="14" fontId="71" fillId="0" borderId="69" xfId="0" applyNumberFormat="1" applyFont="1" applyFill="1" applyBorder="1" applyAlignment="1">
      <alignment horizontal="center" vertical="center"/>
    </xf>
    <xf numFmtId="0" fontId="40" fillId="42" borderId="105" xfId="0" applyFont="1" applyFill="1" applyBorder="1" applyAlignment="1" applyProtection="1">
      <alignment horizontal="center" vertical="center" wrapText="1"/>
      <protection locked="0"/>
    </xf>
    <xf numFmtId="0" fontId="85" fillId="0" borderId="104" xfId="0" applyFont="1" applyFill="1" applyBorder="1" applyAlignment="1">
      <alignment horizontal="center" vertical="center"/>
    </xf>
    <xf numFmtId="0" fontId="85" fillId="0" borderId="105" xfId="0" applyFont="1" applyFill="1" applyBorder="1" applyAlignment="1">
      <alignment horizontal="center" vertical="center"/>
    </xf>
    <xf numFmtId="0" fontId="85" fillId="0" borderId="52" xfId="0" applyFont="1" applyFill="1" applyBorder="1" applyAlignment="1">
      <alignment horizontal="center" vertical="center"/>
    </xf>
    <xf numFmtId="0" fontId="40" fillId="42" borderId="105" xfId="0" applyFont="1" applyFill="1" applyBorder="1" applyAlignment="1" applyProtection="1">
      <alignment horizontal="center" vertical="top" wrapText="1"/>
      <protection locked="0"/>
    </xf>
    <xf numFmtId="0" fontId="40" fillId="0" borderId="104" xfId="0" applyFont="1" applyFill="1" applyBorder="1" applyAlignment="1">
      <alignment horizontal="center" vertical="center" wrapText="1"/>
    </xf>
    <xf numFmtId="0" fontId="40" fillId="0" borderId="52" xfId="0" applyFont="1" applyFill="1" applyBorder="1" applyAlignment="1">
      <alignment horizontal="center" vertical="center" wrapText="1"/>
    </xf>
    <xf numFmtId="14" fontId="71" fillId="0" borderId="64" xfId="0" applyNumberFormat="1" applyFont="1" applyFill="1" applyBorder="1" applyAlignment="1">
      <alignment horizontal="center" vertical="center"/>
    </xf>
    <xf numFmtId="0" fontId="71" fillId="0" borderId="64" xfId="0" applyFont="1" applyFill="1" applyBorder="1" applyAlignment="1">
      <alignment horizontal="center" vertical="center"/>
    </xf>
    <xf numFmtId="0" fontId="71" fillId="0" borderId="145" xfId="0" applyFont="1" applyFill="1" applyBorder="1" applyAlignment="1">
      <alignment horizontal="center" vertical="center"/>
    </xf>
    <xf numFmtId="0" fontId="71" fillId="0" borderId="146" xfId="0" applyFont="1" applyFill="1" applyBorder="1" applyAlignment="1">
      <alignment horizontal="center" vertical="center"/>
    </xf>
    <xf numFmtId="0" fontId="71" fillId="0" borderId="147" xfId="0" applyFont="1" applyFill="1" applyBorder="1" applyAlignment="1">
      <alignment horizontal="center" vertical="center"/>
    </xf>
    <xf numFmtId="0" fontId="76" fillId="43" borderId="82" xfId="0" applyFont="1" applyFill="1" applyBorder="1" applyAlignment="1">
      <alignment horizontal="center" vertical="center"/>
    </xf>
    <xf numFmtId="0" fontId="76" fillId="43" borderId="148" xfId="0" applyFont="1" applyFill="1" applyBorder="1" applyAlignment="1">
      <alignment horizontal="center" vertical="center"/>
    </xf>
    <xf numFmtId="0" fontId="40" fillId="42" borderId="140" xfId="0" applyFont="1" applyFill="1" applyBorder="1" applyAlignment="1" applyProtection="1">
      <alignment horizontal="center" vertical="center" wrapText="1"/>
      <protection locked="0"/>
    </xf>
    <xf numFmtId="0" fontId="85" fillId="0" borderId="139" xfId="0" applyFont="1" applyFill="1" applyBorder="1" applyAlignment="1">
      <alignment horizontal="center" vertical="center"/>
    </xf>
    <xf numFmtId="0" fontId="85" fillId="0" borderId="140" xfId="0" applyFont="1" applyFill="1" applyBorder="1" applyAlignment="1">
      <alignment horizontal="center" vertical="center"/>
    </xf>
    <xf numFmtId="0" fontId="85" fillId="0" borderId="123" xfId="0" applyFont="1" applyFill="1" applyBorder="1" applyAlignment="1">
      <alignment horizontal="center" vertical="center"/>
    </xf>
    <xf numFmtId="0" fontId="40" fillId="42" borderId="140" xfId="0" applyFont="1" applyFill="1" applyBorder="1" applyAlignment="1" applyProtection="1">
      <alignment horizontal="center" vertical="top" wrapText="1"/>
      <protection locked="0"/>
    </xf>
    <xf numFmtId="0" fontId="40" fillId="0" borderId="139" xfId="0" applyFont="1" applyFill="1" applyBorder="1" applyAlignment="1">
      <alignment horizontal="center" vertical="center" wrapText="1"/>
    </xf>
    <xf numFmtId="0" fontId="40" fillId="0" borderId="123" xfId="0" applyFont="1" applyFill="1" applyBorder="1" applyAlignment="1">
      <alignment horizontal="center" vertical="center" wrapText="1"/>
    </xf>
    <xf numFmtId="14" fontId="71" fillId="0" borderId="61" xfId="0" applyNumberFormat="1" applyFont="1" applyFill="1" applyBorder="1" applyAlignment="1">
      <alignment horizontal="center" vertical="center"/>
    </xf>
    <xf numFmtId="0" fontId="71" fillId="0" borderId="61" xfId="0" applyFont="1" applyFill="1" applyBorder="1" applyAlignment="1">
      <alignment horizontal="center" vertical="center"/>
    </xf>
    <xf numFmtId="0" fontId="71" fillId="0" borderId="145" xfId="0" applyFont="1" applyFill="1" applyBorder="1" applyAlignment="1">
      <alignment horizontal="center" vertical="center" wrapText="1"/>
    </xf>
    <xf numFmtId="0" fontId="71" fillId="0" borderId="146" xfId="0" applyFont="1" applyFill="1" applyBorder="1" applyAlignment="1">
      <alignment horizontal="center" vertical="center" wrapText="1"/>
    </xf>
    <xf numFmtId="0" fontId="71" fillId="0" borderId="147" xfId="0" applyFont="1" applyFill="1" applyBorder="1" applyAlignment="1">
      <alignment horizontal="center" vertical="center" wrapText="1"/>
    </xf>
    <xf numFmtId="0" fontId="71" fillId="0" borderId="14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08" xfId="0" applyFont="1" applyFill="1" applyBorder="1" applyAlignment="1">
      <alignment horizontal="center" vertical="center" wrapText="1"/>
    </xf>
    <xf numFmtId="0" fontId="71" fillId="0" borderId="12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44" xfId="0" applyFont="1" applyFill="1" applyBorder="1" applyAlignment="1">
      <alignment horizontal="center" vertical="center" wrapText="1"/>
    </xf>
    <xf numFmtId="0" fontId="77" fillId="43" borderId="65" xfId="0" applyFont="1" applyFill="1" applyBorder="1" applyAlignment="1">
      <alignment horizontal="center" vertical="center" wrapText="1"/>
    </xf>
    <xf numFmtId="0" fontId="77" fillId="43" borderId="66" xfId="0" applyFont="1" applyFill="1" applyBorder="1" applyAlignment="1">
      <alignment horizontal="center" vertical="center" wrapText="1"/>
    </xf>
    <xf numFmtId="0" fontId="77" fillId="43" borderId="50" xfId="0" applyFont="1" applyFill="1" applyBorder="1" applyAlignment="1">
      <alignment horizontal="center" vertical="center" wrapText="1"/>
    </xf>
    <xf numFmtId="0" fontId="76" fillId="43" borderId="149" xfId="0" applyFont="1" applyFill="1" applyBorder="1" applyAlignment="1">
      <alignment horizontal="center" vertical="center"/>
    </xf>
    <xf numFmtId="0" fontId="23" fillId="42" borderId="40" xfId="0" applyFont="1" applyFill="1" applyBorder="1" applyAlignment="1">
      <alignment horizontal="center" vertical="center" wrapText="1"/>
    </xf>
    <xf numFmtId="0" fontId="23" fillId="42" borderId="41" xfId="0" applyFont="1" applyFill="1" applyBorder="1" applyAlignment="1">
      <alignment horizontal="center" vertical="center" wrapText="1"/>
    </xf>
    <xf numFmtId="0" fontId="23" fillId="42" borderId="81" xfId="0" applyFont="1" applyFill="1" applyBorder="1" applyAlignment="1">
      <alignment horizontal="center" vertical="center" wrapText="1"/>
    </xf>
    <xf numFmtId="0" fontId="23" fillId="42" borderId="79" xfId="0" applyFont="1" applyFill="1" applyBorder="1" applyAlignment="1">
      <alignment horizontal="center" vertical="center" wrapText="1"/>
    </xf>
    <xf numFmtId="0" fontId="23" fillId="42" borderId="28" xfId="0" applyFont="1" applyFill="1" applyBorder="1" applyAlignment="1">
      <alignment horizontal="center" wrapText="1"/>
    </xf>
    <xf numFmtId="0" fontId="23" fillId="42" borderId="0" xfId="0" applyFont="1" applyFill="1" applyBorder="1" applyAlignment="1">
      <alignment horizontal="center" vertical="center" wrapText="1"/>
    </xf>
    <xf numFmtId="0" fontId="24" fillId="42" borderId="33" xfId="0" applyFont="1" applyFill="1" applyBorder="1" applyAlignment="1">
      <alignment horizontal="center" vertical="center" wrapText="1"/>
    </xf>
    <xf numFmtId="0" fontId="24" fillId="42" borderId="36" xfId="0" applyFont="1" applyFill="1" applyBorder="1" applyAlignment="1">
      <alignment horizontal="center" vertical="center" wrapText="1"/>
    </xf>
    <xf numFmtId="0" fontId="26" fillId="42" borderId="103" xfId="0" applyFont="1" applyFill="1" applyBorder="1" applyAlignment="1">
      <alignment horizontal="center" vertical="center" wrapText="1"/>
    </xf>
    <xf numFmtId="0" fontId="26" fillId="42" borderId="106" xfId="0" applyFont="1" applyFill="1" applyBorder="1" applyAlignment="1">
      <alignment horizontal="center" vertical="center" wrapText="1"/>
    </xf>
    <xf numFmtId="0" fontId="26" fillId="42" borderId="150" xfId="0" applyFont="1" applyFill="1" applyBorder="1" applyAlignment="1">
      <alignment horizontal="center" vertical="center" wrapText="1"/>
    </xf>
    <xf numFmtId="0" fontId="30" fillId="42" borderId="27" xfId="0" applyFont="1" applyFill="1" applyBorder="1" applyAlignment="1">
      <alignment horizontal="left" vertical="center"/>
    </xf>
    <xf numFmtId="0" fontId="30" fillId="42" borderId="28" xfId="0" applyFont="1" applyFill="1" applyBorder="1" applyAlignment="1">
      <alignment horizontal="left" vertical="center"/>
    </xf>
    <xf numFmtId="0" fontId="30" fillId="42" borderId="98" xfId="0" applyFont="1" applyFill="1" applyBorder="1" applyAlignment="1">
      <alignment horizontal="left" vertical="center"/>
    </xf>
    <xf numFmtId="0" fontId="30" fillId="42" borderId="21" xfId="0" applyFont="1" applyFill="1" applyBorder="1" applyAlignment="1">
      <alignment horizontal="left" vertical="center"/>
    </xf>
    <xf numFmtId="0" fontId="24" fillId="42" borderId="34" xfId="0" applyFont="1" applyFill="1" applyBorder="1" applyAlignment="1">
      <alignment horizontal="center" vertical="center" wrapText="1"/>
    </xf>
    <xf numFmtId="0" fontId="24" fillId="42" borderId="37" xfId="0" applyFont="1" applyFill="1" applyBorder="1" applyAlignment="1">
      <alignment horizontal="center" vertical="center" wrapText="1"/>
    </xf>
    <xf numFmtId="0" fontId="76" fillId="0" borderId="151" xfId="0" applyFont="1" applyFill="1" applyBorder="1" applyAlignment="1">
      <alignment horizontal="center" vertical="center" wrapText="1"/>
    </xf>
    <xf numFmtId="0" fontId="76" fillId="0" borderId="152" xfId="0" applyFont="1" applyFill="1" applyBorder="1" applyAlignment="1">
      <alignment horizontal="center" vertical="center" wrapText="1"/>
    </xf>
    <xf numFmtId="0" fontId="76" fillId="0" borderId="153" xfId="0" applyFont="1" applyFill="1" applyBorder="1" applyAlignment="1">
      <alignment horizontal="center" vertical="center" wrapText="1"/>
    </xf>
    <xf numFmtId="14" fontId="71" fillId="0" borderId="145" xfId="0" applyNumberFormat="1" applyFont="1" applyFill="1" applyBorder="1" applyAlignment="1">
      <alignment horizontal="center" vertical="center"/>
    </xf>
    <xf numFmtId="14" fontId="71" fillId="0" borderId="146" xfId="0" applyNumberFormat="1" applyFont="1" applyFill="1" applyBorder="1" applyAlignment="1">
      <alignment horizontal="center" vertical="center"/>
    </xf>
    <xf numFmtId="14" fontId="71" fillId="0" borderId="154" xfId="0" applyNumberFormat="1" applyFont="1" applyFill="1" applyBorder="1" applyAlignment="1">
      <alignment horizontal="center" vertical="center"/>
    </xf>
    <xf numFmtId="0" fontId="23" fillId="42" borderId="33" xfId="0" applyNumberFormat="1" applyFont="1" applyFill="1" applyBorder="1" applyAlignment="1">
      <alignment horizontal="center" vertical="center" wrapText="1"/>
    </xf>
    <xf numFmtId="0" fontId="23" fillId="42" borderId="155" xfId="0" applyNumberFormat="1" applyFont="1" applyFill="1" applyBorder="1" applyAlignment="1">
      <alignment horizontal="center" vertical="center" wrapText="1"/>
    </xf>
    <xf numFmtId="0" fontId="74" fillId="0" borderId="54" xfId="0" applyFont="1" applyFill="1" applyBorder="1" applyAlignment="1">
      <alignment horizontal="center" vertical="center"/>
    </xf>
    <xf numFmtId="0" fontId="74" fillId="0" borderId="78" xfId="0" applyFont="1" applyFill="1" applyBorder="1" applyAlignment="1">
      <alignment horizontal="center" vertical="center"/>
    </xf>
    <xf numFmtId="0" fontId="75" fillId="0" borderId="78" xfId="0" applyFont="1" applyFill="1" applyBorder="1" applyAlignment="1">
      <alignment horizontal="center" vertical="center"/>
    </xf>
    <xf numFmtId="0" fontId="75" fillId="0" borderId="135" xfId="0" applyFont="1" applyFill="1" applyBorder="1" applyAlignment="1">
      <alignment horizontal="center" vertical="center"/>
    </xf>
    <xf numFmtId="0" fontId="74" fillId="0" borderId="55" xfId="0" applyFont="1" applyFill="1" applyBorder="1" applyAlignment="1">
      <alignment horizontal="center" vertical="center"/>
    </xf>
    <xf numFmtId="14" fontId="75" fillId="0" borderId="78" xfId="0" applyNumberFormat="1" applyFont="1" applyFill="1" applyBorder="1" applyAlignment="1">
      <alignment horizontal="center" vertical="center" wrapText="1"/>
    </xf>
    <xf numFmtId="0" fontId="75" fillId="0" borderId="78" xfId="0" applyFont="1" applyFill="1" applyBorder="1" applyAlignment="1">
      <alignment horizontal="center" vertical="center" wrapText="1"/>
    </xf>
    <xf numFmtId="0" fontId="75" fillId="0" borderId="56" xfId="0" applyFont="1" applyFill="1" applyBorder="1" applyAlignment="1">
      <alignment horizontal="center" vertical="center" wrapText="1"/>
    </xf>
    <xf numFmtId="0" fontId="69" fillId="43" borderId="65" xfId="0" applyFont="1" applyFill="1" applyBorder="1" applyAlignment="1">
      <alignment horizontal="center" vertical="center" wrapText="1"/>
    </xf>
    <xf numFmtId="0" fontId="69" fillId="43" borderId="66" xfId="0" applyFont="1" applyFill="1" applyBorder="1" applyAlignment="1">
      <alignment horizontal="center" vertical="center" wrapText="1"/>
    </xf>
    <xf numFmtId="0" fontId="69" fillId="43" borderId="50" xfId="0" applyFont="1" applyFill="1" applyBorder="1" applyAlignment="1">
      <alignment horizontal="center" vertical="center" wrapText="1"/>
    </xf>
    <xf numFmtId="0" fontId="86" fillId="0" borderId="78" xfId="0" applyFont="1" applyFill="1" applyBorder="1" applyAlignment="1">
      <alignment horizontal="left" vertical="center" wrapText="1"/>
    </xf>
    <xf numFmtId="0" fontId="86" fillId="0" borderId="56" xfId="0" applyFont="1" applyFill="1" applyBorder="1" applyAlignment="1">
      <alignment horizontal="left" vertical="center" wrapText="1"/>
    </xf>
    <xf numFmtId="0" fontId="121" fillId="0" borderId="65" xfId="0" applyFont="1" applyFill="1" applyBorder="1" applyAlignment="1">
      <alignment horizontal="center" vertical="center"/>
    </xf>
    <xf numFmtId="0" fontId="121" fillId="0" borderId="66" xfId="0" applyFont="1" applyFill="1" applyBorder="1" applyAlignment="1">
      <alignment horizontal="center" vertical="center"/>
    </xf>
    <xf numFmtId="0" fontId="121" fillId="0" borderId="107" xfId="0" applyFont="1" applyFill="1" applyBorder="1" applyAlignment="1">
      <alignment horizontal="center" vertical="center"/>
    </xf>
    <xf numFmtId="0" fontId="121" fillId="0" borderId="63" xfId="0" applyFont="1" applyFill="1" applyBorder="1" applyAlignment="1">
      <alignment horizontal="center" vertical="center"/>
    </xf>
    <xf numFmtId="0" fontId="121" fillId="0" borderId="64" xfId="0" applyFont="1" applyFill="1" applyBorder="1" applyAlignment="1">
      <alignment horizontal="center" vertical="center"/>
    </xf>
    <xf numFmtId="0" fontId="121" fillId="0" borderId="104" xfId="0" applyFont="1" applyFill="1" applyBorder="1" applyAlignment="1">
      <alignment horizontal="center" vertical="center"/>
    </xf>
    <xf numFmtId="0" fontId="121" fillId="0" borderId="132" xfId="0" applyFont="1" applyFill="1" applyBorder="1" applyAlignment="1">
      <alignment horizontal="center" vertical="center"/>
    </xf>
    <xf numFmtId="0" fontId="121" fillId="0" borderId="78" xfId="0" applyFont="1" applyFill="1" applyBorder="1" applyAlignment="1">
      <alignment horizontal="center" vertical="center"/>
    </xf>
    <xf numFmtId="0" fontId="121" fillId="0" borderId="133" xfId="0" applyFont="1" applyFill="1" applyBorder="1" applyAlignment="1">
      <alignment horizontal="center" vertical="center"/>
    </xf>
    <xf numFmtId="0" fontId="74" fillId="0" borderId="49" xfId="0" applyFont="1" applyFill="1" applyBorder="1" applyAlignment="1">
      <alignment horizontal="center" vertical="center"/>
    </xf>
    <xf numFmtId="0" fontId="74" fillId="0" borderId="66"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50" xfId="0" applyFont="1" applyFill="1" applyBorder="1" applyAlignment="1">
      <alignment horizontal="center" vertical="center"/>
    </xf>
    <xf numFmtId="0" fontId="74" fillId="0" borderId="51" xfId="0" applyFont="1" applyFill="1" applyBorder="1" applyAlignment="1">
      <alignment horizontal="center" vertical="center"/>
    </xf>
    <xf numFmtId="0" fontId="74" fillId="0" borderId="64" xfId="0" applyFont="1" applyFill="1" applyBorder="1" applyAlignment="1">
      <alignment horizontal="center" vertical="center"/>
    </xf>
    <xf numFmtId="0" fontId="75" fillId="0" borderId="64" xfId="0" applyFont="1" applyFill="1" applyBorder="1" applyAlignment="1">
      <alignment horizontal="center" vertical="center"/>
    </xf>
    <xf numFmtId="0" fontId="75" fillId="0" borderId="134" xfId="0" applyFont="1" applyFill="1" applyBorder="1" applyAlignment="1">
      <alignment horizontal="center" vertical="center"/>
    </xf>
    <xf numFmtId="0" fontId="74" fillId="0" borderId="52" xfId="0" applyFont="1" applyFill="1" applyBorder="1" applyAlignment="1">
      <alignment horizontal="center" vertical="center"/>
    </xf>
    <xf numFmtId="188" fontId="75" fillId="0" borderId="64" xfId="0" applyNumberFormat="1" applyFont="1" applyFill="1" applyBorder="1" applyAlignment="1">
      <alignment horizontal="center" vertical="center"/>
    </xf>
    <xf numFmtId="188" fontId="75" fillId="0" borderId="53" xfId="0" applyNumberFormat="1" applyFont="1" applyFill="1" applyBorder="1" applyAlignment="1">
      <alignment horizontal="center" vertical="center"/>
    </xf>
    <xf numFmtId="0" fontId="74" fillId="0" borderId="130" xfId="0" applyFont="1" applyFill="1" applyBorder="1" applyAlignment="1">
      <alignment horizontal="center" vertical="center"/>
    </xf>
    <xf numFmtId="0" fontId="74" fillId="0" borderId="131" xfId="0" applyFont="1" applyFill="1" applyBorder="1" applyAlignment="1">
      <alignment horizontal="center" vertical="center"/>
    </xf>
    <xf numFmtId="0" fontId="23" fillId="42" borderId="36" xfId="0" applyNumberFormat="1" applyFont="1" applyFill="1" applyBorder="1" applyAlignment="1">
      <alignment horizontal="center" vertical="center" wrapText="1"/>
    </xf>
    <xf numFmtId="0" fontId="23" fillId="42" borderId="35" xfId="0" applyFont="1" applyFill="1" applyBorder="1" applyAlignment="1">
      <alignment vertical="top" wrapText="1"/>
    </xf>
    <xf numFmtId="0" fontId="23" fillId="42" borderId="38" xfId="0" applyFont="1" applyFill="1" applyBorder="1" applyAlignment="1">
      <alignment vertical="top" wrapText="1"/>
    </xf>
    <xf numFmtId="0" fontId="71" fillId="0" borderId="75" xfId="0" applyFont="1" applyFill="1" applyBorder="1" applyAlignment="1">
      <alignment horizontal="center" vertical="center" wrapText="1"/>
    </xf>
    <xf numFmtId="0" fontId="71" fillId="0" borderId="71" xfId="0" applyFont="1" applyFill="1" applyBorder="1" applyAlignment="1">
      <alignment horizontal="center" vertical="center" wrapText="1"/>
    </xf>
    <xf numFmtId="0" fontId="71" fillId="0" borderId="77" xfId="0" applyFont="1" applyFill="1" applyBorder="1" applyAlignment="1">
      <alignment horizontal="center" vertical="center" wrapText="1"/>
    </xf>
    <xf numFmtId="0" fontId="23" fillId="42" borderId="23" xfId="0" applyFont="1" applyFill="1" applyBorder="1" applyAlignment="1">
      <alignment horizontal="center" vertical="center" wrapText="1"/>
    </xf>
    <xf numFmtId="0" fontId="23" fillId="42" borderId="105" xfId="0" applyFont="1" applyFill="1" applyBorder="1" applyAlignment="1">
      <alignment horizontal="center" vertical="center" wrapText="1"/>
    </xf>
    <xf numFmtId="0" fontId="23" fillId="42" borderId="97" xfId="0" applyFont="1" applyFill="1" applyBorder="1" applyAlignment="1">
      <alignment horizontal="center" vertical="center" wrapText="1"/>
    </xf>
    <xf numFmtId="0" fontId="26" fillId="42" borderId="23" xfId="0" applyFont="1" applyFill="1" applyBorder="1" applyAlignment="1">
      <alignment horizontal="center" vertical="center" wrapText="1"/>
    </xf>
    <xf numFmtId="0" fontId="26" fillId="42" borderId="105" xfId="0" applyFont="1" applyFill="1" applyBorder="1" applyAlignment="1">
      <alignment horizontal="center" vertical="center" wrapText="1"/>
    </xf>
    <xf numFmtId="0" fontId="26" fillId="42" borderId="17" xfId="0" applyFont="1" applyFill="1" applyBorder="1" applyAlignment="1">
      <alignment horizontal="center" vertical="center" wrapText="1"/>
    </xf>
    <xf numFmtId="0" fontId="23" fillId="42" borderId="17" xfId="0" applyFont="1" applyFill="1" applyBorder="1" applyAlignment="1">
      <alignment horizontal="center" vertical="center" wrapText="1"/>
    </xf>
    <xf numFmtId="0" fontId="23" fillId="42" borderId="99" xfId="0" applyFont="1" applyFill="1" applyBorder="1" applyAlignment="1">
      <alignment horizontal="center" vertical="center" wrapText="1"/>
    </xf>
    <xf numFmtId="0" fontId="23" fillId="42" borderId="156" xfId="0" applyFont="1" applyFill="1" applyBorder="1" applyAlignment="1">
      <alignment horizontal="center" vertical="center" wrapText="1"/>
    </xf>
    <xf numFmtId="0" fontId="23" fillId="42" borderId="157" xfId="0" applyFont="1" applyFill="1" applyBorder="1" applyAlignment="1">
      <alignment horizontal="center" vertical="center" wrapText="1"/>
    </xf>
    <xf numFmtId="0" fontId="26" fillId="42" borderId="96" xfId="0" applyFont="1" applyFill="1" applyBorder="1" applyAlignment="1">
      <alignment horizontal="center" vertical="center" wrapText="1"/>
    </xf>
    <xf numFmtId="0" fontId="26" fillId="42" borderId="97" xfId="0" applyFont="1" applyFill="1" applyBorder="1" applyAlignment="1">
      <alignment horizontal="center" vertical="center" wrapText="1"/>
    </xf>
    <xf numFmtId="0" fontId="23" fillId="42" borderId="96" xfId="0" applyFont="1" applyFill="1" applyBorder="1" applyAlignment="1">
      <alignment horizontal="center" vertical="center" wrapText="1"/>
    </xf>
    <xf numFmtId="0" fontId="26" fillId="42" borderId="158" xfId="0" applyFont="1" applyFill="1" applyBorder="1" applyAlignment="1">
      <alignment horizontal="center" vertical="center" wrapText="1"/>
    </xf>
    <xf numFmtId="0" fontId="26" fillId="42" borderId="156" xfId="0" applyFont="1" applyFill="1" applyBorder="1" applyAlignment="1">
      <alignment horizontal="center" vertical="center" wrapText="1"/>
    </xf>
    <xf numFmtId="0" fontId="26" fillId="42" borderId="157" xfId="0" applyFont="1" applyFill="1" applyBorder="1" applyAlignment="1">
      <alignment horizontal="center" vertical="center" wrapText="1"/>
    </xf>
    <xf numFmtId="0" fontId="76" fillId="0" borderId="75" xfId="0" applyFont="1" applyFill="1" applyBorder="1" applyAlignment="1">
      <alignment horizontal="center" vertical="center" textRotation="90" wrapText="1"/>
    </xf>
    <xf numFmtId="0" fontId="76" fillId="0" borderId="71" xfId="0" applyFont="1" applyFill="1" applyBorder="1" applyAlignment="1">
      <alignment horizontal="center" vertical="center" wrapText="1"/>
    </xf>
    <xf numFmtId="0" fontId="76" fillId="0" borderId="72" xfId="0" applyFont="1" applyFill="1" applyBorder="1" applyAlignment="1">
      <alignment horizontal="center" vertical="center" wrapText="1"/>
    </xf>
    <xf numFmtId="0" fontId="71" fillId="0" borderId="78" xfId="0" applyFont="1" applyFill="1" applyBorder="1" applyAlignment="1">
      <alignment horizontal="center" vertical="center" wrapText="1"/>
    </xf>
    <xf numFmtId="0" fontId="71" fillId="0" borderId="56" xfId="0" applyFont="1" applyFill="1" applyBorder="1" applyAlignment="1">
      <alignment horizontal="center" vertical="center" wrapText="1"/>
    </xf>
    <xf numFmtId="0" fontId="71" fillId="0" borderId="64" xfId="0" applyFont="1" applyFill="1" applyBorder="1" applyAlignment="1">
      <alignment horizontal="center" vertical="center" wrapText="1"/>
    </xf>
    <xf numFmtId="0" fontId="71" fillId="0" borderId="53" xfId="0" applyFont="1" applyFill="1" applyBorder="1" applyAlignment="1">
      <alignment horizontal="center" vertical="center" wrapText="1"/>
    </xf>
    <xf numFmtId="0" fontId="23" fillId="42" borderId="34" xfId="0" applyFont="1" applyFill="1" applyBorder="1" applyAlignment="1">
      <alignment horizontal="left" vertical="top" wrapText="1"/>
    </xf>
    <xf numFmtId="0" fontId="23" fillId="42" borderId="35" xfId="0" applyFont="1" applyFill="1" applyBorder="1" applyAlignment="1">
      <alignment horizontal="left" vertical="top" wrapText="1"/>
    </xf>
    <xf numFmtId="0" fontId="23" fillId="42" borderId="40" xfId="0" applyFont="1" applyFill="1" applyBorder="1" applyAlignment="1">
      <alignment horizontal="left" vertical="top" wrapText="1"/>
    </xf>
    <xf numFmtId="0" fontId="23" fillId="42" borderId="37" xfId="0" applyFont="1" applyFill="1" applyBorder="1" applyAlignment="1">
      <alignment horizontal="left" vertical="top" wrapText="1"/>
    </xf>
    <xf numFmtId="0" fontId="23" fillId="42" borderId="38" xfId="0" applyFont="1" applyFill="1" applyBorder="1" applyAlignment="1">
      <alignment horizontal="left" vertical="top" wrapText="1"/>
    </xf>
    <xf numFmtId="0" fontId="23" fillId="42" borderId="41" xfId="0" applyFont="1" applyFill="1" applyBorder="1" applyAlignment="1">
      <alignment horizontal="left" vertical="top" wrapText="1"/>
    </xf>
    <xf numFmtId="0" fontId="23" fillId="42" borderId="158" xfId="0" applyFont="1" applyFill="1" applyBorder="1" applyAlignment="1">
      <alignment horizontal="center" vertical="center" wrapText="1"/>
    </xf>
    <xf numFmtId="0" fontId="76" fillId="0" borderId="159" xfId="0" applyFont="1" applyFill="1" applyBorder="1" applyAlignment="1">
      <alignment horizontal="center" vertical="center" textRotation="90" wrapText="1"/>
    </xf>
    <xf numFmtId="0" fontId="76" fillId="0" borderId="160" xfId="0" applyFont="1" applyFill="1" applyBorder="1" applyAlignment="1">
      <alignment horizontal="center" vertical="center" wrapText="1"/>
    </xf>
    <xf numFmtId="0" fontId="76" fillId="0" borderId="161" xfId="0" applyFont="1" applyFill="1" applyBorder="1" applyAlignment="1">
      <alignment horizontal="center" vertical="center" wrapText="1"/>
    </xf>
    <xf numFmtId="0" fontId="71" fillId="0" borderId="152" xfId="0" applyFont="1" applyFill="1" applyBorder="1" applyAlignment="1">
      <alignment horizontal="center" vertical="center" wrapText="1"/>
    </xf>
    <xf numFmtId="0" fontId="71" fillId="0" borderId="83" xfId="0" applyFont="1" applyFill="1" applyBorder="1" applyAlignment="1">
      <alignment horizontal="center" vertical="center" wrapText="1"/>
    </xf>
    <xf numFmtId="0" fontId="77" fillId="0" borderId="75" xfId="0" applyFont="1" applyFill="1" applyBorder="1" applyAlignment="1">
      <alignment horizontal="center" vertical="center" wrapText="1"/>
    </xf>
    <xf numFmtId="0" fontId="86" fillId="0" borderId="75" xfId="0" applyFont="1" applyFill="1" applyBorder="1" applyAlignment="1">
      <alignment horizontal="center" vertical="center" wrapText="1"/>
    </xf>
    <xf numFmtId="0" fontId="86" fillId="0" borderId="71" xfId="0" applyFont="1" applyFill="1" applyBorder="1" applyAlignment="1">
      <alignment horizontal="center" vertical="center" wrapText="1"/>
    </xf>
    <xf numFmtId="0" fontId="86" fillId="0" borderId="72" xfId="0" applyFont="1" applyFill="1" applyBorder="1" applyAlignment="1">
      <alignment horizontal="center" vertical="center" wrapText="1"/>
    </xf>
    <xf numFmtId="0" fontId="77" fillId="0" borderId="75" xfId="0" applyFont="1" applyFill="1" applyBorder="1" applyAlignment="1">
      <alignment horizontal="center" vertical="center" textRotation="90" wrapText="1"/>
    </xf>
    <xf numFmtId="0" fontId="77" fillId="0" borderId="71" xfId="0" applyFont="1" applyFill="1" applyBorder="1" applyAlignment="1">
      <alignment horizontal="center" vertical="center" wrapText="1"/>
    </xf>
    <xf numFmtId="0" fontId="77" fillId="0" borderId="72" xfId="0" applyFont="1" applyFill="1" applyBorder="1" applyAlignment="1">
      <alignment horizontal="center" vertical="center" wrapText="1"/>
    </xf>
    <xf numFmtId="0" fontId="76" fillId="0" borderId="75" xfId="0" applyFont="1" applyFill="1" applyBorder="1" applyAlignment="1">
      <alignment horizontal="center" vertical="center" wrapText="1"/>
    </xf>
    <xf numFmtId="0" fontId="24" fillId="42" borderId="81" xfId="0" applyFont="1" applyFill="1" applyBorder="1" applyAlignment="1">
      <alignment horizontal="center" vertical="center" textRotation="90" wrapText="1"/>
    </xf>
    <xf numFmtId="0" fontId="24" fillId="42" borderId="97" xfId="0" applyFont="1" applyFill="1" applyBorder="1" applyAlignment="1">
      <alignment horizontal="center" vertical="center" wrapText="1"/>
    </xf>
    <xf numFmtId="0" fontId="24" fillId="42" borderId="80" xfId="0" applyFont="1" applyFill="1" applyBorder="1" applyAlignment="1">
      <alignment horizontal="center" vertical="center" wrapText="1"/>
    </xf>
    <xf numFmtId="0" fontId="23" fillId="42" borderId="42" xfId="0" applyFont="1" applyFill="1" applyBorder="1" applyAlignment="1">
      <alignment horizontal="left" vertical="top" wrapText="1"/>
    </xf>
    <xf numFmtId="0" fontId="23" fillId="42" borderId="24" xfId="0" applyFont="1" applyFill="1" applyBorder="1" applyAlignment="1">
      <alignment horizontal="left" vertical="top" wrapText="1"/>
    </xf>
    <xf numFmtId="0" fontId="23" fillId="42" borderId="73" xfId="0" applyFont="1" applyFill="1" applyBorder="1" applyAlignment="1">
      <alignment horizontal="left" vertical="top" wrapText="1"/>
    </xf>
    <xf numFmtId="0" fontId="74" fillId="0" borderId="78" xfId="0" applyFont="1" applyFill="1" applyBorder="1" applyAlignment="1">
      <alignment horizontal="center" vertical="center" wrapText="1"/>
    </xf>
    <xf numFmtId="0" fontId="29" fillId="42" borderId="0" xfId="0" applyFont="1" applyFill="1" applyBorder="1" applyAlignment="1" applyProtection="1">
      <alignment horizontal="center" vertical="top" wrapText="1"/>
      <protection locked="0"/>
    </xf>
    <xf numFmtId="0" fontId="28" fillId="42" borderId="0" xfId="0" applyFont="1" applyFill="1" applyBorder="1" applyAlignment="1">
      <alignment horizontal="center" vertical="center" wrapText="1"/>
    </xf>
    <xf numFmtId="0" fontId="29" fillId="42" borderId="0" xfId="0" applyFont="1" applyFill="1" applyBorder="1" applyAlignment="1" applyProtection="1">
      <alignment horizontal="center" vertical="center" wrapText="1"/>
      <protection locked="0"/>
    </xf>
    <xf numFmtId="0" fontId="19" fillId="42" borderId="0" xfId="0" applyFont="1" applyFill="1" applyBorder="1" applyAlignment="1" applyProtection="1">
      <alignment horizontal="center" vertical="center" wrapText="1"/>
      <protection locked="0"/>
    </xf>
    <xf numFmtId="0" fontId="24" fillId="42" borderId="44" xfId="0" applyFont="1" applyFill="1" applyBorder="1" applyAlignment="1">
      <alignment horizontal="center" vertical="center" wrapText="1"/>
    </xf>
    <xf numFmtId="0" fontId="24" fillId="42" borderId="39" xfId="0" applyFont="1" applyFill="1" applyBorder="1" applyAlignment="1">
      <alignment horizontal="center" vertical="center" wrapText="1"/>
    </xf>
    <xf numFmtId="0" fontId="23" fillId="42" borderId="43" xfId="0" applyFont="1" applyFill="1" applyBorder="1" applyAlignment="1">
      <alignment horizontal="left" vertical="top" wrapText="1"/>
    </xf>
    <xf numFmtId="0" fontId="23" fillId="42" borderId="12" xfId="0" applyFont="1" applyFill="1" applyBorder="1" applyAlignment="1">
      <alignment horizontal="left" vertical="top" wrapText="1"/>
    </xf>
    <xf numFmtId="0" fontId="23" fillId="42" borderId="74" xfId="0" applyFont="1" applyFill="1" applyBorder="1" applyAlignment="1">
      <alignment horizontal="left" vertical="top" wrapText="1"/>
    </xf>
    <xf numFmtId="0" fontId="24" fillId="42" borderId="100" xfId="0" applyFont="1" applyFill="1" applyBorder="1" applyAlignment="1">
      <alignment horizontal="center" vertical="center" wrapText="1"/>
    </xf>
    <xf numFmtId="0" fontId="24" fillId="42" borderId="113" xfId="0" applyFont="1" applyFill="1" applyBorder="1" applyAlignment="1">
      <alignment horizontal="center" vertical="center" wrapText="1"/>
    </xf>
    <xf numFmtId="0" fontId="28" fillId="42" borderId="27" xfId="0" applyFont="1" applyFill="1" applyBorder="1" applyAlignment="1">
      <alignment horizontal="center" vertical="center" wrapText="1"/>
    </xf>
    <xf numFmtId="0" fontId="28" fillId="42" borderId="28" xfId="0" applyFont="1" applyFill="1" applyBorder="1" applyAlignment="1">
      <alignment horizontal="center" vertical="center" wrapText="1"/>
    </xf>
    <xf numFmtId="0" fontId="28" fillId="42" borderId="29" xfId="0" applyFont="1" applyFill="1" applyBorder="1" applyAlignment="1">
      <alignment horizontal="center" vertical="center" wrapText="1"/>
    </xf>
    <xf numFmtId="0" fontId="28" fillId="42" borderId="30" xfId="0" applyFont="1" applyFill="1" applyBorder="1" applyAlignment="1">
      <alignment horizontal="center" vertical="center" wrapText="1"/>
    </xf>
    <xf numFmtId="0" fontId="28" fillId="42" borderId="14" xfId="0" applyFont="1" applyFill="1" applyBorder="1" applyAlignment="1">
      <alignment horizontal="center" vertical="center" wrapText="1"/>
    </xf>
    <xf numFmtId="0" fontId="28" fillId="42" borderId="100" xfId="0" applyFont="1" applyFill="1" applyBorder="1" applyAlignment="1">
      <alignment horizontal="center" vertical="center" textRotation="90" wrapText="1"/>
    </xf>
    <xf numFmtId="0" fontId="28" fillId="42" borderId="113" xfId="0" applyFont="1" applyFill="1" applyBorder="1" applyAlignment="1">
      <alignment horizontal="center" vertical="center" textRotation="90" wrapText="1"/>
    </xf>
    <xf numFmtId="0" fontId="71" fillId="0" borderId="63" xfId="0" applyFont="1" applyFill="1" applyBorder="1" applyAlignment="1">
      <alignment horizontal="center" vertical="center" wrapText="1"/>
    </xf>
    <xf numFmtId="0" fontId="74" fillId="0" borderId="64" xfId="0" applyFont="1" applyFill="1" applyBorder="1" applyAlignment="1">
      <alignment horizontal="center" vertical="center" wrapText="1"/>
    </xf>
    <xf numFmtId="0" fontId="71" fillId="0" borderId="132" xfId="0" applyFont="1" applyFill="1" applyBorder="1" applyAlignment="1">
      <alignment horizontal="center" vertical="center" wrapText="1"/>
    </xf>
    <xf numFmtId="0" fontId="69" fillId="43" borderId="132" xfId="0" applyFont="1" applyFill="1" applyBorder="1" applyAlignment="1">
      <alignment horizontal="center" vertical="center" wrapText="1"/>
    </xf>
    <xf numFmtId="0" fontId="71" fillId="43" borderId="78" xfId="0" applyFont="1" applyFill="1" applyBorder="1" applyAlignment="1">
      <alignment horizontal="center" vertical="center" wrapText="1"/>
    </xf>
    <xf numFmtId="0" fontId="30" fillId="42" borderId="0" xfId="0" applyFont="1" applyFill="1" applyBorder="1" applyAlignment="1">
      <alignment horizontal="left" vertical="center" wrapText="1"/>
    </xf>
    <xf numFmtId="14" fontId="26" fillId="42" borderId="10" xfId="0" applyNumberFormat="1" applyFont="1" applyFill="1" applyBorder="1" applyAlignment="1">
      <alignment horizontal="center" vertical="center" wrapText="1"/>
    </xf>
    <xf numFmtId="0" fontId="24" fillId="42" borderId="10" xfId="0" applyFont="1" applyFill="1" applyBorder="1" applyAlignment="1">
      <alignment horizontal="center" vertical="center" wrapText="1"/>
    </xf>
    <xf numFmtId="0" fontId="25" fillId="42" borderId="112" xfId="0" applyFont="1" applyFill="1" applyBorder="1" applyAlignment="1">
      <alignment horizontal="center" vertical="center" wrapText="1"/>
    </xf>
    <xf numFmtId="0" fontId="25" fillId="42" borderId="88" xfId="0" applyFont="1" applyFill="1" applyBorder="1" applyAlignment="1">
      <alignment horizontal="center" vertical="center" wrapText="1"/>
    </xf>
    <xf numFmtId="0" fontId="25" fillId="42" borderId="26" xfId="0" applyFont="1" applyFill="1" applyBorder="1" applyAlignment="1">
      <alignment horizontal="center" vertical="center" wrapText="1"/>
    </xf>
    <xf numFmtId="0" fontId="26" fillId="42" borderId="162" xfId="0" applyFont="1" applyFill="1" applyBorder="1" applyAlignment="1">
      <alignment horizontal="center" vertical="center" wrapText="1"/>
    </xf>
    <xf numFmtId="0" fontId="26" fillId="42" borderId="81" xfId="0" applyFont="1" applyFill="1" applyBorder="1" applyAlignment="1">
      <alignment horizontal="center" vertical="center" wrapText="1"/>
    </xf>
    <xf numFmtId="0" fontId="23" fillId="42" borderId="0" xfId="0" applyFont="1" applyFill="1" applyBorder="1" applyAlignment="1">
      <alignment horizontal="left" vertical="center" wrapText="1"/>
    </xf>
    <xf numFmtId="0" fontId="30" fillId="42" borderId="27" xfId="0" applyFont="1" applyFill="1" applyBorder="1" applyAlignment="1">
      <alignment horizontal="left" vertical="center" wrapText="1"/>
    </xf>
    <xf numFmtId="0" fontId="30" fillId="42" borderId="28" xfId="0" applyFont="1" applyFill="1" applyBorder="1" applyAlignment="1">
      <alignment horizontal="left" vertical="center" wrapText="1"/>
    </xf>
    <xf numFmtId="0" fontId="30" fillId="42" borderId="29" xfId="0" applyFont="1" applyFill="1" applyBorder="1" applyAlignment="1">
      <alignment horizontal="left" vertical="center" wrapText="1"/>
    </xf>
    <xf numFmtId="0" fontId="30" fillId="42" borderId="31" xfId="0" applyFont="1" applyFill="1" applyBorder="1" applyAlignment="1">
      <alignment horizontal="left" vertical="center" wrapText="1"/>
    </xf>
    <xf numFmtId="0" fontId="30" fillId="42" borderId="11" xfId="0" applyFont="1" applyFill="1" applyBorder="1" applyAlignment="1">
      <alignment horizontal="left" vertical="center" wrapText="1"/>
    </xf>
    <xf numFmtId="0" fontId="30" fillId="42" borderId="15" xfId="0" applyFont="1" applyFill="1" applyBorder="1" applyAlignment="1">
      <alignment horizontal="left" vertical="center" wrapText="1"/>
    </xf>
    <xf numFmtId="0" fontId="71" fillId="0" borderId="96" xfId="0" applyFont="1" applyFill="1" applyBorder="1" applyAlignment="1">
      <alignment horizontal="center" vertical="center"/>
    </xf>
    <xf numFmtId="0" fontId="71" fillId="0" borderId="105" xfId="0" applyFont="1" applyFill="1" applyBorder="1" applyAlignment="1">
      <alignment horizontal="center" vertical="center"/>
    </xf>
    <xf numFmtId="0" fontId="71" fillId="0" borderId="52" xfId="0" applyFont="1" applyFill="1" applyBorder="1" applyAlignment="1">
      <alignment horizontal="center" vertical="center"/>
    </xf>
    <xf numFmtId="0" fontId="71" fillId="0" borderId="104" xfId="0" applyFont="1" applyFill="1" applyBorder="1" applyAlignment="1">
      <alignment horizontal="center" vertical="center"/>
    </xf>
    <xf numFmtId="0" fontId="85" fillId="0" borderId="64" xfId="0" applyFont="1" applyFill="1" applyBorder="1" applyAlignment="1">
      <alignment horizontal="center" vertical="center"/>
    </xf>
    <xf numFmtId="0" fontId="76" fillId="43" borderId="87" xfId="0" applyFont="1" applyFill="1" applyBorder="1" applyAlignment="1">
      <alignment horizontal="center" vertical="center"/>
    </xf>
    <xf numFmtId="0" fontId="76" fillId="43" borderId="163" xfId="0" applyFont="1" applyFill="1" applyBorder="1" applyAlignment="1">
      <alignment horizontal="center" vertical="center"/>
    </xf>
    <xf numFmtId="0" fontId="76" fillId="43" borderId="112" xfId="0" applyFont="1" applyFill="1" applyBorder="1" applyAlignment="1">
      <alignment horizontal="center" vertical="center"/>
    </xf>
    <xf numFmtId="0" fontId="76" fillId="43" borderId="88" xfId="0" applyFont="1" applyFill="1" applyBorder="1" applyAlignment="1">
      <alignment horizontal="center" vertical="center"/>
    </xf>
    <xf numFmtId="0" fontId="76" fillId="43" borderId="164" xfId="0" applyFont="1" applyFill="1" applyBorder="1" applyAlignment="1">
      <alignment horizontal="center" vertical="center"/>
    </xf>
    <xf numFmtId="0" fontId="76" fillId="43" borderId="26" xfId="0" applyFont="1" applyFill="1" applyBorder="1" applyAlignment="1">
      <alignment horizontal="center" vertical="center"/>
    </xf>
    <xf numFmtId="0" fontId="40" fillId="42" borderId="103" xfId="0" applyFont="1" applyFill="1" applyBorder="1" applyAlignment="1" applyProtection="1">
      <alignment horizontal="center" vertical="center" wrapText="1"/>
      <protection locked="0"/>
    </xf>
    <xf numFmtId="0" fontId="40" fillId="42" borderId="106" xfId="0" applyFont="1" applyFill="1" applyBorder="1" applyAlignment="1" applyProtection="1">
      <alignment horizontal="center" vertical="center" wrapText="1"/>
      <protection locked="0"/>
    </xf>
    <xf numFmtId="0" fontId="40" fillId="42" borderId="49" xfId="0" applyFont="1" applyFill="1" applyBorder="1" applyAlignment="1" applyProtection="1">
      <alignment horizontal="center" vertical="center" wrapText="1"/>
      <protection locked="0"/>
    </xf>
    <xf numFmtId="0" fontId="85" fillId="0" borderId="107" xfId="0" applyFont="1" applyFill="1" applyBorder="1" applyAlignment="1">
      <alignment horizontal="center" vertical="center"/>
    </xf>
    <xf numFmtId="0" fontId="85" fillId="0" borderId="106" xfId="0" applyFont="1" applyFill="1" applyBorder="1" applyAlignment="1">
      <alignment horizontal="center" vertical="center"/>
    </xf>
    <xf numFmtId="0" fontId="85" fillId="0" borderId="49" xfId="0" applyFont="1" applyFill="1" applyBorder="1" applyAlignment="1">
      <alignment horizontal="center" vertical="center"/>
    </xf>
    <xf numFmtId="0" fontId="77" fillId="43" borderId="165" xfId="0" applyFont="1" applyFill="1" applyBorder="1" applyAlignment="1">
      <alignment horizontal="center" vertical="center" wrapText="1"/>
    </xf>
    <xf numFmtId="0" fontId="77" fillId="43" borderId="87" xfId="0" applyFont="1" applyFill="1" applyBorder="1" applyAlignment="1">
      <alignment horizontal="center" vertical="center" wrapText="1"/>
    </xf>
    <xf numFmtId="0" fontId="77" fillId="43" borderId="163" xfId="0" applyFont="1" applyFill="1" applyBorder="1" applyAlignment="1">
      <alignment horizontal="center" vertical="center" wrapText="1"/>
    </xf>
    <xf numFmtId="0" fontId="77" fillId="43" borderId="112" xfId="0" applyFont="1" applyFill="1" applyBorder="1" applyAlignment="1">
      <alignment horizontal="center" vertical="center" wrapText="1"/>
    </xf>
    <xf numFmtId="0" fontId="77" fillId="43" borderId="88" xfId="0" applyFont="1" applyFill="1" applyBorder="1" applyAlignment="1">
      <alignment horizontal="center" vertical="center" wrapText="1"/>
    </xf>
    <xf numFmtId="0" fontId="77" fillId="43" borderId="26" xfId="0" applyFont="1" applyFill="1" applyBorder="1" applyAlignment="1">
      <alignment horizontal="center" vertical="center" wrapText="1"/>
    </xf>
    <xf numFmtId="0" fontId="76" fillId="43" borderId="165" xfId="0" applyFont="1" applyFill="1" applyBorder="1" applyAlignment="1">
      <alignment horizontal="center" vertical="center"/>
    </xf>
    <xf numFmtId="0" fontId="40" fillId="0" borderId="166" xfId="0" applyFont="1" applyFill="1" applyBorder="1" applyAlignment="1">
      <alignment horizontal="center" vertical="center"/>
    </xf>
    <xf numFmtId="0" fontId="40" fillId="0" borderId="28" xfId="0" applyFont="1" applyFill="1" applyBorder="1" applyAlignment="1">
      <alignment horizontal="center" vertical="center"/>
    </xf>
    <xf numFmtId="0" fontId="40" fillId="0" borderId="167" xfId="0" applyFont="1" applyFill="1" applyBorder="1" applyAlignment="1">
      <alignment horizontal="center" vertical="center"/>
    </xf>
    <xf numFmtId="0" fontId="40" fillId="0" borderId="143"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08" xfId="0" applyFont="1" applyFill="1" applyBorder="1" applyAlignment="1">
      <alignment horizontal="center" vertical="center"/>
    </xf>
    <xf numFmtId="0" fontId="40" fillId="0" borderId="124" xfId="0" applyFont="1" applyFill="1" applyBorder="1" applyAlignment="1">
      <alignment horizontal="center" vertical="center"/>
    </xf>
    <xf numFmtId="0" fontId="40" fillId="0" borderId="21" xfId="0" applyFont="1" applyFill="1" applyBorder="1" applyAlignment="1">
      <alignment horizontal="center" vertical="center"/>
    </xf>
    <xf numFmtId="0" fontId="40" fillId="0" borderId="144" xfId="0" applyFont="1" applyFill="1" applyBorder="1" applyAlignment="1">
      <alignment horizontal="center" vertical="center"/>
    </xf>
    <xf numFmtId="0" fontId="40" fillId="0" borderId="141"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42" xfId="0" applyFont="1" applyFill="1" applyBorder="1" applyAlignment="1">
      <alignment horizontal="center" vertical="center"/>
    </xf>
    <xf numFmtId="0" fontId="40" fillId="0" borderId="166"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167" xfId="0" applyFont="1" applyFill="1" applyBorder="1" applyAlignment="1">
      <alignment horizontal="center" vertical="center" wrapText="1"/>
    </xf>
    <xf numFmtId="0" fontId="40" fillId="0" borderId="143"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08" xfId="0" applyFont="1" applyFill="1" applyBorder="1" applyAlignment="1">
      <alignment horizontal="center" vertical="center" wrapText="1"/>
    </xf>
    <xf numFmtId="0" fontId="40" fillId="0" borderId="124"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144" xfId="0" applyFont="1" applyFill="1" applyBorder="1" applyAlignment="1">
      <alignment horizontal="center" vertical="center" wrapText="1"/>
    </xf>
    <xf numFmtId="14" fontId="40" fillId="0" borderId="166" xfId="0" applyNumberFormat="1" applyFont="1" applyFill="1" applyBorder="1" applyAlignment="1">
      <alignment horizontal="center" vertical="center"/>
    </xf>
    <xf numFmtId="14" fontId="40" fillId="0" borderId="167" xfId="0" applyNumberFormat="1" applyFont="1" applyFill="1" applyBorder="1" applyAlignment="1">
      <alignment horizontal="center" vertical="center"/>
    </xf>
    <xf numFmtId="14" fontId="40" fillId="0" borderId="143" xfId="0" applyNumberFormat="1" applyFont="1" applyFill="1" applyBorder="1" applyAlignment="1">
      <alignment horizontal="center" vertical="center"/>
    </xf>
    <xf numFmtId="14" fontId="40" fillId="0" borderId="108" xfId="0" applyNumberFormat="1" applyFont="1" applyFill="1" applyBorder="1" applyAlignment="1">
      <alignment horizontal="center" vertical="center"/>
    </xf>
    <xf numFmtId="14" fontId="40" fillId="0" borderId="124" xfId="0" applyNumberFormat="1" applyFont="1" applyFill="1" applyBorder="1" applyAlignment="1">
      <alignment horizontal="center" vertical="center"/>
    </xf>
    <xf numFmtId="14" fontId="40" fillId="0" borderId="144" xfId="0" applyNumberFormat="1" applyFont="1" applyFill="1" applyBorder="1" applyAlignment="1">
      <alignment horizontal="center" vertical="center"/>
    </xf>
    <xf numFmtId="14" fontId="40" fillId="0" borderId="141" xfId="0" applyNumberFormat="1" applyFont="1" applyFill="1" applyBorder="1" applyAlignment="1">
      <alignment horizontal="center" vertical="center"/>
    </xf>
    <xf numFmtId="0" fontId="71" fillId="0" borderId="166" xfId="0" applyFont="1" applyFill="1" applyBorder="1" applyAlignment="1">
      <alignment horizontal="center" vertical="center"/>
    </xf>
    <xf numFmtId="0" fontId="71" fillId="0" borderId="28" xfId="0" applyFont="1" applyFill="1" applyBorder="1" applyAlignment="1">
      <alignment horizontal="center" vertical="center"/>
    </xf>
    <xf numFmtId="0" fontId="71" fillId="0" borderId="167" xfId="0" applyFont="1" applyFill="1" applyBorder="1" applyAlignment="1">
      <alignment horizontal="center" vertical="center"/>
    </xf>
    <xf numFmtId="0" fontId="35" fillId="42" borderId="38" xfId="0" applyFont="1" applyFill="1" applyBorder="1" applyAlignment="1" applyProtection="1">
      <alignment horizontal="center" vertical="center"/>
      <protection/>
    </xf>
    <xf numFmtId="14" fontId="35" fillId="42" borderId="38" xfId="0" applyNumberFormat="1" applyFont="1" applyFill="1" applyBorder="1" applyAlignment="1" applyProtection="1">
      <alignment horizontal="center" vertical="center"/>
      <protection/>
    </xf>
    <xf numFmtId="0" fontId="36" fillId="42" borderId="38" xfId="0" applyFont="1" applyFill="1" applyBorder="1" applyAlignment="1" applyProtection="1">
      <alignment horizontal="center" vertical="center" wrapText="1"/>
      <protection locked="0"/>
    </xf>
    <xf numFmtId="9" fontId="36" fillId="42" borderId="38" xfId="0" applyNumberFormat="1" applyFont="1" applyFill="1" applyBorder="1" applyAlignment="1" applyProtection="1">
      <alignment horizontal="center" vertical="center" wrapText="1"/>
      <protection locked="0"/>
    </xf>
    <xf numFmtId="14" fontId="36" fillId="42" borderId="38" xfId="0" applyNumberFormat="1" applyFont="1" applyFill="1" applyBorder="1" applyAlignment="1" applyProtection="1">
      <alignment horizontal="center" vertical="center" wrapText="1"/>
      <protection locked="0"/>
    </xf>
    <xf numFmtId="9" fontId="36" fillId="42" borderId="41" xfId="0" applyNumberFormat="1" applyFont="1" applyFill="1" applyBorder="1" applyAlignment="1" applyProtection="1">
      <alignment horizontal="center" vertical="center" wrapText="1"/>
      <protection locked="0"/>
    </xf>
    <xf numFmtId="0" fontId="25" fillId="42" borderId="38" xfId="0" applyFont="1" applyFill="1" applyBorder="1" applyAlignment="1" applyProtection="1">
      <alignment horizontal="center" vertical="center" wrapText="1"/>
      <protection/>
    </xf>
    <xf numFmtId="0" fontId="35" fillId="36" borderId="35" xfId="0" applyFont="1" applyFill="1" applyBorder="1" applyAlignment="1" applyProtection="1">
      <alignment horizontal="center" vertical="center"/>
      <protection/>
    </xf>
    <xf numFmtId="0" fontId="31" fillId="42" borderId="38" xfId="0" applyFont="1" applyFill="1" applyBorder="1" applyAlignment="1" applyProtection="1">
      <alignment horizontal="left" vertical="center" wrapText="1"/>
      <protection/>
    </xf>
    <xf numFmtId="0" fontId="31" fillId="42" borderId="38" xfId="0" applyFont="1" applyFill="1" applyBorder="1" applyAlignment="1" applyProtection="1">
      <alignment horizontal="left" vertical="center"/>
      <protection/>
    </xf>
    <xf numFmtId="0" fontId="35" fillId="42" borderId="38" xfId="0" applyFont="1" applyFill="1" applyBorder="1" applyAlignment="1" applyProtection="1">
      <alignment horizontal="center" vertical="center" wrapText="1"/>
      <protection/>
    </xf>
    <xf numFmtId="0" fontId="25" fillId="43" borderId="61" xfId="0" applyFont="1" applyFill="1" applyBorder="1" applyAlignment="1">
      <alignment horizontal="center" vertical="center" wrapText="1"/>
    </xf>
    <xf numFmtId="0" fontId="25" fillId="43" borderId="124" xfId="0" applyFont="1" applyFill="1" applyBorder="1" applyAlignment="1">
      <alignment horizontal="center" vertical="center" wrapText="1"/>
    </xf>
    <xf numFmtId="0" fontId="25" fillId="43" borderId="86" xfId="0" applyFont="1" applyFill="1" applyBorder="1" applyAlignment="1">
      <alignment horizontal="center" vertical="center" wrapText="1"/>
    </xf>
    <xf numFmtId="0" fontId="25" fillId="43" borderId="141" xfId="0" applyFont="1" applyFill="1" applyBorder="1" applyAlignment="1">
      <alignment horizontal="center" vertical="center" wrapText="1"/>
    </xf>
    <xf numFmtId="0" fontId="25" fillId="43" borderId="10" xfId="0" applyFont="1" applyFill="1" applyBorder="1" applyAlignment="1">
      <alignment horizontal="center" vertical="center" wrapText="1"/>
    </xf>
    <xf numFmtId="0" fontId="25" fillId="43" borderId="89" xfId="0" applyFont="1" applyFill="1" applyBorder="1" applyAlignment="1">
      <alignment horizontal="center" vertical="center" wrapText="1"/>
    </xf>
    <xf numFmtId="0" fontId="25" fillId="43" borderId="12" xfId="0" applyFont="1" applyFill="1" applyBorder="1" applyAlignment="1">
      <alignment horizontal="center" vertical="center" wrapText="1"/>
    </xf>
    <xf numFmtId="0" fontId="25" fillId="43" borderId="74" xfId="0" applyFont="1" applyFill="1" applyBorder="1" applyAlignment="1">
      <alignment horizontal="center" vertical="center" wrapText="1"/>
    </xf>
    <xf numFmtId="0" fontId="25" fillId="43" borderId="86" xfId="0" applyFont="1" applyFill="1" applyBorder="1" applyAlignment="1" applyProtection="1">
      <alignment horizontal="center" vertical="center" wrapText="1"/>
      <protection/>
    </xf>
    <xf numFmtId="0" fontId="25" fillId="43" borderId="141" xfId="0" applyFont="1" applyFill="1" applyBorder="1" applyAlignment="1" applyProtection="1">
      <alignment horizontal="center" vertical="center" wrapText="1"/>
      <protection/>
    </xf>
    <xf numFmtId="0" fontId="25" fillId="43" borderId="18" xfId="0" applyFont="1" applyFill="1" applyBorder="1" applyAlignment="1" applyProtection="1">
      <alignment horizontal="center" vertical="center" wrapText="1"/>
      <protection/>
    </xf>
    <xf numFmtId="0" fontId="25" fillId="43" borderId="142" xfId="0" applyFont="1" applyFill="1" applyBorder="1" applyAlignment="1" applyProtection="1">
      <alignment horizontal="center" vertical="center" wrapText="1"/>
      <protection/>
    </xf>
    <xf numFmtId="0" fontId="117" fillId="42" borderId="10" xfId="0" applyFont="1" applyFill="1" applyBorder="1" applyAlignment="1" applyProtection="1">
      <alignment horizontal="center" vertical="center" wrapText="1"/>
      <protection locked="0"/>
    </xf>
    <xf numFmtId="0" fontId="117" fillId="42" borderId="38" xfId="0" applyFont="1" applyFill="1" applyBorder="1" applyAlignment="1" applyProtection="1">
      <alignment horizontal="center" vertical="center" wrapText="1"/>
      <protection locked="0"/>
    </xf>
    <xf numFmtId="9" fontId="117" fillId="42" borderId="10" xfId="0" applyNumberFormat="1" applyFont="1" applyFill="1" applyBorder="1" applyAlignment="1" applyProtection="1">
      <alignment horizontal="center" vertical="center" wrapText="1"/>
      <protection locked="0"/>
    </xf>
    <xf numFmtId="9" fontId="117" fillId="42" borderId="38" xfId="0" applyNumberFormat="1" applyFont="1" applyFill="1" applyBorder="1" applyAlignment="1" applyProtection="1">
      <alignment horizontal="center" vertical="center" wrapText="1"/>
      <protection locked="0"/>
    </xf>
    <xf numFmtId="0" fontId="117" fillId="42" borderId="10" xfId="0" applyFont="1" applyFill="1" applyBorder="1" applyAlignment="1" applyProtection="1">
      <alignment horizontal="center" vertical="center" wrapText="1"/>
      <protection/>
    </xf>
    <xf numFmtId="0" fontId="117" fillId="42" borderId="89" xfId="0" applyFont="1" applyFill="1" applyBorder="1" applyAlignment="1" applyProtection="1">
      <alignment horizontal="center" vertical="center" wrapText="1"/>
      <protection/>
    </xf>
    <xf numFmtId="0" fontId="117" fillId="42" borderId="38" xfId="0" applyFont="1" applyFill="1" applyBorder="1" applyAlignment="1" applyProtection="1">
      <alignment horizontal="center" vertical="center" wrapText="1"/>
      <protection/>
    </xf>
    <xf numFmtId="0" fontId="117" fillId="42" borderId="41" xfId="0" applyFont="1" applyFill="1" applyBorder="1" applyAlignment="1" applyProtection="1">
      <alignment horizontal="center" vertical="center" wrapText="1"/>
      <protection/>
    </xf>
    <xf numFmtId="0" fontId="25" fillId="43" borderId="24" xfId="0" applyFont="1" applyFill="1" applyBorder="1" applyAlignment="1" applyProtection="1">
      <alignment horizontal="center" vertical="center" wrapText="1"/>
      <protection/>
    </xf>
    <xf numFmtId="0" fontId="25" fillId="43" borderId="10" xfId="0" applyFont="1" applyFill="1" applyBorder="1" applyAlignment="1" applyProtection="1">
      <alignment horizontal="center" vertical="center" wrapText="1"/>
      <protection/>
    </xf>
    <xf numFmtId="0" fontId="25" fillId="43" borderId="22" xfId="0" applyFont="1" applyFill="1" applyBorder="1" applyAlignment="1">
      <alignment horizontal="center" vertical="center" wrapText="1"/>
    </xf>
    <xf numFmtId="0" fontId="25" fillId="43" borderId="24" xfId="0" applyFont="1" applyFill="1" applyBorder="1" applyAlignment="1">
      <alignment horizontal="center" vertical="center" wrapText="1"/>
    </xf>
    <xf numFmtId="0" fontId="25" fillId="43" borderId="73" xfId="0" applyFont="1" applyFill="1" applyBorder="1" applyAlignment="1">
      <alignment horizontal="center" vertical="center" wrapText="1"/>
    </xf>
    <xf numFmtId="0" fontId="25" fillId="43" borderId="144" xfId="0" applyFont="1" applyFill="1" applyBorder="1" applyAlignment="1">
      <alignment horizontal="center" vertical="center" wrapText="1"/>
    </xf>
    <xf numFmtId="14" fontId="117" fillId="42" borderId="10" xfId="0" applyNumberFormat="1" applyFont="1" applyFill="1" applyBorder="1" applyAlignment="1" applyProtection="1">
      <alignment horizontal="center" vertical="center" wrapText="1"/>
      <protection locked="0"/>
    </xf>
    <xf numFmtId="14" fontId="117" fillId="42" borderId="38" xfId="0" applyNumberFormat="1" applyFont="1" applyFill="1" applyBorder="1" applyAlignment="1" applyProtection="1">
      <alignment horizontal="center" vertical="center" wrapText="1"/>
      <protection locked="0"/>
    </xf>
    <xf numFmtId="0" fontId="25" fillId="42" borderId="10" xfId="0" applyFont="1" applyFill="1" applyBorder="1" applyAlignment="1" applyProtection="1">
      <alignment horizontal="center" vertical="center" wrapText="1"/>
      <protection/>
    </xf>
    <xf numFmtId="0" fontId="117" fillId="42" borderId="10" xfId="0" applyFont="1" applyFill="1" applyBorder="1" applyAlignment="1" applyProtection="1">
      <alignment horizontal="left" vertical="center" wrapText="1"/>
      <protection locked="0"/>
    </xf>
    <xf numFmtId="0" fontId="117" fillId="42" borderId="38" xfId="0" applyFont="1" applyFill="1" applyBorder="1" applyAlignment="1" applyProtection="1">
      <alignment horizontal="left" vertical="center" wrapText="1"/>
      <protection locked="0"/>
    </xf>
    <xf numFmtId="0" fontId="117" fillId="42" borderId="10" xfId="0" applyFont="1" applyFill="1" applyBorder="1" applyAlignment="1" applyProtection="1">
      <alignment horizontal="center" vertical="center"/>
      <protection/>
    </xf>
    <xf numFmtId="0" fontId="117" fillId="42" borderId="38" xfId="0" applyFont="1" applyFill="1" applyBorder="1" applyAlignment="1" applyProtection="1">
      <alignment horizontal="center" vertical="center"/>
      <protection/>
    </xf>
    <xf numFmtId="0" fontId="25" fillId="42" borderId="95" xfId="0" applyFont="1" applyFill="1" applyBorder="1" applyAlignment="1" applyProtection="1">
      <alignment horizontal="center" vertical="center" wrapText="1"/>
      <protection/>
    </xf>
    <xf numFmtId="0" fontId="25" fillId="42" borderId="37" xfId="0" applyFont="1" applyFill="1" applyBorder="1" applyAlignment="1" applyProtection="1">
      <alignment horizontal="center" vertical="center" wrapText="1"/>
      <protection/>
    </xf>
    <xf numFmtId="0" fontId="129" fillId="42" borderId="10" xfId="0" applyFont="1" applyFill="1" applyBorder="1" applyAlignment="1" applyProtection="1">
      <alignment horizontal="center" vertical="center" wrapText="1"/>
      <protection locked="0"/>
    </xf>
    <xf numFmtId="0" fontId="129" fillId="42" borderId="38" xfId="0" applyFont="1" applyFill="1" applyBorder="1" applyAlignment="1" applyProtection="1">
      <alignment horizontal="center" vertical="center" wrapText="1"/>
      <protection locked="0"/>
    </xf>
    <xf numFmtId="0" fontId="25" fillId="43" borderId="71" xfId="0" applyFont="1" applyFill="1" applyBorder="1" applyAlignment="1">
      <alignment horizontal="center" vertical="center" wrapText="1"/>
    </xf>
    <xf numFmtId="0" fontId="25" fillId="43" borderId="72" xfId="0" applyFont="1" applyFill="1" applyBorder="1" applyAlignment="1">
      <alignment horizontal="center" vertical="center" wrapText="1"/>
    </xf>
    <xf numFmtId="0" fontId="27" fillId="43" borderId="112" xfId="0" applyFont="1" applyFill="1" applyBorder="1" applyAlignment="1">
      <alignment horizontal="left" vertical="center" wrapText="1"/>
    </xf>
    <xf numFmtId="0" fontId="27" fillId="43" borderId="88" xfId="0" applyFont="1" applyFill="1" applyBorder="1" applyAlignment="1">
      <alignment horizontal="left" vertical="center" wrapText="1"/>
    </xf>
    <xf numFmtId="0" fontId="27" fillId="43" borderId="26" xfId="0" applyFont="1" applyFill="1" applyBorder="1" applyAlignment="1">
      <alignment horizontal="left" vertical="center" wrapText="1"/>
    </xf>
    <xf numFmtId="0" fontId="34" fillId="42" borderId="112" xfId="0" applyFont="1" applyFill="1" applyBorder="1" applyAlignment="1">
      <alignment horizontal="left" vertical="center" wrapText="1"/>
    </xf>
    <xf numFmtId="0" fontId="34" fillId="42" borderId="88" xfId="0" applyFont="1" applyFill="1" applyBorder="1" applyAlignment="1">
      <alignment horizontal="left" vertical="center" wrapText="1"/>
    </xf>
    <xf numFmtId="0" fontId="34" fillId="42" borderId="26" xfId="0" applyFont="1" applyFill="1" applyBorder="1" applyAlignment="1">
      <alignment horizontal="left" vertical="center" wrapText="1"/>
    </xf>
    <xf numFmtId="0" fontId="31" fillId="42" borderId="30" xfId="0" applyFont="1" applyFill="1" applyBorder="1" applyAlignment="1" applyProtection="1">
      <alignment horizontal="left" vertical="center" wrapText="1"/>
      <protection/>
    </xf>
    <xf numFmtId="0" fontId="31" fillId="42" borderId="0" xfId="0" applyFont="1" applyFill="1" applyBorder="1" applyAlignment="1" applyProtection="1">
      <alignment horizontal="left" vertical="center" wrapText="1"/>
      <protection/>
    </xf>
    <xf numFmtId="0" fontId="31" fillId="42" borderId="14" xfId="0" applyFont="1" applyFill="1" applyBorder="1" applyAlignment="1" applyProtection="1">
      <alignment horizontal="left" vertical="center" wrapText="1"/>
      <protection/>
    </xf>
    <xf numFmtId="0" fontId="31" fillId="42" borderId="31" xfId="0" applyFont="1" applyFill="1" applyBorder="1" applyAlignment="1" applyProtection="1">
      <alignment horizontal="left" vertical="center" wrapText="1"/>
      <protection/>
    </xf>
    <xf numFmtId="0" fontId="31" fillId="42" borderId="11" xfId="0" applyFont="1" applyFill="1" applyBorder="1" applyAlignment="1" applyProtection="1">
      <alignment horizontal="left" vertical="center" wrapText="1"/>
      <protection/>
    </xf>
    <xf numFmtId="0" fontId="31" fillId="42" borderId="15" xfId="0" applyFont="1" applyFill="1" applyBorder="1" applyAlignment="1" applyProtection="1">
      <alignment horizontal="left" vertical="center" wrapText="1"/>
      <protection/>
    </xf>
    <xf numFmtId="0" fontId="25" fillId="43" borderId="151" xfId="0" applyFont="1" applyFill="1" applyBorder="1" applyAlignment="1" applyProtection="1">
      <alignment horizontal="center" vertical="center" wrapText="1"/>
      <protection/>
    </xf>
    <xf numFmtId="0" fontId="25" fillId="43" borderId="168" xfId="0" applyFont="1" applyFill="1" applyBorder="1" applyAlignment="1" applyProtection="1">
      <alignment horizontal="center" vertical="center" wrapText="1"/>
      <protection/>
    </xf>
    <xf numFmtId="0" fontId="25" fillId="43" borderId="75" xfId="0" applyFont="1" applyFill="1" applyBorder="1" applyAlignment="1" applyProtection="1">
      <alignment horizontal="center" vertical="center" wrapText="1"/>
      <protection/>
    </xf>
    <xf numFmtId="0" fontId="25" fillId="43" borderId="152" xfId="0" applyFont="1" applyFill="1" applyBorder="1" applyAlignment="1" applyProtection="1">
      <alignment horizontal="center" vertical="center" wrapText="1"/>
      <protection/>
    </xf>
    <xf numFmtId="0" fontId="25" fillId="43" borderId="169" xfId="0" applyFont="1" applyFill="1" applyBorder="1" applyAlignment="1" applyProtection="1">
      <alignment horizontal="center" vertical="center" wrapText="1"/>
      <protection/>
    </xf>
    <xf numFmtId="0" fontId="25" fillId="43" borderId="71" xfId="0" applyFont="1" applyFill="1" applyBorder="1" applyAlignment="1" applyProtection="1">
      <alignment horizontal="center" vertical="center" wrapText="1"/>
      <protection/>
    </xf>
    <xf numFmtId="0" fontId="25" fillId="43" borderId="75" xfId="0" applyFont="1" applyFill="1" applyBorder="1" applyAlignment="1" applyProtection="1">
      <alignment horizontal="center" vertical="center"/>
      <protection/>
    </xf>
    <xf numFmtId="0" fontId="25" fillId="43" borderId="71" xfId="0" applyFont="1" applyFill="1" applyBorder="1" applyAlignment="1" applyProtection="1">
      <alignment horizontal="center" vertical="center"/>
      <protection/>
    </xf>
    <xf numFmtId="0" fontId="25" fillId="43" borderId="75" xfId="0" applyFont="1" applyFill="1" applyBorder="1" applyAlignment="1" applyProtection="1">
      <alignment horizontal="center"/>
      <protection/>
    </xf>
    <xf numFmtId="0" fontId="25" fillId="43" borderId="170" xfId="0" applyFont="1" applyFill="1" applyBorder="1" applyAlignment="1">
      <alignment horizontal="center" vertical="center" wrapText="1"/>
    </xf>
    <xf numFmtId="0" fontId="25" fillId="43" borderId="171" xfId="0" applyFont="1" applyFill="1" applyBorder="1" applyAlignment="1">
      <alignment horizontal="center" vertical="center" wrapText="1"/>
    </xf>
    <xf numFmtId="0" fontId="25" fillId="43" borderId="172" xfId="0" applyFont="1" applyFill="1" applyBorder="1" applyAlignment="1">
      <alignment horizontal="center" vertical="center" wrapText="1"/>
    </xf>
    <xf numFmtId="0" fontId="25" fillId="43" borderId="71" xfId="0" applyFont="1" applyFill="1" applyBorder="1" applyAlignment="1" applyProtection="1">
      <alignment horizontal="center" vertical="center" textRotation="90" wrapText="1"/>
      <protection/>
    </xf>
    <xf numFmtId="0" fontId="25" fillId="43" borderId="72" xfId="0" applyFont="1" applyFill="1" applyBorder="1" applyAlignment="1" applyProtection="1">
      <alignment horizontal="center" vertical="center" textRotation="90" wrapText="1"/>
      <protection/>
    </xf>
    <xf numFmtId="0" fontId="31" fillId="42" borderId="0" xfId="0" applyFont="1" applyFill="1" applyBorder="1" applyAlignment="1" applyProtection="1">
      <alignment horizontal="left" vertical="top"/>
      <protection/>
    </xf>
    <xf numFmtId="187" fontId="25" fillId="42" borderId="66" xfId="0" applyNumberFormat="1" applyFont="1" applyFill="1" applyBorder="1" applyAlignment="1">
      <alignment horizontal="center" vertical="center"/>
    </xf>
    <xf numFmtId="187" fontId="25" fillId="42" borderId="107" xfId="0" applyNumberFormat="1" applyFont="1" applyFill="1" applyBorder="1" applyAlignment="1">
      <alignment horizontal="center" vertical="center"/>
    </xf>
    <xf numFmtId="0" fontId="27" fillId="43" borderId="112" xfId="0" applyFont="1" applyFill="1" applyBorder="1" applyAlignment="1">
      <alignment horizontal="center" vertical="center"/>
    </xf>
    <xf numFmtId="0" fontId="27" fillId="43" borderId="88" xfId="0" applyFont="1" applyFill="1" applyBorder="1" applyAlignment="1">
      <alignment horizontal="center" vertical="center"/>
    </xf>
    <xf numFmtId="0" fontId="27" fillId="43" borderId="26" xfId="0" applyFont="1" applyFill="1" applyBorder="1" applyAlignment="1">
      <alignment horizontal="center" vertical="center"/>
    </xf>
    <xf numFmtId="0" fontId="27" fillId="43" borderId="55" xfId="0" applyFont="1" applyFill="1" applyBorder="1" applyAlignment="1">
      <alignment horizontal="center" vertical="center"/>
    </xf>
    <xf numFmtId="0" fontId="27" fillId="43" borderId="78" xfId="0" applyFont="1" applyFill="1" applyBorder="1" applyAlignment="1">
      <alignment horizontal="center" vertical="center"/>
    </xf>
    <xf numFmtId="0" fontId="27" fillId="43" borderId="133" xfId="0" applyFont="1" applyFill="1" applyBorder="1" applyAlignment="1">
      <alignment horizontal="center" vertical="center"/>
    </xf>
    <xf numFmtId="49" fontId="34" fillId="42" borderId="112" xfId="0" applyNumberFormat="1" applyFont="1" applyFill="1" applyBorder="1" applyAlignment="1">
      <alignment horizontal="left" vertical="center" wrapText="1"/>
    </xf>
    <xf numFmtId="49" fontId="34" fillId="42" borderId="88" xfId="0" applyNumberFormat="1" applyFont="1" applyFill="1" applyBorder="1" applyAlignment="1">
      <alignment horizontal="left" vertical="center" wrapText="1"/>
    </xf>
    <xf numFmtId="49" fontId="34" fillId="42" borderId="26" xfId="0" applyNumberFormat="1" applyFont="1" applyFill="1" applyBorder="1" applyAlignment="1">
      <alignment horizontal="left" vertical="center" wrapText="1"/>
    </xf>
    <xf numFmtId="0" fontId="130" fillId="0" borderId="27" xfId="0" applyFont="1" applyBorder="1" applyAlignment="1">
      <alignment horizontal="center" vertical="center"/>
    </xf>
    <xf numFmtId="0" fontId="130" fillId="0" borderId="167" xfId="0" applyFont="1" applyBorder="1" applyAlignment="1">
      <alignment horizontal="center" vertical="center"/>
    </xf>
    <xf numFmtId="0" fontId="130" fillId="0" borderId="30" xfId="0" applyFont="1" applyBorder="1" applyAlignment="1">
      <alignment horizontal="center" vertical="center"/>
    </xf>
    <xf numFmtId="0" fontId="130" fillId="0" borderId="108" xfId="0" applyFont="1" applyBorder="1" applyAlignment="1">
      <alignment horizontal="center" vertical="center"/>
    </xf>
    <xf numFmtId="0" fontId="130" fillId="0" borderId="31" xfId="0" applyFont="1" applyBorder="1" applyAlignment="1">
      <alignment horizontal="center" vertical="center"/>
    </xf>
    <xf numFmtId="0" fontId="130" fillId="0" borderId="173" xfId="0" applyFont="1" applyBorder="1" applyAlignment="1">
      <alignment horizontal="center" vertical="center"/>
    </xf>
    <xf numFmtId="0" fontId="27" fillId="0" borderId="66" xfId="0" applyFont="1" applyBorder="1" applyAlignment="1">
      <alignment horizontal="center" vertical="center"/>
    </xf>
    <xf numFmtId="0" fontId="34" fillId="42" borderId="66" xfId="0" applyFont="1" applyFill="1" applyBorder="1" applyAlignment="1">
      <alignment horizontal="center" vertical="center"/>
    </xf>
    <xf numFmtId="0" fontId="34" fillId="42" borderId="107" xfId="0" applyFont="1" applyFill="1" applyBorder="1" applyAlignment="1">
      <alignment horizontal="center" vertical="center"/>
    </xf>
    <xf numFmtId="0" fontId="34" fillId="42" borderId="35" xfId="0" applyFont="1" applyFill="1" applyBorder="1" applyAlignment="1">
      <alignment horizontal="center" vertical="center"/>
    </xf>
    <xf numFmtId="0" fontId="34" fillId="42" borderId="40" xfId="0" applyFont="1" applyFill="1" applyBorder="1" applyAlignment="1">
      <alignment horizontal="center" vertical="center"/>
    </xf>
    <xf numFmtId="0" fontId="27" fillId="0" borderId="64" xfId="0" applyFont="1" applyBorder="1" applyAlignment="1">
      <alignment horizontal="center" vertical="center"/>
    </xf>
    <xf numFmtId="0" fontId="34" fillId="42" borderId="64" xfId="0" applyFont="1" applyFill="1" applyBorder="1" applyAlignment="1">
      <alignment horizontal="center" vertical="center"/>
    </xf>
    <xf numFmtId="0" fontId="34" fillId="42" borderId="104" xfId="0" applyFont="1" applyFill="1" applyBorder="1" applyAlignment="1">
      <alignment horizontal="center" vertical="center"/>
    </xf>
    <xf numFmtId="188" fontId="34" fillId="42" borderId="10" xfId="0" applyNumberFormat="1" applyFont="1" applyFill="1" applyBorder="1" applyAlignment="1">
      <alignment horizontal="center" vertical="center"/>
    </xf>
    <xf numFmtId="188" fontId="34" fillId="42" borderId="89" xfId="0" applyNumberFormat="1" applyFont="1" applyFill="1" applyBorder="1" applyAlignment="1">
      <alignment horizontal="center" vertical="center"/>
    </xf>
    <xf numFmtId="0" fontId="27" fillId="0" borderId="78" xfId="0" applyFont="1" applyBorder="1" applyAlignment="1">
      <alignment horizontal="center" vertical="center"/>
    </xf>
    <xf numFmtId="0" fontId="34" fillId="42" borderId="78" xfId="0" applyFont="1" applyFill="1" applyBorder="1" applyAlignment="1">
      <alignment horizontal="center" vertical="center"/>
    </xf>
    <xf numFmtId="0" fontId="34" fillId="42" borderId="133" xfId="0" applyFont="1" applyFill="1" applyBorder="1" applyAlignment="1">
      <alignment horizontal="center" vertical="center"/>
    </xf>
    <xf numFmtId="14" fontId="34" fillId="42" borderId="38" xfId="0" applyNumberFormat="1" applyFont="1" applyFill="1" applyBorder="1" applyAlignment="1">
      <alignment horizontal="center" vertical="center"/>
    </xf>
    <xf numFmtId="14" fontId="34" fillId="42" borderId="41" xfId="0" applyNumberFormat="1" applyFont="1" applyFill="1" applyBorder="1" applyAlignment="1">
      <alignment horizontal="center" vertical="center"/>
    </xf>
    <xf numFmtId="0" fontId="117" fillId="42" borderId="10" xfId="0" applyFont="1" applyFill="1" applyBorder="1" applyAlignment="1" applyProtection="1" quotePrefix="1">
      <alignment horizontal="center" vertical="center" wrapText="1"/>
      <protection locked="0"/>
    </xf>
    <xf numFmtId="9" fontId="117" fillId="42" borderId="35" xfId="0" applyNumberFormat="1" applyFont="1" applyFill="1" applyBorder="1" applyAlignment="1" applyProtection="1">
      <alignment horizontal="left" vertical="center" wrapText="1"/>
      <protection locked="0"/>
    </xf>
    <xf numFmtId="9" fontId="117" fillId="42" borderId="40" xfId="0" applyNumberFormat="1" applyFont="1" applyFill="1" applyBorder="1" applyAlignment="1" applyProtection="1">
      <alignment horizontal="left" vertical="center" wrapText="1"/>
      <protection locked="0"/>
    </xf>
    <xf numFmtId="9" fontId="117" fillId="42" borderId="10" xfId="0" applyNumberFormat="1" applyFont="1" applyFill="1" applyBorder="1" applyAlignment="1" applyProtection="1">
      <alignment horizontal="left" vertical="center" wrapText="1"/>
      <protection locked="0"/>
    </xf>
    <xf numFmtId="9" fontId="117" fillId="42" borderId="89" xfId="0" applyNumberFormat="1" applyFont="1" applyFill="1" applyBorder="1" applyAlignment="1" applyProtection="1">
      <alignment horizontal="left" vertical="center" wrapText="1"/>
      <protection locked="0"/>
    </xf>
    <xf numFmtId="0" fontId="117" fillId="42" borderId="10" xfId="0" applyFont="1" applyFill="1" applyBorder="1" applyAlignment="1" applyProtection="1">
      <alignment horizontal="center"/>
      <protection/>
    </xf>
    <xf numFmtId="0" fontId="117" fillId="42" borderId="89" xfId="0" applyFont="1" applyFill="1" applyBorder="1" applyAlignment="1" applyProtection="1">
      <alignment horizontal="center"/>
      <protection/>
    </xf>
    <xf numFmtId="0" fontId="117" fillId="42" borderId="10" xfId="0" applyFont="1" applyFill="1" applyBorder="1" applyAlignment="1" applyProtection="1">
      <alignment horizontal="center" vertical="center"/>
      <protection locked="0"/>
    </xf>
    <xf numFmtId="0" fontId="117" fillId="42" borderId="10" xfId="0" applyFont="1" applyFill="1" applyBorder="1" applyAlignment="1" applyProtection="1">
      <alignment horizontal="left" vertical="center" wrapText="1"/>
      <protection/>
    </xf>
    <xf numFmtId="0" fontId="117" fillId="42" borderId="89" xfId="0" applyFont="1" applyFill="1" applyBorder="1" applyAlignment="1" applyProtection="1">
      <alignment horizontal="left" vertical="center"/>
      <protection/>
    </xf>
    <xf numFmtId="0" fontId="117" fillId="42" borderId="10" xfId="0" applyFont="1" applyFill="1" applyBorder="1" applyAlignment="1" applyProtection="1">
      <alignment horizontal="left" vertical="center"/>
      <protection/>
    </xf>
    <xf numFmtId="0" fontId="31" fillId="42" borderId="10" xfId="0" applyFont="1" applyFill="1" applyBorder="1" applyAlignment="1" applyProtection="1">
      <alignment horizontal="left" vertical="center" wrapText="1"/>
      <protection locked="0"/>
    </xf>
    <xf numFmtId="0" fontId="117" fillId="42" borderId="35" xfId="0" applyFont="1" applyFill="1" applyBorder="1" applyAlignment="1" applyProtection="1">
      <alignment horizontal="left" vertical="center" wrapText="1"/>
      <protection locked="0"/>
    </xf>
    <xf numFmtId="0" fontId="117" fillId="42" borderId="12" xfId="0" applyFont="1" applyFill="1" applyBorder="1" applyAlignment="1" applyProtection="1">
      <alignment horizontal="center" vertical="center"/>
      <protection locked="0"/>
    </xf>
    <xf numFmtId="0" fontId="117" fillId="42" borderId="24" xfId="0" applyFont="1" applyFill="1" applyBorder="1" applyAlignment="1" applyProtection="1">
      <alignment horizontal="center" vertical="center"/>
      <protection locked="0"/>
    </xf>
    <xf numFmtId="14" fontId="117" fillId="42" borderId="35" xfId="0" applyNumberFormat="1" applyFont="1" applyFill="1" applyBorder="1" applyAlignment="1" applyProtection="1">
      <alignment horizontal="center" vertical="center" wrapText="1"/>
      <protection locked="0"/>
    </xf>
    <xf numFmtId="9" fontId="117" fillId="42" borderId="35" xfId="0" applyNumberFormat="1" applyFont="1" applyFill="1" applyBorder="1" applyAlignment="1" applyProtection="1">
      <alignment horizontal="center" vertical="center" wrapText="1"/>
      <protection/>
    </xf>
    <xf numFmtId="0" fontId="117" fillId="42" borderId="35" xfId="0" applyFont="1" applyFill="1" applyBorder="1" applyAlignment="1" applyProtection="1">
      <alignment horizontal="center" vertical="center" wrapText="1"/>
      <protection/>
    </xf>
    <xf numFmtId="0" fontId="25" fillId="43" borderId="174" xfId="0" applyFont="1" applyFill="1" applyBorder="1" applyAlignment="1">
      <alignment horizontal="center" vertical="center" wrapText="1"/>
    </xf>
    <xf numFmtId="0" fontId="25" fillId="43" borderId="175" xfId="0" applyFont="1" applyFill="1" applyBorder="1" applyAlignment="1">
      <alignment horizontal="center" vertical="center" wrapText="1"/>
    </xf>
    <xf numFmtId="0" fontId="25" fillId="43" borderId="169" xfId="0" applyFont="1" applyFill="1" applyBorder="1" applyAlignment="1">
      <alignment horizontal="center" vertical="center" wrapText="1"/>
    </xf>
    <xf numFmtId="0" fontId="25" fillId="43" borderId="117" xfId="0" applyFont="1" applyFill="1" applyBorder="1" applyAlignment="1">
      <alignment horizontal="center" vertical="center" wrapText="1"/>
    </xf>
    <xf numFmtId="0" fontId="25" fillId="43" borderId="84" xfId="0" applyFont="1" applyFill="1" applyBorder="1" applyAlignment="1">
      <alignment horizontal="center" vertical="center" wrapText="1"/>
    </xf>
    <xf numFmtId="0" fontId="25" fillId="43" borderId="176" xfId="0" applyFont="1" applyFill="1" applyBorder="1" applyAlignment="1">
      <alignment horizontal="center" vertical="center" wrapText="1"/>
    </xf>
    <xf numFmtId="0" fontId="25" fillId="43" borderId="143" xfId="0" applyFont="1" applyFill="1" applyBorder="1" applyAlignment="1">
      <alignment horizontal="center" vertical="center" wrapText="1"/>
    </xf>
    <xf numFmtId="0" fontId="25" fillId="43" borderId="108" xfId="0" applyFont="1" applyFill="1" applyBorder="1" applyAlignment="1">
      <alignment horizontal="center" vertical="center" wrapText="1"/>
    </xf>
    <xf numFmtId="0" fontId="9"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117" fillId="42" borderId="89" xfId="0" applyFont="1" applyFill="1" applyBorder="1" applyAlignment="1" applyProtection="1">
      <alignment horizontal="left" vertical="center" wrapText="1"/>
      <protection/>
    </xf>
    <xf numFmtId="0" fontId="32" fillId="0" borderId="10" xfId="55" applyFont="1" applyBorder="1" applyAlignment="1" applyProtection="1">
      <alignment horizontal="center" vertical="center" wrapText="1"/>
      <protection locked="0"/>
    </xf>
    <xf numFmtId="0" fontId="25" fillId="42" borderId="10" xfId="0" applyFont="1" applyFill="1" applyBorder="1" applyAlignment="1" applyProtection="1">
      <alignment horizontal="center" vertical="center" wrapText="1"/>
      <protection locked="0"/>
    </xf>
    <xf numFmtId="0" fontId="25" fillId="42" borderId="10" xfId="0" applyFont="1" applyFill="1" applyBorder="1" applyAlignment="1" applyProtection="1">
      <alignment horizontal="left" vertical="center" wrapText="1"/>
      <protection/>
    </xf>
    <xf numFmtId="0" fontId="31" fillId="42" borderId="10" xfId="0" applyFont="1" applyFill="1" applyBorder="1" applyAlignment="1" applyProtection="1">
      <alignment horizontal="center" vertical="center" wrapText="1"/>
      <protection/>
    </xf>
    <xf numFmtId="0" fontId="25" fillId="42" borderId="35" xfId="0" applyFont="1" applyFill="1" applyBorder="1" applyAlignment="1" applyProtection="1">
      <alignment horizontal="center" vertical="center" wrapText="1"/>
      <protection/>
    </xf>
    <xf numFmtId="0" fontId="117" fillId="42" borderId="35" xfId="0" applyFont="1" applyFill="1" applyBorder="1" applyAlignment="1" applyProtection="1">
      <alignment horizontal="center" vertical="center"/>
      <protection/>
    </xf>
    <xf numFmtId="0" fontId="31" fillId="37" borderId="10" xfId="0" applyFont="1" applyFill="1" applyBorder="1" applyAlignment="1" applyProtection="1">
      <alignment horizontal="center" vertical="center" wrapText="1"/>
      <protection/>
    </xf>
    <xf numFmtId="0" fontId="25" fillId="43" borderId="117" xfId="0" applyFont="1" applyFill="1" applyBorder="1" applyAlignment="1" applyProtection="1">
      <alignment horizontal="center" vertical="center" textRotation="90" wrapText="1"/>
      <protection/>
    </xf>
    <xf numFmtId="0" fontId="25" fillId="42" borderId="0" xfId="0" applyFont="1" applyFill="1" applyBorder="1" applyAlignment="1" applyProtection="1">
      <alignment horizontal="left" vertical="center" wrapText="1"/>
      <protection/>
    </xf>
    <xf numFmtId="0" fontId="25" fillId="42" borderId="35" xfId="0" applyFont="1" applyFill="1" applyBorder="1" applyAlignment="1" applyProtection="1">
      <alignment horizontal="left" vertical="center" wrapText="1"/>
      <protection/>
    </xf>
    <xf numFmtId="0" fontId="25" fillId="42" borderId="34" xfId="0" applyFont="1" applyFill="1" applyBorder="1" applyAlignment="1" applyProtection="1">
      <alignment horizontal="center" vertical="center" wrapText="1"/>
      <protection/>
    </xf>
    <xf numFmtId="0" fontId="25" fillId="42" borderId="35" xfId="0" applyFont="1" applyFill="1" applyBorder="1" applyAlignment="1" applyProtection="1">
      <alignment horizontal="center" vertical="center" wrapText="1"/>
      <protection locked="0"/>
    </xf>
    <xf numFmtId="0" fontId="25" fillId="42" borderId="112" xfId="0" applyFont="1" applyFill="1" applyBorder="1" applyAlignment="1" applyProtection="1">
      <alignment horizontal="left" vertical="center" wrapText="1"/>
      <protection/>
    </xf>
    <xf numFmtId="0" fontId="25" fillId="42" borderId="88" xfId="0" applyFont="1" applyFill="1" applyBorder="1" applyAlignment="1" applyProtection="1">
      <alignment horizontal="left" vertical="center" wrapText="1"/>
      <protection/>
    </xf>
    <xf numFmtId="0" fontId="25" fillId="42" borderId="26" xfId="0" applyFont="1" applyFill="1" applyBorder="1" applyAlignment="1" applyProtection="1">
      <alignment horizontal="left" vertical="center" wrapText="1"/>
      <protection/>
    </xf>
    <xf numFmtId="0" fontId="25" fillId="42" borderId="10" xfId="0" applyFont="1" applyFill="1" applyBorder="1" applyAlignment="1" applyProtection="1">
      <alignment vertical="center" wrapText="1"/>
      <protection/>
    </xf>
    <xf numFmtId="0" fontId="25" fillId="43" borderId="177" xfId="0" applyFont="1" applyFill="1" applyBorder="1" applyAlignment="1">
      <alignment horizontal="center" vertical="center" wrapText="1"/>
    </xf>
    <xf numFmtId="0" fontId="25" fillId="43" borderId="14" xfId="0" applyFont="1" applyFill="1" applyBorder="1" applyAlignment="1">
      <alignment horizontal="center" vertical="center" wrapText="1"/>
    </xf>
    <xf numFmtId="0" fontId="117" fillId="42" borderId="89" xfId="0" applyFont="1" applyFill="1" applyBorder="1" applyAlignment="1" applyProtection="1">
      <alignment horizontal="center" vertical="center"/>
      <protection/>
    </xf>
    <xf numFmtId="0" fontId="25" fillId="43" borderId="72" xfId="0" applyFont="1" applyFill="1" applyBorder="1" applyAlignment="1" applyProtection="1">
      <alignment horizontal="center" vertical="center" wrapText="1"/>
      <protection/>
    </xf>
    <xf numFmtId="0" fontId="25" fillId="14" borderId="10" xfId="0" applyFont="1" applyFill="1" applyBorder="1" applyAlignment="1" applyProtection="1">
      <alignment horizontal="center" vertical="center" wrapText="1"/>
      <protection/>
    </xf>
    <xf numFmtId="0" fontId="117" fillId="42" borderId="35" xfId="0" applyFont="1" applyFill="1" applyBorder="1" applyAlignment="1" applyProtection="1">
      <alignment horizontal="center" vertical="center" wrapText="1"/>
      <protection locked="0"/>
    </xf>
    <xf numFmtId="0" fontId="31" fillId="0" borderId="10" xfId="0" applyFont="1" applyBorder="1" applyAlignment="1" applyProtection="1">
      <alignment horizontal="justify" vertical="center" wrapText="1"/>
      <protection locked="0"/>
    </xf>
    <xf numFmtId="0" fontId="31" fillId="42" borderId="10" xfId="0" applyFont="1" applyFill="1" applyBorder="1" applyAlignment="1" applyProtection="1">
      <alignment horizontal="center" vertical="center" wrapText="1"/>
      <protection locked="0"/>
    </xf>
    <xf numFmtId="9" fontId="31" fillId="42" borderId="10" xfId="0" applyNumberFormat="1" applyFont="1" applyFill="1" applyBorder="1" applyAlignment="1" applyProtection="1">
      <alignment horizontal="center" vertical="center" wrapText="1"/>
      <protection locked="0"/>
    </xf>
    <xf numFmtId="14" fontId="31" fillId="42" borderId="10" xfId="0" applyNumberFormat="1" applyFont="1" applyFill="1" applyBorder="1" applyAlignment="1" applyProtection="1">
      <alignment horizontal="center" vertical="center" wrapText="1"/>
      <protection locked="0"/>
    </xf>
    <xf numFmtId="0" fontId="32" fillId="0" borderId="10" xfId="55" applyFont="1" applyBorder="1" applyAlignment="1" applyProtection="1">
      <alignment horizontal="left" vertical="center" wrapText="1"/>
      <protection locked="0"/>
    </xf>
    <xf numFmtId="0" fontId="32" fillId="0" borderId="89" xfId="55" applyFont="1" applyBorder="1" applyAlignment="1" applyProtection="1">
      <alignment horizontal="left" vertical="center" wrapText="1"/>
      <protection locked="0"/>
    </xf>
    <xf numFmtId="0" fontId="31" fillId="42" borderId="0" xfId="0" applyFont="1" applyFill="1" applyBorder="1" applyAlignment="1" applyProtection="1">
      <alignment horizontal="center"/>
      <protection/>
    </xf>
    <xf numFmtId="0" fontId="31" fillId="42" borderId="0" xfId="0" applyFont="1" applyFill="1" applyAlignment="1" applyProtection="1">
      <alignment horizontal="center"/>
      <protection/>
    </xf>
    <xf numFmtId="0" fontId="31" fillId="42" borderId="10" xfId="0" applyFont="1" applyFill="1" applyBorder="1" applyAlignment="1" applyProtection="1">
      <alignment horizontal="left" vertical="center" wrapText="1"/>
      <protection/>
    </xf>
    <xf numFmtId="0" fontId="31" fillId="42" borderId="89" xfId="0" applyFont="1" applyFill="1" applyBorder="1" applyAlignment="1" applyProtection="1">
      <alignment horizontal="left" vertical="center" wrapText="1"/>
      <protection/>
    </xf>
    <xf numFmtId="0" fontId="40" fillId="42" borderId="90" xfId="0" applyFont="1" applyFill="1" applyBorder="1" applyAlignment="1">
      <alignment horizontal="center" vertical="center" wrapText="1"/>
    </xf>
    <xf numFmtId="0" fontId="40" fillId="42" borderId="178" xfId="0" applyFont="1" applyFill="1" applyBorder="1" applyAlignment="1">
      <alignment horizontal="center" vertical="center" wrapText="1"/>
    </xf>
    <xf numFmtId="0" fontId="40" fillId="42" borderId="42" xfId="0" applyFont="1" applyFill="1" applyBorder="1" applyAlignment="1">
      <alignment horizontal="center" vertical="center" wrapText="1"/>
    </xf>
    <xf numFmtId="0" fontId="40" fillId="42" borderId="43" xfId="0" applyFont="1" applyFill="1" applyBorder="1" applyAlignment="1">
      <alignment horizontal="center" vertical="center" wrapText="1"/>
    </xf>
    <xf numFmtId="14" fontId="40" fillId="42" borderId="179" xfId="0" applyNumberFormat="1" applyFont="1" applyFill="1" applyBorder="1" applyAlignment="1">
      <alignment horizontal="center" vertical="center" wrapText="1"/>
    </xf>
    <xf numFmtId="14" fontId="40" fillId="42" borderId="180" xfId="0" applyNumberFormat="1" applyFont="1" applyFill="1" applyBorder="1" applyAlignment="1">
      <alignment horizontal="center" vertical="center" wrapText="1"/>
    </xf>
    <xf numFmtId="14" fontId="40" fillId="42" borderId="73" xfId="0" applyNumberFormat="1" applyFont="1" applyFill="1" applyBorder="1" applyAlignment="1">
      <alignment horizontal="center" vertical="center" wrapText="1"/>
    </xf>
    <xf numFmtId="14" fontId="40" fillId="42" borderId="74" xfId="0" applyNumberFormat="1" applyFont="1" applyFill="1" applyBorder="1" applyAlignment="1">
      <alignment horizontal="center" vertical="center" wrapText="1"/>
    </xf>
    <xf numFmtId="14" fontId="40" fillId="42" borderId="96" xfId="0" applyNumberFormat="1" applyFont="1" applyFill="1" applyBorder="1" applyAlignment="1">
      <alignment horizontal="center" vertical="top" wrapText="1"/>
    </xf>
    <xf numFmtId="14" fontId="40" fillId="42" borderId="97" xfId="0" applyNumberFormat="1" applyFont="1" applyFill="1" applyBorder="1" applyAlignment="1">
      <alignment horizontal="center" vertical="top" wrapText="1"/>
    </xf>
    <xf numFmtId="14" fontId="40" fillId="42" borderId="99" xfId="0" applyNumberFormat="1" applyFont="1" applyFill="1" applyBorder="1" applyAlignment="1">
      <alignment horizontal="center" vertical="top" wrapText="1"/>
    </xf>
    <xf numFmtId="14" fontId="40" fillId="42" borderId="79" xfId="0" applyNumberFormat="1" applyFont="1" applyFill="1" applyBorder="1" applyAlignment="1">
      <alignment horizontal="center" vertical="top" wrapText="1"/>
    </xf>
    <xf numFmtId="14" fontId="40" fillId="42" borderId="103" xfId="0" applyNumberFormat="1" applyFont="1" applyFill="1" applyBorder="1" applyAlignment="1">
      <alignment horizontal="center" vertical="top" wrapText="1"/>
    </xf>
    <xf numFmtId="14" fontId="40" fillId="42" borderId="81" xfId="0" applyNumberFormat="1" applyFont="1" applyFill="1" applyBorder="1" applyAlignment="1">
      <alignment horizontal="center" vertical="top" wrapText="1"/>
    </xf>
    <xf numFmtId="14" fontId="40" fillId="42" borderId="106" xfId="0" applyNumberFormat="1" applyFont="1" applyFill="1" applyBorder="1" applyAlignment="1">
      <alignment horizontal="center" vertical="top" wrapText="1"/>
    </xf>
    <xf numFmtId="0" fontId="41" fillId="44" borderId="112" xfId="0" applyFont="1" applyFill="1" applyBorder="1" applyAlignment="1">
      <alignment horizontal="center" vertical="center" wrapText="1"/>
    </xf>
    <xf numFmtId="0" fontId="41" fillId="44" borderId="88" xfId="0" applyFont="1" applyFill="1" applyBorder="1" applyAlignment="1">
      <alignment horizontal="center" vertical="center" wrapText="1"/>
    </xf>
    <xf numFmtId="0" fontId="41" fillId="44" borderId="26" xfId="0" applyFont="1" applyFill="1" applyBorder="1" applyAlignment="1">
      <alignment horizontal="center" vertical="center" wrapText="1"/>
    </xf>
    <xf numFmtId="0" fontId="41" fillId="44" borderId="27" xfId="0" applyFont="1" applyFill="1" applyBorder="1" applyAlignment="1">
      <alignment horizontal="center" vertical="top" wrapText="1"/>
    </xf>
    <xf numFmtId="0" fontId="41" fillId="44" borderId="29" xfId="0" applyFont="1" applyFill="1" applyBorder="1" applyAlignment="1">
      <alignment horizontal="center" vertical="top" wrapText="1"/>
    </xf>
    <xf numFmtId="0" fontId="41" fillId="44" borderId="28" xfId="0" applyFont="1" applyFill="1" applyBorder="1" applyAlignment="1">
      <alignment horizontal="center" vertical="top" wrapText="1"/>
    </xf>
    <xf numFmtId="0" fontId="126" fillId="42" borderId="179" xfId="0" applyFont="1" applyFill="1" applyBorder="1" applyAlignment="1">
      <alignment horizontal="center" vertical="center" wrapText="1"/>
    </xf>
    <xf numFmtId="0" fontId="126" fillId="42" borderId="73" xfId="0" applyFont="1" applyFill="1" applyBorder="1" applyAlignment="1">
      <alignment horizontal="center" vertical="center" wrapText="1"/>
    </xf>
    <xf numFmtId="0" fontId="27" fillId="45" borderId="155" xfId="0" applyFont="1" applyFill="1" applyBorder="1" applyAlignment="1">
      <alignment horizontal="center" vertical="center" wrapText="1"/>
    </xf>
    <xf numFmtId="0" fontId="27" fillId="45" borderId="36" xfId="0" applyFont="1" applyFill="1" applyBorder="1" applyAlignment="1">
      <alignment horizontal="center" vertical="center" wrapText="1"/>
    </xf>
    <xf numFmtId="0" fontId="39" fillId="42" borderId="17" xfId="0" applyFont="1" applyFill="1" applyBorder="1" applyAlignment="1">
      <alignment horizontal="left" vertical="center" wrapText="1"/>
    </xf>
    <xf numFmtId="0" fontId="39" fillId="42" borderId="157" xfId="0" applyFont="1" applyFill="1" applyBorder="1" applyAlignment="1">
      <alignment horizontal="left" vertical="center" wrapText="1"/>
    </xf>
    <xf numFmtId="0" fontId="126" fillId="0" borderId="10" xfId="0" applyFont="1" applyBorder="1" applyAlignment="1">
      <alignment horizontal="center" vertical="center"/>
    </xf>
    <xf numFmtId="0" fontId="126" fillId="0" borderId="38" xfId="0" applyFont="1" applyBorder="1" applyAlignment="1">
      <alignment horizontal="center" vertical="center"/>
    </xf>
    <xf numFmtId="0" fontId="126" fillId="0" borderId="10" xfId="0" applyFont="1" applyBorder="1" applyAlignment="1">
      <alignment horizontal="left" wrapText="1"/>
    </xf>
    <xf numFmtId="0" fontId="126" fillId="0" borderId="38" xfId="0" applyFont="1" applyBorder="1" applyAlignment="1">
      <alignment horizontal="left" wrapText="1"/>
    </xf>
    <xf numFmtId="0" fontId="126" fillId="42" borderId="89" xfId="0" applyFont="1" applyFill="1" applyBorder="1" applyAlignment="1">
      <alignment horizontal="center" vertical="center" wrapText="1"/>
    </xf>
    <xf numFmtId="0" fontId="126" fillId="42" borderId="41" xfId="0" applyFont="1" applyFill="1" applyBorder="1" applyAlignment="1">
      <alignment horizontal="center" vertical="center" wrapText="1"/>
    </xf>
    <xf numFmtId="0" fontId="27" fillId="45" borderId="158" xfId="0" applyFont="1" applyFill="1" applyBorder="1" applyAlignment="1">
      <alignment horizontal="center" vertical="center" wrapText="1"/>
    </xf>
    <xf numFmtId="0" fontId="27" fillId="45" borderId="157" xfId="0" applyFont="1" applyFill="1" applyBorder="1" applyAlignment="1">
      <alignment horizontal="center" vertical="center" wrapText="1"/>
    </xf>
    <xf numFmtId="0" fontId="27" fillId="45" borderId="100" xfId="0" applyFont="1" applyFill="1" applyBorder="1" applyAlignment="1">
      <alignment horizontal="center" vertical="center" wrapText="1"/>
    </xf>
    <xf numFmtId="0" fontId="27" fillId="45" borderId="44" xfId="0" applyFont="1" applyFill="1" applyBorder="1" applyAlignment="1">
      <alignment horizontal="center" vertical="center" wrapText="1"/>
    </xf>
    <xf numFmtId="0" fontId="39" fillId="0" borderId="90" xfId="0" applyFont="1" applyFill="1" applyBorder="1" applyAlignment="1">
      <alignment horizontal="left" vertical="center" wrapText="1"/>
    </xf>
    <xf numFmtId="0" fontId="39" fillId="0" borderId="42" xfId="0" applyFont="1" applyFill="1" applyBorder="1" applyAlignment="1">
      <alignment horizontal="left" vertical="center" wrapText="1"/>
    </xf>
    <xf numFmtId="0" fontId="126" fillId="0" borderId="92" xfId="0" applyFont="1" applyBorder="1" applyAlignment="1">
      <alignment horizontal="center" vertical="center"/>
    </xf>
    <xf numFmtId="0" fontId="126" fillId="0" borderId="181" xfId="0" applyFont="1" applyBorder="1" applyAlignment="1">
      <alignment horizontal="center" vertical="center"/>
    </xf>
    <xf numFmtId="0" fontId="126" fillId="0" borderId="20" xfId="0" applyFont="1" applyBorder="1" applyAlignment="1">
      <alignment horizontal="center" vertical="center"/>
    </xf>
    <xf numFmtId="0" fontId="126" fillId="0" borderId="22" xfId="0" applyFont="1" applyBorder="1" applyAlignment="1">
      <alignment horizontal="center" vertical="center"/>
    </xf>
    <xf numFmtId="0" fontId="126" fillId="0" borderId="92" xfId="0" applyFont="1" applyBorder="1" applyAlignment="1">
      <alignment horizontal="left" wrapText="1"/>
    </xf>
    <xf numFmtId="0" fontId="126" fillId="0" borderId="181" xfId="0" applyFont="1" applyBorder="1" applyAlignment="1">
      <alignment horizontal="left" wrapText="1"/>
    </xf>
    <xf numFmtId="0" fontId="126" fillId="0" borderId="20" xfId="0" applyFont="1" applyBorder="1" applyAlignment="1">
      <alignment horizontal="left" wrapText="1"/>
    </xf>
    <xf numFmtId="0" fontId="126" fillId="0" borderId="22" xfId="0" applyFont="1" applyBorder="1" applyAlignment="1">
      <alignment horizontal="left" wrapText="1"/>
    </xf>
    <xf numFmtId="0" fontId="127" fillId="42" borderId="112" xfId="0" applyFont="1" applyFill="1" applyBorder="1" applyAlignment="1">
      <alignment horizontal="center" vertical="center" wrapText="1"/>
    </xf>
    <xf numFmtId="0" fontId="127" fillId="42" borderId="88" xfId="0" applyFont="1" applyFill="1" applyBorder="1" applyAlignment="1">
      <alignment horizontal="center" vertical="center" wrapText="1"/>
    </xf>
    <xf numFmtId="0" fontId="127" fillId="42" borderId="26" xfId="0" applyFont="1" applyFill="1" applyBorder="1" applyAlignment="1">
      <alignment horizontal="center" vertical="center" wrapText="1"/>
    </xf>
    <xf numFmtId="0" fontId="131" fillId="47" borderId="182" xfId="0" applyFont="1" applyFill="1" applyBorder="1" applyAlignment="1">
      <alignment horizontal="center" vertical="center" wrapText="1"/>
    </xf>
    <xf numFmtId="0" fontId="131" fillId="47" borderId="183" xfId="0" applyFont="1" applyFill="1" applyBorder="1" applyAlignment="1">
      <alignment horizontal="center" vertical="center" wrapText="1"/>
    </xf>
    <xf numFmtId="0" fontId="131" fillId="47" borderId="184" xfId="0" applyFont="1" applyFill="1" applyBorder="1" applyAlignment="1">
      <alignment horizontal="center" vertical="center" wrapText="1"/>
    </xf>
    <xf numFmtId="0" fontId="37" fillId="45" borderId="33" xfId="0" applyFont="1" applyFill="1" applyBorder="1" applyAlignment="1">
      <alignment horizontal="center" vertical="center" wrapText="1"/>
    </xf>
    <xf numFmtId="0" fontId="37" fillId="45" borderId="155" xfId="0" applyFont="1" applyFill="1" applyBorder="1" applyAlignment="1">
      <alignment horizontal="center" vertical="center" wrapText="1"/>
    </xf>
    <xf numFmtId="0" fontId="37" fillId="45" borderId="36" xfId="0" applyFont="1" applyFill="1" applyBorder="1" applyAlignment="1">
      <alignment horizontal="center" vertical="center" wrapText="1"/>
    </xf>
    <xf numFmtId="0" fontId="27" fillId="45" borderId="81" xfId="0" applyFont="1" applyFill="1" applyBorder="1" applyAlignment="1">
      <alignment horizontal="center" vertical="center" wrapText="1"/>
    </xf>
    <xf numFmtId="0" fontId="27" fillId="45" borderId="79" xfId="0" applyFont="1" applyFill="1" applyBorder="1" applyAlignment="1">
      <alignment horizontal="center" vertical="center" wrapText="1"/>
    </xf>
    <xf numFmtId="0" fontId="27" fillId="45" borderId="88" xfId="0" applyFont="1" applyFill="1" applyBorder="1" applyAlignment="1">
      <alignment horizontal="center" vertical="center" wrapText="1"/>
    </xf>
    <xf numFmtId="0" fontId="27" fillId="45" borderId="26" xfId="0" applyFont="1" applyFill="1" applyBorder="1" applyAlignment="1">
      <alignment horizontal="center" vertical="center" wrapText="1"/>
    </xf>
    <xf numFmtId="0" fontId="27" fillId="45" borderId="16" xfId="0" applyFont="1" applyFill="1" applyBorder="1" applyAlignment="1">
      <alignment horizontal="center" vertical="center" wrapText="1"/>
    </xf>
    <xf numFmtId="0" fontId="27" fillId="45" borderId="90" xfId="0" applyFont="1" applyFill="1" applyBorder="1" applyAlignment="1">
      <alignment horizontal="center" vertical="center" wrapText="1"/>
    </xf>
    <xf numFmtId="0" fontId="27" fillId="45" borderId="185" xfId="0" applyFont="1" applyFill="1" applyBorder="1" applyAlignment="1">
      <alignment horizontal="center" vertical="center" wrapText="1"/>
    </xf>
    <xf numFmtId="0" fontId="27" fillId="45" borderId="162" xfId="0" applyFont="1" applyFill="1" applyBorder="1" applyAlignment="1">
      <alignment horizontal="center" vertical="center" wrapText="1"/>
    </xf>
    <xf numFmtId="0" fontId="27" fillId="45" borderId="106" xfId="0" applyFont="1" applyFill="1" applyBorder="1" applyAlignment="1">
      <alignment horizontal="center" vertical="center" wrapText="1"/>
    </xf>
    <xf numFmtId="0" fontId="27" fillId="45" borderId="150" xfId="0" applyFont="1" applyFill="1" applyBorder="1" applyAlignment="1">
      <alignment horizontal="center" vertical="center" wrapText="1"/>
    </xf>
    <xf numFmtId="0" fontId="27" fillId="45" borderId="179" xfId="0" applyFont="1" applyFill="1" applyBorder="1" applyAlignment="1">
      <alignment horizontal="center" vertical="center" wrapText="1"/>
    </xf>
    <xf numFmtId="0" fontId="27" fillId="45" borderId="10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3" fillId="35" borderId="12"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2" fillId="0" borderId="23" xfId="0" applyFont="1" applyBorder="1" applyAlignment="1">
      <alignment horizontal="center" vertical="center"/>
    </xf>
    <xf numFmtId="0" fontId="2" fillId="0" borderId="105" xfId="0" applyFont="1" applyBorder="1" applyAlignment="1">
      <alignment horizontal="center" vertical="center"/>
    </xf>
    <xf numFmtId="0" fontId="2" fillId="0" borderId="17" xfId="0" applyFont="1" applyBorder="1" applyAlignment="1">
      <alignment horizontal="center" vertical="center"/>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0" fillId="0" borderId="10" xfId="0" applyFont="1" applyBorder="1" applyAlignment="1">
      <alignment vertical="top"/>
    </xf>
    <xf numFmtId="0" fontId="0" fillId="42" borderId="10" xfId="0" applyFont="1" applyFill="1" applyBorder="1" applyAlignment="1">
      <alignment vertical="top"/>
    </xf>
    <xf numFmtId="0" fontId="0" fillId="42" borderId="10" xfId="0" applyFont="1" applyFill="1" applyBorder="1" applyAlignment="1">
      <alignment vertical="top" wrapText="1"/>
    </xf>
    <xf numFmtId="0" fontId="0" fillId="0" borderId="10" xfId="0" applyFont="1" applyBorder="1" applyAlignment="1">
      <alignment vertical="top" wrapText="1"/>
    </xf>
    <xf numFmtId="0" fontId="0" fillId="35" borderId="10" xfId="0" applyFill="1" applyBorder="1" applyAlignment="1">
      <alignment horizontal="center" vertical="center" wrapText="1"/>
    </xf>
    <xf numFmtId="0" fontId="132" fillId="0" borderId="10" xfId="0" applyFont="1" applyBorder="1" applyAlignment="1">
      <alignment horizontal="center" vertical="center"/>
    </xf>
    <xf numFmtId="0" fontId="8" fillId="34" borderId="1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113" fillId="0" borderId="12" xfId="0" applyFont="1" applyBorder="1" applyAlignment="1">
      <alignment horizontal="center" vertical="center" wrapText="1"/>
    </xf>
    <xf numFmtId="0" fontId="113" fillId="0" borderId="25" xfId="0" applyFont="1" applyBorder="1" applyAlignment="1">
      <alignment horizontal="center" vertical="center" wrapText="1"/>
    </xf>
    <xf numFmtId="0" fontId="113" fillId="0" borderId="24" xfId="0" applyFont="1" applyBorder="1" applyAlignment="1">
      <alignment horizontal="center" vertical="center" wrapText="1"/>
    </xf>
    <xf numFmtId="0" fontId="0" fillId="35" borderId="25" xfId="0" applyFill="1" applyBorder="1" applyAlignment="1">
      <alignment horizontal="center" vertical="center" wrapText="1"/>
    </xf>
    <xf numFmtId="0" fontId="0" fillId="35" borderId="24" xfId="0" applyFill="1" applyBorder="1" applyAlignment="1">
      <alignment horizontal="center" vertical="center" wrapText="1"/>
    </xf>
    <xf numFmtId="0" fontId="18" fillId="49" borderId="112" xfId="0" applyFont="1" applyFill="1" applyBorder="1" applyAlignment="1">
      <alignment horizontal="center" vertical="center" wrapText="1"/>
    </xf>
    <xf numFmtId="0" fontId="18" fillId="49" borderId="88" xfId="0" applyFont="1" applyFill="1" applyBorder="1" applyAlignment="1">
      <alignment horizontal="center" vertical="center" wrapText="1"/>
    </xf>
    <xf numFmtId="0" fontId="18" fillId="49" borderId="26" xfId="0" applyFont="1" applyFill="1" applyBorder="1" applyAlignment="1">
      <alignment horizontal="center" vertical="center" wrapText="1"/>
    </xf>
    <xf numFmtId="0" fontId="19" fillId="0" borderId="112" xfId="0" applyFont="1" applyBorder="1" applyAlignment="1">
      <alignment horizontal="center" vertical="top" wrapText="1"/>
    </xf>
    <xf numFmtId="0" fontId="19" fillId="0" borderId="88" xfId="0" applyFont="1" applyBorder="1" applyAlignment="1">
      <alignment horizontal="center" vertical="top" wrapText="1"/>
    </xf>
    <xf numFmtId="0" fontId="19" fillId="0" borderId="26" xfId="0" applyFont="1" applyBorder="1" applyAlignment="1">
      <alignment horizontal="center" vertical="top" wrapText="1"/>
    </xf>
    <xf numFmtId="0" fontId="18" fillId="49" borderId="112" xfId="0" applyFont="1" applyFill="1" applyBorder="1" applyAlignment="1">
      <alignment horizontal="center" vertical="top" wrapText="1"/>
    </xf>
    <xf numFmtId="0" fontId="18" fillId="49" borderId="88" xfId="0" applyFont="1" applyFill="1" applyBorder="1" applyAlignment="1">
      <alignment horizontal="center" vertical="top" wrapText="1"/>
    </xf>
    <xf numFmtId="0" fontId="18" fillId="49" borderId="26" xfId="0" applyFont="1" applyFill="1" applyBorder="1" applyAlignment="1">
      <alignment horizontal="center" vertical="top" wrapText="1"/>
    </xf>
    <xf numFmtId="0" fontId="0" fillId="35" borderId="12" xfId="0" applyFill="1" applyBorder="1" applyAlignment="1">
      <alignment horizontal="center" vertical="center" wrapText="1"/>
    </xf>
    <xf numFmtId="0" fontId="133" fillId="0" borderId="12" xfId="0" applyFont="1" applyBorder="1" applyAlignment="1">
      <alignment horizontal="center" vertical="center" wrapText="1"/>
    </xf>
    <xf numFmtId="0" fontId="133" fillId="0" borderId="25" xfId="0" applyFont="1" applyBorder="1" applyAlignment="1">
      <alignment horizontal="center" vertical="center" wrapText="1"/>
    </xf>
    <xf numFmtId="0" fontId="133" fillId="0" borderId="24" xfId="0" applyFont="1" applyBorder="1" applyAlignment="1">
      <alignment horizontal="center"/>
    </xf>
    <xf numFmtId="0" fontId="16" fillId="0" borderId="12" xfId="0" applyFont="1" applyBorder="1" applyAlignment="1">
      <alignment horizontal="center" vertical="center" textRotation="90" wrapText="1"/>
    </xf>
    <xf numFmtId="0" fontId="16" fillId="0" borderId="25"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4" fillId="0" borderId="0" xfId="0" applyFont="1" applyBorder="1" applyAlignment="1">
      <alignment horizontal="center" vertical="center" wrapText="1"/>
    </xf>
    <xf numFmtId="0" fontId="0" fillId="0" borderId="0" xfId="0" applyFont="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364">
    <dxf>
      <fill>
        <patternFill>
          <bgColor rgb="FFFFFF00"/>
        </patternFill>
      </fill>
    </dxf>
    <dxf>
      <fill>
        <patternFill>
          <bgColor rgb="FFFF0000"/>
        </patternFill>
      </fill>
    </dxf>
    <dxf>
      <fill>
        <patternFill>
          <bgColor theme="5" tint="-0.24993999302387238"/>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5" tint="-0.24993999302387238"/>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patternType="solid">
          <bgColor rgb="FF8E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47625</xdr:rowOff>
    </xdr:from>
    <xdr:to>
      <xdr:col>1</xdr:col>
      <xdr:colOff>752475</xdr:colOff>
      <xdr:row>2</xdr:row>
      <xdr:rowOff>209550</xdr:rowOff>
    </xdr:to>
    <xdr:pic>
      <xdr:nvPicPr>
        <xdr:cNvPr id="1" name="Imagen 2"/>
        <xdr:cNvPicPr preferRelativeResize="1">
          <a:picLocks noChangeAspect="1"/>
        </xdr:cNvPicPr>
      </xdr:nvPicPr>
      <xdr:blipFill>
        <a:blip r:embed="rId1"/>
        <a:stretch>
          <a:fillRect/>
        </a:stretch>
      </xdr:blipFill>
      <xdr:spPr>
        <a:xfrm>
          <a:off x="323850" y="47625"/>
          <a:ext cx="9239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4</xdr:row>
      <xdr:rowOff>85725</xdr:rowOff>
    </xdr:to>
    <xdr:pic>
      <xdr:nvPicPr>
        <xdr:cNvPr id="1" name="Picture 11" descr="colombia bn"/>
        <xdr:cNvPicPr preferRelativeResize="1">
          <a:picLocks noChangeAspect="1"/>
        </xdr:cNvPicPr>
      </xdr:nvPicPr>
      <xdr:blipFill>
        <a:blip r:embed="rId1"/>
        <a:stretch>
          <a:fillRect/>
        </a:stretch>
      </xdr:blipFill>
      <xdr:spPr>
        <a:xfrm>
          <a:off x="0" y="200025"/>
          <a:ext cx="0" cy="771525"/>
        </a:xfrm>
        <a:prstGeom prst="rect">
          <a:avLst/>
        </a:prstGeom>
        <a:noFill/>
        <a:ln w="9525" cmpd="sng">
          <a:noFill/>
        </a:ln>
      </xdr:spPr>
    </xdr:pic>
    <xdr:clientData/>
  </xdr:twoCellAnchor>
  <xdr:twoCellAnchor editAs="oneCell">
    <xdr:from>
      <xdr:col>0</xdr:col>
      <xdr:colOff>400050</xdr:colOff>
      <xdr:row>0</xdr:row>
      <xdr:rowOff>0</xdr:rowOff>
    </xdr:from>
    <xdr:to>
      <xdr:col>2</xdr:col>
      <xdr:colOff>409575</xdr:colOff>
      <xdr:row>2</xdr:row>
      <xdr:rowOff>190500</xdr:rowOff>
    </xdr:to>
    <xdr:pic>
      <xdr:nvPicPr>
        <xdr:cNvPr id="2" name="Imagen 1"/>
        <xdr:cNvPicPr preferRelativeResize="1">
          <a:picLocks noChangeAspect="1"/>
        </xdr:cNvPicPr>
      </xdr:nvPicPr>
      <xdr:blipFill>
        <a:blip r:embed="rId2"/>
        <a:stretch>
          <a:fillRect/>
        </a:stretch>
      </xdr:blipFill>
      <xdr:spPr>
        <a:xfrm>
          <a:off x="400050" y="0"/>
          <a:ext cx="86677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4</xdr:row>
      <xdr:rowOff>152400</xdr:rowOff>
    </xdr:from>
    <xdr:to>
      <xdr:col>1</xdr:col>
      <xdr:colOff>1457325</xdr:colOff>
      <xdr:row>6</xdr:row>
      <xdr:rowOff>704850</xdr:rowOff>
    </xdr:to>
    <xdr:pic>
      <xdr:nvPicPr>
        <xdr:cNvPr id="1" name="Imagen 1"/>
        <xdr:cNvPicPr preferRelativeResize="1">
          <a:picLocks noChangeAspect="1"/>
        </xdr:cNvPicPr>
      </xdr:nvPicPr>
      <xdr:blipFill>
        <a:blip r:embed="rId1"/>
        <a:stretch>
          <a:fillRect/>
        </a:stretch>
      </xdr:blipFill>
      <xdr:spPr>
        <a:xfrm>
          <a:off x="447675" y="228600"/>
          <a:ext cx="1619250" cy="1171575"/>
        </a:xfrm>
        <a:prstGeom prst="rect">
          <a:avLst/>
        </a:prstGeom>
        <a:noFill/>
        <a:ln w="9525" cmpd="sng">
          <a:noFill/>
        </a:ln>
      </xdr:spPr>
    </xdr:pic>
    <xdr:clientData/>
  </xdr:twoCellAnchor>
  <xdr:twoCellAnchor editAs="oneCell">
    <xdr:from>
      <xdr:col>0</xdr:col>
      <xdr:colOff>447675</xdr:colOff>
      <xdr:row>4</xdr:row>
      <xdr:rowOff>152400</xdr:rowOff>
    </xdr:from>
    <xdr:to>
      <xdr:col>1</xdr:col>
      <xdr:colOff>1733550</xdr:colOff>
      <xdr:row>6</xdr:row>
      <xdr:rowOff>904875</xdr:rowOff>
    </xdr:to>
    <xdr:pic>
      <xdr:nvPicPr>
        <xdr:cNvPr id="2" name="Imagen 1"/>
        <xdr:cNvPicPr preferRelativeResize="1">
          <a:picLocks noChangeAspect="1"/>
        </xdr:cNvPicPr>
      </xdr:nvPicPr>
      <xdr:blipFill>
        <a:blip r:embed="rId1"/>
        <a:stretch>
          <a:fillRect/>
        </a:stretch>
      </xdr:blipFill>
      <xdr:spPr>
        <a:xfrm>
          <a:off x="447675" y="228600"/>
          <a:ext cx="1895475" cy="1371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1</xdr:row>
      <xdr:rowOff>190500</xdr:rowOff>
    </xdr:from>
    <xdr:to>
      <xdr:col>0</xdr:col>
      <xdr:colOff>1952625</xdr:colOff>
      <xdr:row>1</xdr:row>
      <xdr:rowOff>971550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600075" y="438150"/>
          <a:ext cx="135255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4</xdr:row>
      <xdr:rowOff>47625</xdr:rowOff>
    </xdr:from>
    <xdr:to>
      <xdr:col>5</xdr:col>
      <xdr:colOff>1428750</xdr:colOff>
      <xdr:row>13</xdr:row>
      <xdr:rowOff>38100</xdr:rowOff>
    </xdr:to>
    <xdr:pic>
      <xdr:nvPicPr>
        <xdr:cNvPr id="1" name="Imagen 1" descr="Imagen relacionada"/>
        <xdr:cNvPicPr preferRelativeResize="1">
          <a:picLocks noChangeAspect="1"/>
        </xdr:cNvPicPr>
      </xdr:nvPicPr>
      <xdr:blipFill>
        <a:blip r:embed="rId1"/>
        <a:stretch>
          <a:fillRect/>
        </a:stretch>
      </xdr:blipFill>
      <xdr:spPr>
        <a:xfrm>
          <a:off x="4648200" y="695325"/>
          <a:ext cx="2305050" cy="1609725"/>
        </a:xfrm>
        <a:prstGeom prst="rect">
          <a:avLst/>
        </a:prstGeom>
        <a:noFill/>
        <a:ln w="9525" cmpd="sng">
          <a:noFill/>
        </a:ln>
      </xdr:spPr>
    </xdr:pic>
    <xdr:clientData/>
  </xdr:twoCellAnchor>
  <xdr:twoCellAnchor>
    <xdr:from>
      <xdr:col>4</xdr:col>
      <xdr:colOff>542925</xdr:colOff>
      <xdr:row>4</xdr:row>
      <xdr:rowOff>85725</xdr:rowOff>
    </xdr:from>
    <xdr:to>
      <xdr:col>6</xdr:col>
      <xdr:colOff>352425</xdr:colOff>
      <xdr:row>6</xdr:row>
      <xdr:rowOff>19050</xdr:rowOff>
    </xdr:to>
    <xdr:sp>
      <xdr:nvSpPr>
        <xdr:cNvPr id="2" name="CuadroTexto 2"/>
        <xdr:cNvSpPr txBox="1">
          <a:spLocks noChangeArrowheads="1"/>
        </xdr:cNvSpPr>
      </xdr:nvSpPr>
      <xdr:spPr>
        <a:xfrm>
          <a:off x="4772025" y="733425"/>
          <a:ext cx="2562225" cy="257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Indicadores Claves de Riesgo</a:t>
          </a:r>
        </a:p>
      </xdr:txBody>
    </xdr:sp>
    <xdr:clientData/>
  </xdr:twoCellAnchor>
  <xdr:twoCellAnchor editAs="oneCell">
    <xdr:from>
      <xdr:col>4</xdr:col>
      <xdr:colOff>390525</xdr:colOff>
      <xdr:row>15</xdr:row>
      <xdr:rowOff>180975</xdr:rowOff>
    </xdr:from>
    <xdr:to>
      <xdr:col>6</xdr:col>
      <xdr:colOff>85725</xdr:colOff>
      <xdr:row>23</xdr:row>
      <xdr:rowOff>95250</xdr:rowOff>
    </xdr:to>
    <xdr:pic>
      <xdr:nvPicPr>
        <xdr:cNvPr id="3" name="Imagen 3" descr="Imagen relacionada"/>
        <xdr:cNvPicPr preferRelativeResize="1">
          <a:picLocks noChangeAspect="1"/>
        </xdr:cNvPicPr>
      </xdr:nvPicPr>
      <xdr:blipFill>
        <a:blip r:embed="rId1"/>
        <a:stretch>
          <a:fillRect/>
        </a:stretch>
      </xdr:blipFill>
      <xdr:spPr>
        <a:xfrm>
          <a:off x="4619625" y="2867025"/>
          <a:ext cx="2447925" cy="1771650"/>
        </a:xfrm>
        <a:prstGeom prst="rect">
          <a:avLst/>
        </a:prstGeom>
        <a:noFill/>
        <a:ln w="9525" cmpd="sng">
          <a:noFill/>
        </a:ln>
      </xdr:spPr>
    </xdr:pic>
    <xdr:clientData/>
  </xdr:twoCellAnchor>
  <xdr:twoCellAnchor>
    <xdr:from>
      <xdr:col>4</xdr:col>
      <xdr:colOff>466725</xdr:colOff>
      <xdr:row>15</xdr:row>
      <xdr:rowOff>190500</xdr:rowOff>
    </xdr:from>
    <xdr:to>
      <xdr:col>6</xdr:col>
      <xdr:colOff>47625</xdr:colOff>
      <xdr:row>17</xdr:row>
      <xdr:rowOff>9525</xdr:rowOff>
    </xdr:to>
    <xdr:sp>
      <xdr:nvSpPr>
        <xdr:cNvPr id="4" name="CuadroTexto 4"/>
        <xdr:cNvSpPr txBox="1">
          <a:spLocks noChangeArrowheads="1"/>
        </xdr:cNvSpPr>
      </xdr:nvSpPr>
      <xdr:spPr>
        <a:xfrm>
          <a:off x="4695825" y="2876550"/>
          <a:ext cx="2333625" cy="2381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Indicadores Claves de Riesgo</a:t>
          </a:r>
        </a:p>
      </xdr:txBody>
    </xdr:sp>
    <xdr:clientData/>
  </xdr:twoCellAnchor>
  <xdr:twoCellAnchor editAs="oneCell">
    <xdr:from>
      <xdr:col>5</xdr:col>
      <xdr:colOff>400050</xdr:colOff>
      <xdr:row>35</xdr:row>
      <xdr:rowOff>95250</xdr:rowOff>
    </xdr:from>
    <xdr:to>
      <xdr:col>10</xdr:col>
      <xdr:colOff>142875</xdr:colOff>
      <xdr:row>45</xdr:row>
      <xdr:rowOff>133350</xdr:rowOff>
    </xdr:to>
    <xdr:pic>
      <xdr:nvPicPr>
        <xdr:cNvPr id="5" name="Imagen 5"/>
        <xdr:cNvPicPr preferRelativeResize="1">
          <a:picLocks noChangeAspect="1"/>
        </xdr:cNvPicPr>
      </xdr:nvPicPr>
      <xdr:blipFill>
        <a:blip r:embed="rId2"/>
        <a:stretch>
          <a:fillRect/>
        </a:stretch>
      </xdr:blipFill>
      <xdr:spPr>
        <a:xfrm>
          <a:off x="5924550" y="7048500"/>
          <a:ext cx="4248150" cy="2466975"/>
        </a:xfrm>
        <a:prstGeom prst="rect">
          <a:avLst/>
        </a:prstGeom>
        <a:noFill/>
        <a:ln w="9525" cmpd="sng">
          <a:noFill/>
        </a:ln>
      </xdr:spPr>
    </xdr:pic>
    <xdr:clientData/>
  </xdr:twoCellAnchor>
  <xdr:twoCellAnchor editAs="oneCell">
    <xdr:from>
      <xdr:col>4</xdr:col>
      <xdr:colOff>1152525</xdr:colOff>
      <xdr:row>24</xdr:row>
      <xdr:rowOff>123825</xdr:rowOff>
    </xdr:from>
    <xdr:to>
      <xdr:col>8</xdr:col>
      <xdr:colOff>238125</xdr:colOff>
      <xdr:row>34</xdr:row>
      <xdr:rowOff>371475</xdr:rowOff>
    </xdr:to>
    <xdr:pic>
      <xdr:nvPicPr>
        <xdr:cNvPr id="6" name="Imagen 6" descr="Resultado de imagen de graficos reportes de riesgos"/>
        <xdr:cNvPicPr preferRelativeResize="1">
          <a:picLocks noChangeAspect="1"/>
        </xdr:cNvPicPr>
      </xdr:nvPicPr>
      <xdr:blipFill>
        <a:blip r:embed="rId3"/>
        <a:stretch>
          <a:fillRect/>
        </a:stretch>
      </xdr:blipFill>
      <xdr:spPr>
        <a:xfrm>
          <a:off x="5381625" y="4829175"/>
          <a:ext cx="3362325" cy="2028825"/>
        </a:xfrm>
        <a:prstGeom prst="rect">
          <a:avLst/>
        </a:prstGeom>
        <a:noFill/>
        <a:ln w="9525" cmpd="sng">
          <a:noFill/>
        </a:ln>
      </xdr:spPr>
    </xdr:pic>
    <xdr:clientData/>
  </xdr:twoCellAnchor>
  <xdr:twoCellAnchor>
    <xdr:from>
      <xdr:col>5</xdr:col>
      <xdr:colOff>571500</xdr:colOff>
      <xdr:row>25</xdr:row>
      <xdr:rowOff>57150</xdr:rowOff>
    </xdr:from>
    <xdr:to>
      <xdr:col>7</xdr:col>
      <xdr:colOff>457200</xdr:colOff>
      <xdr:row>27</xdr:row>
      <xdr:rowOff>9525</xdr:rowOff>
    </xdr:to>
    <xdr:sp>
      <xdr:nvSpPr>
        <xdr:cNvPr id="7" name="CuadroTexto 7"/>
        <xdr:cNvSpPr txBox="1">
          <a:spLocks noChangeArrowheads="1"/>
        </xdr:cNvSpPr>
      </xdr:nvSpPr>
      <xdr:spPr>
        <a:xfrm>
          <a:off x="6096000" y="4924425"/>
          <a:ext cx="21050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Cumplimiento</a:t>
          </a:r>
          <a:r>
            <a:rPr lang="en-US" cap="none" sz="1100" b="0" i="0" u="none" baseline="0">
              <a:solidFill>
                <a:srgbClr val="000000"/>
              </a:solidFill>
              <a:latin typeface="Calibri"/>
              <a:ea typeface="Calibri"/>
              <a:cs typeface="Calibri"/>
            </a:rPr>
            <a:t> Planes de Acción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133350</xdr:rowOff>
    </xdr:from>
    <xdr:to>
      <xdr:col>2</xdr:col>
      <xdr:colOff>219075</xdr:colOff>
      <xdr:row>3</xdr:row>
      <xdr:rowOff>38100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457200" y="133350"/>
          <a:ext cx="857250"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maldonado\Downloads\20160411MapaRiesgosPInfoComunic.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maldonado\Downloads\20170412mapariesgosgestioncontractual2017ajustado%2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imaldonado\AppData\Local\Microsoft\Windows\Temporary%20Internet%20Files\Content.Outlook\RDE59X49\Matriz-%20Proceso%20%20Gestio&#769;n%20Contractual%20abril%20de%202018%20(comentari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G-F-030"/>
      <sheetName val="SEPG-F-007"/>
      <sheetName val="SEPG-012"/>
      <sheetName val="SEPG-F-013"/>
      <sheetName val="SEPG-F-008"/>
      <sheetName val="SEPG-F-014"/>
      <sheetName val="CAMBIOS 2015 - 2016"/>
      <sheetName val="Fm-20 "/>
      <sheetName val="DB"/>
      <sheetName val="Hoja1"/>
      <sheetName val="DOFA"/>
      <sheetName val="Iden del Riesgo y Opor"/>
      <sheetName val="Mapa de riesgos"/>
      <sheetName val="Evalu Ries y Opor"/>
      <sheetName val="Impacto Corrupcon"/>
      <sheetName val="Ana Ries y Opor"/>
      <sheetName val="Reportes de Riesgo"/>
    </sheetNames>
    <sheetDataSet>
      <sheetData sheetId="1">
        <row r="17">
          <cell r="B17">
            <v>1</v>
          </cell>
        </row>
        <row r="18">
          <cell r="B18">
            <v>2</v>
          </cell>
        </row>
        <row r="19">
          <cell r="B19">
            <v>3</v>
          </cell>
        </row>
      </sheetData>
      <sheetData sheetId="8">
        <row r="37">
          <cell r="B37">
            <v>1</v>
          </cell>
          <cell r="C37" t="str">
            <v>Riesgo Bajo (Z-1)</v>
          </cell>
          <cell r="D37" t="str">
            <v>Riesgo Bajo</v>
          </cell>
        </row>
        <row r="38">
          <cell r="B38">
            <v>2</v>
          </cell>
          <cell r="C38" t="str">
            <v>Riesgo Bajo (Z-2)</v>
          </cell>
          <cell r="D38" t="str">
            <v>Riesgo Moderado</v>
          </cell>
        </row>
        <row r="39">
          <cell r="B39">
            <v>3</v>
          </cell>
          <cell r="C39" t="str">
            <v>Riesgo Bajo (Z-3)</v>
          </cell>
          <cell r="D39" t="str">
            <v>Riesgo Alto</v>
          </cell>
        </row>
        <row r="40">
          <cell r="B40">
            <v>4</v>
          </cell>
          <cell r="C40" t="str">
            <v>Riesgo Moderado (Z-6)</v>
          </cell>
          <cell r="D40" t="str">
            <v>Riesgo Extremo</v>
          </cell>
        </row>
        <row r="41">
          <cell r="B41">
            <v>5</v>
          </cell>
          <cell r="C41" t="str">
            <v>Riesgo Alto (Z-10)</v>
          </cell>
        </row>
        <row r="42">
          <cell r="B42">
            <v>6</v>
          </cell>
          <cell r="C42" t="str">
            <v>Riesgo Bajo (Z-4)</v>
          </cell>
        </row>
        <row r="43">
          <cell r="B43">
            <v>7</v>
          </cell>
          <cell r="C43" t="str">
            <v>Riesgo Moderado (Z-8)</v>
          </cell>
        </row>
        <row r="44">
          <cell r="B44">
            <v>11</v>
          </cell>
          <cell r="C44" t="str">
            <v>Riesgo Alto (Z-15)</v>
          </cell>
        </row>
        <row r="45">
          <cell r="B45">
            <v>12</v>
          </cell>
          <cell r="C45" t="str">
            <v>Riesgo Bajo (Z-5)</v>
          </cell>
        </row>
        <row r="46">
          <cell r="B46">
            <v>13</v>
          </cell>
          <cell r="C46" t="str">
            <v>Riesgo Alto (Z17)</v>
          </cell>
        </row>
        <row r="47">
          <cell r="B47">
            <v>14</v>
          </cell>
          <cell r="C47" t="str">
            <v>Riesgo Moderado (Z-9)</v>
          </cell>
        </row>
        <row r="48">
          <cell r="B48">
            <v>18</v>
          </cell>
          <cell r="C48" t="str">
            <v>Riesgo Moderado (Z-7)</v>
          </cell>
        </row>
        <row r="49">
          <cell r="B49">
            <v>21</v>
          </cell>
          <cell r="C49" t="str">
            <v>Riesgo Alto (Z-13)</v>
          </cell>
        </row>
        <row r="50">
          <cell r="B50">
            <v>22</v>
          </cell>
          <cell r="C50" t="str">
            <v>Riesgo Alto (Z-16)</v>
          </cell>
        </row>
        <row r="51">
          <cell r="B51">
            <v>24</v>
          </cell>
          <cell r="C51" t="str">
            <v>Riesgo Alto (Z-11)</v>
          </cell>
        </row>
        <row r="52">
          <cell r="B52">
            <v>26</v>
          </cell>
          <cell r="C52" t="str">
            <v>Riesgo Extremo (Z-22)</v>
          </cell>
        </row>
        <row r="53">
          <cell r="B53">
            <v>28</v>
          </cell>
          <cell r="C53" t="str">
            <v>Riesgo Alto (Z-14)</v>
          </cell>
        </row>
        <row r="54">
          <cell r="B54">
            <v>30</v>
          </cell>
          <cell r="C54" t="str">
            <v>Riesgo Alto (Z-12)</v>
          </cell>
        </row>
        <row r="55">
          <cell r="B55">
            <v>33</v>
          </cell>
          <cell r="C55" t="str">
            <v>Riesgo Extremo (Z-19)</v>
          </cell>
        </row>
        <row r="56">
          <cell r="B56">
            <v>35</v>
          </cell>
          <cell r="C56" t="str">
            <v>Riesgo Extremo (Z-18)</v>
          </cell>
        </row>
        <row r="57">
          <cell r="B57">
            <v>39</v>
          </cell>
          <cell r="C57" t="str">
            <v>Riesgo Extremo (Z-23)</v>
          </cell>
        </row>
        <row r="58">
          <cell r="B58">
            <v>44</v>
          </cell>
          <cell r="C58" t="str">
            <v>Riesgo Extremo (Z-20)</v>
          </cell>
        </row>
        <row r="59">
          <cell r="B59">
            <v>52</v>
          </cell>
          <cell r="C59" t="str">
            <v>Riesgo Extremo (Z-24)</v>
          </cell>
        </row>
        <row r="60">
          <cell r="B60">
            <v>55</v>
          </cell>
          <cell r="C60" t="str">
            <v>Riesgo Extremo (Z-21)</v>
          </cell>
        </row>
        <row r="61">
          <cell r="B61">
            <v>65</v>
          </cell>
          <cell r="C61" t="str">
            <v>Riesgo Extremo (Z-25)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PG-F-040"/>
      <sheetName val="SEPG-F-007"/>
      <sheetName val="SEPG-012"/>
      <sheetName val="SEPG-F-013"/>
      <sheetName val="SEPG-F-008"/>
      <sheetName val="SEPG-F-014"/>
      <sheetName val="Fm-20 "/>
      <sheetName val="DB"/>
      <sheetName val="Hoja1"/>
      <sheetName val="CAMBIOS 2016-2017"/>
    </sheetNames>
    <sheetDataSet>
      <sheetData sheetId="7">
        <row r="9">
          <cell r="H9">
            <v>0</v>
          </cell>
        </row>
        <row r="10">
          <cell r="H10">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ICLO PHVA"/>
      <sheetName val="SEPG-F-007"/>
      <sheetName val="Mapa de riesgos"/>
      <sheetName val="SEPG-F-012"/>
      <sheetName val="SEPG-F-014"/>
      <sheetName val="Matriz de Cambios"/>
      <sheetName val="Reportes de Riesgo"/>
      <sheetName val="Fm-20 "/>
      <sheetName val="DB"/>
      <sheetName val="Hoja1"/>
    </sheetNames>
    <sheetDataSet>
      <sheetData sheetId="3">
        <row r="30">
          <cell r="AH30">
            <v>3</v>
          </cell>
        </row>
        <row r="31">
          <cell r="AH31">
            <v>3</v>
          </cell>
        </row>
        <row r="32">
          <cell r="AH3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B2:F55"/>
  <sheetViews>
    <sheetView zoomScale="85" zoomScaleNormal="85" zoomScalePageLayoutView="0" workbookViewId="0" topLeftCell="A1">
      <selection activeCell="C4" sqref="C4:F6"/>
    </sheetView>
  </sheetViews>
  <sheetFormatPr defaultColWidth="11.421875" defaultRowHeight="12.75"/>
  <cols>
    <col min="1" max="1" width="11.421875" style="142" customWidth="1"/>
    <col min="2" max="2" width="27.00390625" style="142" customWidth="1"/>
    <col min="3" max="3" width="26.140625" style="142" customWidth="1"/>
    <col min="4" max="4" width="23.28125" style="142" customWidth="1"/>
    <col min="5" max="5" width="36.28125" style="142" customWidth="1"/>
    <col min="6" max="6" width="23.421875" style="142" customWidth="1"/>
    <col min="7" max="16384" width="11.421875" style="142" customWidth="1"/>
  </cols>
  <sheetData>
    <row r="1" ht="13.5" thickBot="1"/>
    <row r="2" spans="2:6" ht="15.75" thickBot="1">
      <c r="B2" s="438" t="s">
        <v>445</v>
      </c>
      <c r="C2" s="439"/>
      <c r="D2" s="439"/>
      <c r="E2" s="439"/>
      <c r="F2" s="440"/>
    </row>
    <row r="3" ht="13.5" thickBot="1"/>
    <row r="4" spans="2:6" ht="12.75">
      <c r="B4" s="441" t="s">
        <v>444</v>
      </c>
      <c r="C4" s="444" t="s">
        <v>446</v>
      </c>
      <c r="D4" s="445"/>
      <c r="E4" s="445"/>
      <c r="F4" s="446"/>
    </row>
    <row r="5" spans="2:6" ht="18.75" customHeight="1">
      <c r="B5" s="442"/>
      <c r="C5" s="447"/>
      <c r="D5" s="448"/>
      <c r="E5" s="448"/>
      <c r="F5" s="449"/>
    </row>
    <row r="6" spans="2:6" ht="24.75" customHeight="1" thickBot="1">
      <c r="B6" s="443"/>
      <c r="C6" s="450"/>
      <c r="D6" s="451"/>
      <c r="E6" s="451"/>
      <c r="F6" s="452"/>
    </row>
    <row r="8" ht="13.5" thickBot="1"/>
    <row r="9" spans="2:6" ht="15.75" thickBot="1">
      <c r="B9" s="181" t="s">
        <v>366</v>
      </c>
      <c r="C9" s="182" t="s">
        <v>367</v>
      </c>
      <c r="D9" s="182" t="s">
        <v>368</v>
      </c>
      <c r="E9" s="182" t="s">
        <v>369</v>
      </c>
      <c r="F9" s="182" t="s">
        <v>370</v>
      </c>
    </row>
    <row r="10" spans="2:6" ht="42.75">
      <c r="B10" s="429" t="s">
        <v>371</v>
      </c>
      <c r="C10" s="175" t="s">
        <v>372</v>
      </c>
      <c r="D10" s="178" t="s">
        <v>378</v>
      </c>
      <c r="E10" s="178" t="s">
        <v>389</v>
      </c>
      <c r="F10" s="435"/>
    </row>
    <row r="11" spans="2:6" ht="69.75" customHeight="1">
      <c r="B11" s="430"/>
      <c r="C11" s="175" t="s">
        <v>373</v>
      </c>
      <c r="D11" s="178" t="s">
        <v>379</v>
      </c>
      <c r="E11" s="178" t="s">
        <v>390</v>
      </c>
      <c r="F11" s="436"/>
    </row>
    <row r="12" spans="2:6" ht="71.25">
      <c r="B12" s="430"/>
      <c r="C12" s="175" t="s">
        <v>374</v>
      </c>
      <c r="D12" s="178" t="s">
        <v>380</v>
      </c>
      <c r="E12" s="178" t="s">
        <v>391</v>
      </c>
      <c r="F12" s="436"/>
    </row>
    <row r="13" spans="2:6" ht="48" customHeight="1">
      <c r="B13" s="430"/>
      <c r="C13" s="175" t="s">
        <v>375</v>
      </c>
      <c r="D13" s="178" t="s">
        <v>381</v>
      </c>
      <c r="E13" s="178" t="s">
        <v>392</v>
      </c>
      <c r="F13" s="436"/>
    </row>
    <row r="14" spans="2:6" ht="28.5">
      <c r="B14" s="430"/>
      <c r="C14" s="175" t="s">
        <v>376</v>
      </c>
      <c r="D14" s="178" t="s">
        <v>382</v>
      </c>
      <c r="E14" s="176"/>
      <c r="F14" s="436"/>
    </row>
    <row r="15" spans="2:6" ht="28.5">
      <c r="B15" s="430"/>
      <c r="C15" s="175" t="s">
        <v>377</v>
      </c>
      <c r="D15" s="178" t="s">
        <v>383</v>
      </c>
      <c r="E15" s="176"/>
      <c r="F15" s="436"/>
    </row>
    <row r="16" spans="2:6" ht="14.25">
      <c r="B16" s="430"/>
      <c r="C16" s="176"/>
      <c r="D16" s="178" t="s">
        <v>384</v>
      </c>
      <c r="E16" s="176"/>
      <c r="F16" s="436"/>
    </row>
    <row r="17" spans="2:6" ht="14.25">
      <c r="B17" s="430"/>
      <c r="C17" s="176"/>
      <c r="D17" s="178" t="s">
        <v>385</v>
      </c>
      <c r="E17" s="176"/>
      <c r="F17" s="436"/>
    </row>
    <row r="18" spans="2:6" ht="14.25">
      <c r="B18" s="430"/>
      <c r="C18" s="176"/>
      <c r="D18" s="178" t="s">
        <v>386</v>
      </c>
      <c r="E18" s="176"/>
      <c r="F18" s="436"/>
    </row>
    <row r="19" spans="2:6" ht="28.5">
      <c r="B19" s="430"/>
      <c r="C19" s="176"/>
      <c r="D19" s="178" t="s">
        <v>387</v>
      </c>
      <c r="E19" s="176"/>
      <c r="F19" s="436"/>
    </row>
    <row r="20" spans="2:6" ht="15" thickBot="1">
      <c r="B20" s="431"/>
      <c r="C20" s="177"/>
      <c r="D20" s="179" t="s">
        <v>388</v>
      </c>
      <c r="E20" s="177"/>
      <c r="F20" s="437"/>
    </row>
    <row r="21" spans="2:6" ht="98.25" customHeight="1">
      <c r="B21" s="429" t="s">
        <v>393</v>
      </c>
      <c r="C21" s="178" t="s">
        <v>394</v>
      </c>
      <c r="D21" s="178" t="s">
        <v>378</v>
      </c>
      <c r="E21" s="178" t="s">
        <v>413</v>
      </c>
      <c r="F21" s="435" t="s">
        <v>417</v>
      </c>
    </row>
    <row r="22" spans="2:6" ht="42.75">
      <c r="B22" s="430"/>
      <c r="C22" s="178" t="s">
        <v>395</v>
      </c>
      <c r="D22" s="178" t="s">
        <v>401</v>
      </c>
      <c r="E22" s="178" t="s">
        <v>414</v>
      </c>
      <c r="F22" s="436"/>
    </row>
    <row r="23" spans="2:6" ht="42.75">
      <c r="B23" s="430"/>
      <c r="C23" s="178" t="s">
        <v>396</v>
      </c>
      <c r="D23" s="178" t="s">
        <v>402</v>
      </c>
      <c r="E23" s="178" t="s">
        <v>415</v>
      </c>
      <c r="F23" s="436"/>
    </row>
    <row r="24" spans="2:6" ht="42.75">
      <c r="B24" s="430"/>
      <c r="C24" s="178" t="s">
        <v>397</v>
      </c>
      <c r="D24" s="178" t="s">
        <v>403</v>
      </c>
      <c r="E24" s="178" t="s">
        <v>416</v>
      </c>
      <c r="F24" s="436"/>
    </row>
    <row r="25" spans="2:6" ht="125.25" customHeight="1">
      <c r="B25" s="430"/>
      <c r="C25" s="178" t="s">
        <v>398</v>
      </c>
      <c r="D25" s="178" t="s">
        <v>385</v>
      </c>
      <c r="E25" s="176"/>
      <c r="F25" s="436"/>
    </row>
    <row r="26" spans="2:6" ht="84" customHeight="1">
      <c r="B26" s="430"/>
      <c r="C26" s="178" t="s">
        <v>399</v>
      </c>
      <c r="D26" s="178" t="s">
        <v>404</v>
      </c>
      <c r="E26" s="176"/>
      <c r="F26" s="436"/>
    </row>
    <row r="27" spans="2:6" ht="42.75">
      <c r="B27" s="430"/>
      <c r="C27" s="178" t="s">
        <v>400</v>
      </c>
      <c r="D27" s="178" t="s">
        <v>405</v>
      </c>
      <c r="E27" s="176"/>
      <c r="F27" s="436"/>
    </row>
    <row r="28" spans="2:6" ht="14.25">
      <c r="B28" s="430"/>
      <c r="C28" s="176"/>
      <c r="D28" s="178" t="s">
        <v>406</v>
      </c>
      <c r="E28" s="176"/>
      <c r="F28" s="436"/>
    </row>
    <row r="29" spans="2:6" ht="14.25">
      <c r="B29" s="430"/>
      <c r="C29" s="176"/>
      <c r="D29" s="178" t="s">
        <v>407</v>
      </c>
      <c r="E29" s="176"/>
      <c r="F29" s="436"/>
    </row>
    <row r="30" spans="2:6" ht="28.5">
      <c r="B30" s="430"/>
      <c r="C30" s="176"/>
      <c r="D30" s="178" t="s">
        <v>408</v>
      </c>
      <c r="E30" s="176"/>
      <c r="F30" s="436"/>
    </row>
    <row r="31" spans="2:6" ht="28.5">
      <c r="B31" s="430"/>
      <c r="C31" s="176"/>
      <c r="D31" s="178" t="s">
        <v>409</v>
      </c>
      <c r="E31" s="176"/>
      <c r="F31" s="436"/>
    </row>
    <row r="32" spans="2:6" ht="28.5">
      <c r="B32" s="430"/>
      <c r="C32" s="176"/>
      <c r="D32" s="178" t="s">
        <v>410</v>
      </c>
      <c r="E32" s="176"/>
      <c r="F32" s="436"/>
    </row>
    <row r="33" spans="2:6" ht="14.25">
      <c r="B33" s="430"/>
      <c r="C33" s="176"/>
      <c r="D33" s="178" t="s">
        <v>384</v>
      </c>
      <c r="E33" s="176"/>
      <c r="F33" s="436"/>
    </row>
    <row r="34" spans="2:6" ht="14.25">
      <c r="B34" s="430"/>
      <c r="C34" s="176"/>
      <c r="D34" s="178" t="s">
        <v>411</v>
      </c>
      <c r="E34" s="176"/>
      <c r="F34" s="436"/>
    </row>
    <row r="35" spans="2:6" ht="28.5">
      <c r="B35" s="430"/>
      <c r="C35" s="176"/>
      <c r="D35" s="178" t="s">
        <v>412</v>
      </c>
      <c r="E35" s="176"/>
      <c r="F35" s="436"/>
    </row>
    <row r="36" spans="2:6" ht="28.5">
      <c r="B36" s="430"/>
      <c r="C36" s="176"/>
      <c r="D36" s="178" t="s">
        <v>382</v>
      </c>
      <c r="E36" s="176"/>
      <c r="F36" s="436"/>
    </row>
    <row r="37" spans="2:6" ht="15" thickBot="1">
      <c r="B37" s="431"/>
      <c r="C37" s="177"/>
      <c r="D37" s="180"/>
      <c r="E37" s="177"/>
      <c r="F37" s="437"/>
    </row>
    <row r="38" spans="2:6" ht="85.5">
      <c r="B38" s="429" t="s">
        <v>418</v>
      </c>
      <c r="C38" s="178" t="s">
        <v>419</v>
      </c>
      <c r="D38" s="178" t="s">
        <v>378</v>
      </c>
      <c r="E38" s="178" t="s">
        <v>428</v>
      </c>
      <c r="F38" s="432" t="s">
        <v>432</v>
      </c>
    </row>
    <row r="39" spans="2:6" ht="57">
      <c r="B39" s="430"/>
      <c r="C39" s="178" t="s">
        <v>420</v>
      </c>
      <c r="D39" s="178" t="s">
        <v>402</v>
      </c>
      <c r="E39" s="178" t="s">
        <v>429</v>
      </c>
      <c r="F39" s="433"/>
    </row>
    <row r="40" spans="2:6" ht="71.25">
      <c r="B40" s="430"/>
      <c r="C40" s="178" t="s">
        <v>421</v>
      </c>
      <c r="D40" s="178" t="s">
        <v>385</v>
      </c>
      <c r="E40" s="178" t="s">
        <v>430</v>
      </c>
      <c r="F40" s="433"/>
    </row>
    <row r="41" spans="2:6" ht="42.75">
      <c r="B41" s="430"/>
      <c r="C41" s="178" t="s">
        <v>422</v>
      </c>
      <c r="D41" s="178" t="s">
        <v>404</v>
      </c>
      <c r="E41" s="178" t="s">
        <v>431</v>
      </c>
      <c r="F41" s="433"/>
    </row>
    <row r="42" spans="2:6" ht="42.75">
      <c r="B42" s="430"/>
      <c r="C42" s="178" t="s">
        <v>423</v>
      </c>
      <c r="D42" s="178" t="s">
        <v>424</v>
      </c>
      <c r="E42" s="176"/>
      <c r="F42" s="433"/>
    </row>
    <row r="43" spans="2:6" ht="14.25">
      <c r="B43" s="430"/>
      <c r="C43" s="176"/>
      <c r="D43" s="178" t="s">
        <v>405</v>
      </c>
      <c r="E43" s="176"/>
      <c r="F43" s="433"/>
    </row>
    <row r="44" spans="2:6" ht="14.25">
      <c r="B44" s="430"/>
      <c r="C44" s="176"/>
      <c r="D44" s="178" t="s">
        <v>425</v>
      </c>
      <c r="E44" s="176"/>
      <c r="F44" s="433"/>
    </row>
    <row r="45" spans="2:6" ht="14.25">
      <c r="B45" s="430"/>
      <c r="C45" s="176"/>
      <c r="D45" s="178" t="s">
        <v>426</v>
      </c>
      <c r="E45" s="176"/>
      <c r="F45" s="433"/>
    </row>
    <row r="46" spans="2:6" ht="14.25">
      <c r="B46" s="430"/>
      <c r="C46" s="176"/>
      <c r="D46" s="178" t="s">
        <v>427</v>
      </c>
      <c r="E46" s="176"/>
      <c r="F46" s="433"/>
    </row>
    <row r="47" spans="2:6" ht="15" thickBot="1">
      <c r="B47" s="431"/>
      <c r="C47" s="177"/>
      <c r="D47" s="180"/>
      <c r="E47" s="177"/>
      <c r="F47" s="434"/>
    </row>
    <row r="48" spans="2:6" ht="28.5">
      <c r="B48" s="429" t="s">
        <v>433</v>
      </c>
      <c r="C48" s="178" t="s">
        <v>434</v>
      </c>
      <c r="D48" s="178" t="s">
        <v>402</v>
      </c>
      <c r="E48" s="432" t="s">
        <v>443</v>
      </c>
      <c r="F48" s="435"/>
    </row>
    <row r="49" spans="2:6" ht="28.5">
      <c r="B49" s="430"/>
      <c r="C49" s="178" t="s">
        <v>435</v>
      </c>
      <c r="D49" s="178" t="s">
        <v>425</v>
      </c>
      <c r="E49" s="433"/>
      <c r="F49" s="436"/>
    </row>
    <row r="50" spans="2:6" ht="28.5">
      <c r="B50" s="430"/>
      <c r="C50" s="178" t="s">
        <v>436</v>
      </c>
      <c r="D50" s="178" t="s">
        <v>440</v>
      </c>
      <c r="E50" s="433"/>
      <c r="F50" s="436"/>
    </row>
    <row r="51" spans="2:6" ht="28.5">
      <c r="B51" s="430"/>
      <c r="C51" s="178" t="s">
        <v>437</v>
      </c>
      <c r="D51" s="178" t="s">
        <v>441</v>
      </c>
      <c r="E51" s="433"/>
      <c r="F51" s="436"/>
    </row>
    <row r="52" spans="2:6" ht="28.5">
      <c r="B52" s="430"/>
      <c r="C52" s="178" t="s">
        <v>438</v>
      </c>
      <c r="D52" s="178" t="s">
        <v>442</v>
      </c>
      <c r="E52" s="433"/>
      <c r="F52" s="436"/>
    </row>
    <row r="53" spans="2:6" ht="57">
      <c r="B53" s="430"/>
      <c r="C53" s="178" t="s">
        <v>439</v>
      </c>
      <c r="D53" s="178" t="s">
        <v>404</v>
      </c>
      <c r="E53" s="433"/>
      <c r="F53" s="436"/>
    </row>
    <row r="54" spans="2:6" ht="28.5">
      <c r="B54" s="430"/>
      <c r="C54" s="176"/>
      <c r="D54" s="178" t="s">
        <v>412</v>
      </c>
      <c r="E54" s="433"/>
      <c r="F54" s="436"/>
    </row>
    <row r="55" spans="2:6" ht="15" thickBot="1">
      <c r="B55" s="431"/>
      <c r="C55" s="177"/>
      <c r="D55" s="180"/>
      <c r="E55" s="434"/>
      <c r="F55" s="437"/>
    </row>
  </sheetData>
  <sheetProtection/>
  <mergeCells count="12">
    <mergeCell ref="B21:B37"/>
    <mergeCell ref="F21:F37"/>
    <mergeCell ref="B38:B47"/>
    <mergeCell ref="F38:F47"/>
    <mergeCell ref="B48:B55"/>
    <mergeCell ref="E48:E55"/>
    <mergeCell ref="F48:F55"/>
    <mergeCell ref="B2:F2"/>
    <mergeCell ref="B4:B6"/>
    <mergeCell ref="C4:F6"/>
    <mergeCell ref="B10:B20"/>
    <mergeCell ref="F10:F20"/>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Hoja9"/>
  <dimension ref="B3:E21"/>
  <sheetViews>
    <sheetView zoomScalePageLayoutView="0" workbookViewId="0" topLeftCell="A1">
      <selection activeCell="C14" sqref="C14"/>
    </sheetView>
  </sheetViews>
  <sheetFormatPr defaultColWidth="11.421875" defaultRowHeight="12.75"/>
  <cols>
    <col min="1" max="1" width="11.421875" style="71" customWidth="1"/>
    <col min="2" max="2" width="39.421875" style="71" customWidth="1"/>
    <col min="3" max="3" width="45.421875" style="71" customWidth="1"/>
    <col min="4" max="4" width="41.421875" style="71" customWidth="1"/>
    <col min="5" max="5" width="40.00390625" style="71" customWidth="1"/>
    <col min="6" max="16384" width="11.421875" style="71" customWidth="1"/>
  </cols>
  <sheetData>
    <row r="3" spans="2:5" ht="12.75">
      <c r="B3" s="20"/>
      <c r="C3" s="20"/>
      <c r="D3" s="20"/>
      <c r="E3" s="20"/>
    </row>
    <row r="4" ht="33.75" customHeight="1"/>
    <row r="5" ht="41.25" customHeight="1"/>
    <row r="6" spans="2:5" ht="25.5" customHeight="1">
      <c r="B6" s="20"/>
      <c r="C6" s="20"/>
      <c r="D6" s="20"/>
      <c r="E6" s="20"/>
    </row>
    <row r="7" spans="2:5" ht="39.75" customHeight="1">
      <c r="B7" s="20"/>
      <c r="C7" s="20"/>
      <c r="D7" s="20"/>
      <c r="E7" s="20"/>
    </row>
    <row r="8" spans="2:4" ht="40.5" customHeight="1">
      <c r="B8" s="20"/>
      <c r="C8" s="20"/>
      <c r="D8" s="20"/>
    </row>
    <row r="9" spans="2:3" ht="51.75" customHeight="1">
      <c r="B9" s="20"/>
      <c r="C9" s="20"/>
    </row>
    <row r="15" ht="12.75">
      <c r="B15" s="20"/>
    </row>
    <row r="17" ht="12.75">
      <c r="B17" s="20"/>
    </row>
    <row r="18" ht="12.75">
      <c r="B18" s="20"/>
    </row>
    <row r="19" ht="12.75">
      <c r="B19" s="20"/>
    </row>
    <row r="20" ht="12.75">
      <c r="B20" s="20"/>
    </row>
    <row r="21" ht="12.75">
      <c r="B21" s="20"/>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2">
    <tabColor theme="0"/>
    <pageSetUpPr fitToPage="1"/>
  </sheetPr>
  <dimension ref="A1:CE87"/>
  <sheetViews>
    <sheetView showGridLines="0" zoomScale="55" zoomScaleNormal="55" zoomScalePageLayoutView="0" workbookViewId="0" topLeftCell="F10">
      <selection activeCell="G44" sqref="G44"/>
    </sheetView>
  </sheetViews>
  <sheetFormatPr defaultColWidth="11.421875" defaultRowHeight="12.75"/>
  <cols>
    <col min="1" max="1" width="7.421875" style="82" customWidth="1"/>
    <col min="2" max="2" width="22.7109375" style="82" customWidth="1"/>
    <col min="3" max="3" width="47.00390625" style="82" customWidth="1"/>
    <col min="4" max="4" width="17.421875" style="82" customWidth="1"/>
    <col min="5" max="5" width="21.421875" style="82" customWidth="1"/>
    <col min="6" max="6" width="22.28125" style="82" customWidth="1"/>
    <col min="7" max="7" width="69.00390625" style="82" customWidth="1"/>
    <col min="8" max="8" width="43.28125" style="82" customWidth="1"/>
    <col min="9" max="9" width="30.140625" style="82" customWidth="1"/>
    <col min="10" max="10" width="10.421875" style="82" customWidth="1"/>
    <col min="11" max="11" width="48.00390625" style="82" customWidth="1"/>
    <col min="12" max="12" width="40.7109375" style="82" customWidth="1"/>
    <col min="13" max="13" width="30.28125" style="82" customWidth="1"/>
    <col min="14" max="16384" width="11.421875" style="82" customWidth="1"/>
  </cols>
  <sheetData>
    <row r="1" spans="1:13" ht="18.75">
      <c r="A1" s="506"/>
      <c r="B1" s="507"/>
      <c r="C1" s="512" t="s">
        <v>1</v>
      </c>
      <c r="D1" s="513"/>
      <c r="E1" s="513"/>
      <c r="F1" s="513"/>
      <c r="G1" s="513"/>
      <c r="H1" s="513"/>
      <c r="I1" s="513"/>
      <c r="J1" s="513"/>
      <c r="K1" s="514"/>
      <c r="L1" s="183" t="s">
        <v>447</v>
      </c>
      <c r="M1" s="184" t="s">
        <v>448</v>
      </c>
    </row>
    <row r="2" spans="1:13" ht="18.75">
      <c r="A2" s="508"/>
      <c r="B2" s="509"/>
      <c r="C2" s="187" t="s">
        <v>142</v>
      </c>
      <c r="D2" s="515" t="s">
        <v>449</v>
      </c>
      <c r="E2" s="515"/>
      <c r="F2" s="515"/>
      <c r="G2" s="515"/>
      <c r="H2" s="515"/>
      <c r="I2" s="515"/>
      <c r="J2" s="515"/>
      <c r="K2" s="516"/>
      <c r="L2" s="188" t="s">
        <v>450</v>
      </c>
      <c r="M2" s="189">
        <v>2</v>
      </c>
    </row>
    <row r="3" spans="1:13" ht="42" customHeight="1" thickBot="1">
      <c r="A3" s="510"/>
      <c r="B3" s="511"/>
      <c r="C3" s="190" t="s">
        <v>451</v>
      </c>
      <c r="D3" s="517" t="s">
        <v>452</v>
      </c>
      <c r="E3" s="517"/>
      <c r="F3" s="517"/>
      <c r="G3" s="517"/>
      <c r="H3" s="517"/>
      <c r="I3" s="517"/>
      <c r="J3" s="517"/>
      <c r="K3" s="518"/>
      <c r="L3" s="191" t="s">
        <v>453</v>
      </c>
      <c r="M3" s="192">
        <v>43123</v>
      </c>
    </row>
    <row r="4" spans="1:13" ht="19.5" thickBot="1">
      <c r="A4" s="519"/>
      <c r="B4" s="519"/>
      <c r="C4" s="519"/>
      <c r="D4" s="186"/>
      <c r="E4" s="186"/>
      <c r="F4" s="186"/>
      <c r="G4" s="186"/>
      <c r="H4" s="186"/>
      <c r="I4" s="186"/>
      <c r="J4" s="186"/>
      <c r="K4" s="186"/>
      <c r="L4" s="186"/>
      <c r="M4" s="193"/>
    </row>
    <row r="5" spans="1:13" ht="19.5" thickBot="1">
      <c r="A5" s="519"/>
      <c r="B5" s="519"/>
      <c r="C5" s="519"/>
      <c r="D5" s="186"/>
      <c r="E5" s="186"/>
      <c r="F5" s="186"/>
      <c r="G5" s="186"/>
      <c r="H5" s="186"/>
      <c r="I5" s="186"/>
      <c r="J5" s="186"/>
      <c r="K5" s="194" t="s">
        <v>8</v>
      </c>
      <c r="L5" s="536">
        <v>43174</v>
      </c>
      <c r="M5" s="537"/>
    </row>
    <row r="6" spans="1:13" ht="37.5" customHeight="1">
      <c r="A6" s="524" t="s">
        <v>445</v>
      </c>
      <c r="B6" s="525"/>
      <c r="C6" s="525"/>
      <c r="D6" s="525"/>
      <c r="E6" s="525"/>
      <c r="F6" s="525"/>
      <c r="G6" s="525"/>
      <c r="H6" s="525"/>
      <c r="I6" s="525"/>
      <c r="J6" s="525"/>
      <c r="K6" s="525"/>
      <c r="L6" s="525"/>
      <c r="M6" s="526"/>
    </row>
    <row r="7" spans="1:13" ht="68.25" customHeight="1" thickBot="1">
      <c r="A7" s="527" t="s">
        <v>454</v>
      </c>
      <c r="B7" s="528"/>
      <c r="C7" s="529"/>
      <c r="D7" s="530" t="s">
        <v>446</v>
      </c>
      <c r="E7" s="530"/>
      <c r="F7" s="530"/>
      <c r="G7" s="530"/>
      <c r="H7" s="530"/>
      <c r="I7" s="530"/>
      <c r="J7" s="530"/>
      <c r="K7" s="530"/>
      <c r="L7" s="530"/>
      <c r="M7" s="531"/>
    </row>
    <row r="8" spans="1:3" ht="18">
      <c r="A8" s="523"/>
      <c r="B8" s="523"/>
      <c r="C8" s="523"/>
    </row>
    <row r="9" spans="1:13" ht="18">
      <c r="A9" s="523"/>
      <c r="B9" s="523"/>
      <c r="C9" s="523"/>
      <c r="D9" s="83"/>
      <c r="E9" s="83"/>
      <c r="F9" s="83"/>
      <c r="G9" s="83"/>
      <c r="H9" s="83"/>
      <c r="I9" s="83"/>
      <c r="J9" s="83"/>
      <c r="K9" s="83"/>
      <c r="L9" s="84" t="s">
        <v>8</v>
      </c>
      <c r="M9" s="85" t="e">
        <f>#REF!</f>
        <v>#REF!</v>
      </c>
    </row>
    <row r="10" spans="1:13" ht="4.5" customHeight="1">
      <c r="A10" s="522"/>
      <c r="B10" s="522"/>
      <c r="C10" s="522"/>
      <c r="D10" s="520"/>
      <c r="E10" s="520"/>
      <c r="F10" s="520"/>
      <c r="G10" s="520"/>
      <c r="H10" s="520"/>
      <c r="I10" s="521"/>
      <c r="J10" s="521"/>
      <c r="K10" s="521"/>
      <c r="L10" s="521"/>
      <c r="M10" s="521"/>
    </row>
    <row r="11" ht="15" customHeight="1" thickBot="1">
      <c r="I11" s="82">
        <v>2</v>
      </c>
    </row>
    <row r="12" spans="1:13" ht="25.5" customHeight="1" thickBot="1">
      <c r="A12" s="195" t="s">
        <v>9</v>
      </c>
      <c r="B12" s="196" t="s">
        <v>3</v>
      </c>
      <c r="C12" s="196" t="s">
        <v>10</v>
      </c>
      <c r="D12" s="532" t="s">
        <v>11</v>
      </c>
      <c r="E12" s="532"/>
      <c r="F12" s="532"/>
      <c r="G12" s="196" t="s">
        <v>12</v>
      </c>
      <c r="H12" s="533" t="s">
        <v>455</v>
      </c>
      <c r="I12" s="534"/>
      <c r="J12" s="534"/>
      <c r="K12" s="534"/>
      <c r="L12" s="535"/>
      <c r="M12" s="197" t="s">
        <v>13</v>
      </c>
    </row>
    <row r="13" spans="1:83" s="186" customFormat="1" ht="126.75" customHeight="1" thickTop="1">
      <c r="A13" s="198">
        <v>1</v>
      </c>
      <c r="B13" s="199" t="s">
        <v>456</v>
      </c>
      <c r="C13" s="200" t="s">
        <v>293</v>
      </c>
      <c r="D13" s="538" t="s">
        <v>294</v>
      </c>
      <c r="E13" s="539"/>
      <c r="F13" s="540"/>
      <c r="G13" s="200" t="s">
        <v>468</v>
      </c>
      <c r="H13" s="496" t="s">
        <v>295</v>
      </c>
      <c r="I13" s="497"/>
      <c r="J13" s="497" t="s">
        <v>295</v>
      </c>
      <c r="K13" s="497"/>
      <c r="L13" s="498"/>
      <c r="M13" s="201" t="s">
        <v>187</v>
      </c>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row>
    <row r="14" spans="1:83" s="186" customFormat="1" ht="137.25" customHeight="1">
      <c r="A14" s="202">
        <v>2</v>
      </c>
      <c r="B14" s="199" t="s">
        <v>456</v>
      </c>
      <c r="C14" s="203" t="s">
        <v>611</v>
      </c>
      <c r="D14" s="495" t="s">
        <v>296</v>
      </c>
      <c r="E14" s="495"/>
      <c r="F14" s="495"/>
      <c r="G14" s="203" t="s">
        <v>469</v>
      </c>
      <c r="H14" s="496" t="s">
        <v>470</v>
      </c>
      <c r="I14" s="497"/>
      <c r="J14" s="497" t="s">
        <v>297</v>
      </c>
      <c r="K14" s="497"/>
      <c r="L14" s="498"/>
      <c r="M14" s="204" t="s">
        <v>187</v>
      </c>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row>
    <row r="15" spans="1:83" s="186" customFormat="1" ht="137.25" customHeight="1">
      <c r="A15" s="202">
        <v>3</v>
      </c>
      <c r="B15" s="199" t="s">
        <v>456</v>
      </c>
      <c r="C15" s="203" t="s">
        <v>298</v>
      </c>
      <c r="D15" s="495" t="s">
        <v>299</v>
      </c>
      <c r="E15" s="495"/>
      <c r="F15" s="495"/>
      <c r="G15" s="203" t="s">
        <v>471</v>
      </c>
      <c r="H15" s="496" t="s">
        <v>472</v>
      </c>
      <c r="I15" s="497"/>
      <c r="J15" s="497" t="s">
        <v>300</v>
      </c>
      <c r="K15" s="497"/>
      <c r="L15" s="498"/>
      <c r="M15" s="204" t="s">
        <v>183</v>
      </c>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row>
    <row r="16" spans="1:83" s="186" customFormat="1" ht="137.25" customHeight="1">
      <c r="A16" s="202">
        <v>4</v>
      </c>
      <c r="B16" s="199" t="s">
        <v>456</v>
      </c>
      <c r="C16" s="203" t="s">
        <v>301</v>
      </c>
      <c r="D16" s="495" t="s">
        <v>302</v>
      </c>
      <c r="E16" s="495"/>
      <c r="F16" s="495"/>
      <c r="G16" s="203" t="s">
        <v>473</v>
      </c>
      <c r="H16" s="496" t="s">
        <v>474</v>
      </c>
      <c r="I16" s="497"/>
      <c r="J16" s="497" t="s">
        <v>303</v>
      </c>
      <c r="K16" s="497"/>
      <c r="L16" s="498"/>
      <c r="M16" s="204" t="s">
        <v>183</v>
      </c>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row>
    <row r="17" spans="1:83" s="186" customFormat="1" ht="137.25" customHeight="1">
      <c r="A17" s="202">
        <v>5</v>
      </c>
      <c r="B17" s="199" t="s">
        <v>456</v>
      </c>
      <c r="C17" s="203" t="s">
        <v>305</v>
      </c>
      <c r="D17" s="495" t="s">
        <v>306</v>
      </c>
      <c r="E17" s="495"/>
      <c r="F17" s="495"/>
      <c r="G17" s="203" t="s">
        <v>475</v>
      </c>
      <c r="H17" s="496" t="s">
        <v>476</v>
      </c>
      <c r="I17" s="497"/>
      <c r="J17" s="497" t="s">
        <v>307</v>
      </c>
      <c r="K17" s="497"/>
      <c r="L17" s="498"/>
      <c r="M17" s="204" t="s">
        <v>15</v>
      </c>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row>
    <row r="18" spans="1:83" s="186" customFormat="1" ht="137.25" customHeight="1">
      <c r="A18" s="202">
        <v>6</v>
      </c>
      <c r="B18" s="199" t="s">
        <v>456</v>
      </c>
      <c r="C18" s="203" t="s">
        <v>308</v>
      </c>
      <c r="D18" s="495" t="s">
        <v>309</v>
      </c>
      <c r="E18" s="495"/>
      <c r="F18" s="495"/>
      <c r="G18" s="203" t="s">
        <v>592</v>
      </c>
      <c r="H18" s="496" t="s">
        <v>477</v>
      </c>
      <c r="I18" s="497"/>
      <c r="J18" s="497" t="s">
        <v>310</v>
      </c>
      <c r="K18" s="497"/>
      <c r="L18" s="498"/>
      <c r="M18" s="204" t="s">
        <v>183</v>
      </c>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row>
    <row r="19" spans="1:83" s="186" customFormat="1" ht="137.25" customHeight="1">
      <c r="A19" s="202">
        <v>7</v>
      </c>
      <c r="B19" s="199" t="s">
        <v>456</v>
      </c>
      <c r="C19" s="203" t="s">
        <v>311</v>
      </c>
      <c r="D19" s="495" t="s">
        <v>465</v>
      </c>
      <c r="E19" s="495"/>
      <c r="F19" s="495"/>
      <c r="G19" s="203" t="s">
        <v>466</v>
      </c>
      <c r="H19" s="496" t="s">
        <v>467</v>
      </c>
      <c r="I19" s="497"/>
      <c r="J19" s="497" t="s">
        <v>312</v>
      </c>
      <c r="K19" s="497"/>
      <c r="L19" s="498"/>
      <c r="M19" s="204" t="s">
        <v>187</v>
      </c>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row>
    <row r="20" spans="1:83" s="186" customFormat="1" ht="226.5" customHeight="1">
      <c r="A20" s="202">
        <v>8</v>
      </c>
      <c r="B20" s="199" t="s">
        <v>456</v>
      </c>
      <c r="C20" s="347" t="s">
        <v>599</v>
      </c>
      <c r="D20" s="495" t="s">
        <v>600</v>
      </c>
      <c r="E20" s="495"/>
      <c r="F20" s="495"/>
      <c r="G20" s="347" t="s">
        <v>601</v>
      </c>
      <c r="H20" s="496" t="s">
        <v>602</v>
      </c>
      <c r="I20" s="497"/>
      <c r="J20" s="497" t="s">
        <v>314</v>
      </c>
      <c r="K20" s="497"/>
      <c r="L20" s="498"/>
      <c r="M20" s="204" t="s">
        <v>187</v>
      </c>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row>
    <row r="21" spans="1:83" s="186" customFormat="1" ht="180.75" customHeight="1">
      <c r="A21" s="202">
        <v>9</v>
      </c>
      <c r="B21" s="199" t="s">
        <v>456</v>
      </c>
      <c r="C21" s="203" t="s">
        <v>315</v>
      </c>
      <c r="D21" s="495" t="s">
        <v>316</v>
      </c>
      <c r="E21" s="495"/>
      <c r="F21" s="495"/>
      <c r="G21" s="203" t="s">
        <v>478</v>
      </c>
      <c r="H21" s="496" t="s">
        <v>479</v>
      </c>
      <c r="I21" s="497"/>
      <c r="J21" s="497" t="s">
        <v>317</v>
      </c>
      <c r="K21" s="497"/>
      <c r="L21" s="498"/>
      <c r="M21" s="204" t="s">
        <v>182</v>
      </c>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row>
    <row r="22" spans="1:83" s="186" customFormat="1" ht="137.25" customHeight="1">
      <c r="A22" s="202">
        <v>10</v>
      </c>
      <c r="B22" s="199" t="s">
        <v>456</v>
      </c>
      <c r="C22" s="203" t="s">
        <v>318</v>
      </c>
      <c r="D22" s="495" t="s">
        <v>319</v>
      </c>
      <c r="E22" s="495"/>
      <c r="F22" s="495"/>
      <c r="G22" s="203" t="s">
        <v>320</v>
      </c>
      <c r="H22" s="496" t="s">
        <v>321</v>
      </c>
      <c r="I22" s="497"/>
      <c r="J22" s="497" t="s">
        <v>321</v>
      </c>
      <c r="K22" s="497"/>
      <c r="L22" s="498"/>
      <c r="M22" s="204" t="s">
        <v>183</v>
      </c>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row>
    <row r="23" spans="1:83" s="186" customFormat="1" ht="137.25" customHeight="1">
      <c r="A23" s="202">
        <v>11</v>
      </c>
      <c r="B23" s="199" t="s">
        <v>456</v>
      </c>
      <c r="C23" s="203" t="s">
        <v>322</v>
      </c>
      <c r="D23" s="495" t="s">
        <v>323</v>
      </c>
      <c r="E23" s="495"/>
      <c r="F23" s="495"/>
      <c r="G23" s="203" t="s">
        <v>480</v>
      </c>
      <c r="H23" s="496" t="s">
        <v>324</v>
      </c>
      <c r="I23" s="497"/>
      <c r="J23" s="497" t="s">
        <v>324</v>
      </c>
      <c r="K23" s="497"/>
      <c r="L23" s="498"/>
      <c r="M23" s="204" t="s">
        <v>187</v>
      </c>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row>
    <row r="24" spans="1:83" s="186" customFormat="1" ht="137.25" customHeight="1">
      <c r="A24" s="202">
        <v>12</v>
      </c>
      <c r="B24" s="199" t="s">
        <v>456</v>
      </c>
      <c r="C24" s="347" t="s">
        <v>608</v>
      </c>
      <c r="D24" s="495" t="s">
        <v>609</v>
      </c>
      <c r="E24" s="495"/>
      <c r="F24" s="495"/>
      <c r="G24" s="347" t="s">
        <v>610</v>
      </c>
      <c r="H24" s="496" t="s">
        <v>326</v>
      </c>
      <c r="I24" s="497"/>
      <c r="J24" s="497" t="s">
        <v>326</v>
      </c>
      <c r="K24" s="497"/>
      <c r="L24" s="498"/>
      <c r="M24" s="204" t="s">
        <v>182</v>
      </c>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row>
    <row r="25" spans="1:83" s="186" customFormat="1" ht="137.25" customHeight="1">
      <c r="A25" s="202">
        <v>13</v>
      </c>
      <c r="B25" s="199" t="s">
        <v>456</v>
      </c>
      <c r="C25" s="203" t="s">
        <v>464</v>
      </c>
      <c r="D25" s="495" t="s">
        <v>481</v>
      </c>
      <c r="E25" s="495"/>
      <c r="F25" s="495"/>
      <c r="G25" s="203" t="s">
        <v>482</v>
      </c>
      <c r="H25" s="496" t="s">
        <v>483</v>
      </c>
      <c r="I25" s="497"/>
      <c r="J25" s="497"/>
      <c r="K25" s="497"/>
      <c r="L25" s="498"/>
      <c r="M25" s="204" t="s">
        <v>182</v>
      </c>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row>
    <row r="26" ht="18.75" thickBot="1"/>
    <row r="27" spans="1:13" ht="18" customHeight="1">
      <c r="A27" s="205" t="s">
        <v>9</v>
      </c>
      <c r="B27" s="206" t="s">
        <v>3</v>
      </c>
      <c r="C27" s="206" t="s">
        <v>242</v>
      </c>
      <c r="D27" s="504" t="s">
        <v>243</v>
      </c>
      <c r="E27" s="504"/>
      <c r="F27" s="504"/>
      <c r="G27" s="504" t="s">
        <v>245</v>
      </c>
      <c r="H27" s="504"/>
      <c r="I27" s="504" t="s">
        <v>244</v>
      </c>
      <c r="J27" s="504"/>
      <c r="K27" s="504"/>
      <c r="L27" s="504" t="s">
        <v>246</v>
      </c>
      <c r="M27" s="505"/>
    </row>
    <row r="28" spans="1:13" ht="50.25" customHeight="1">
      <c r="A28" s="202">
        <v>2</v>
      </c>
      <c r="B28" s="338" t="s">
        <v>462</v>
      </c>
      <c r="C28" s="337" t="s">
        <v>463</v>
      </c>
      <c r="D28" s="493"/>
      <c r="E28" s="493"/>
      <c r="F28" s="493"/>
      <c r="G28" s="493"/>
      <c r="H28" s="493"/>
      <c r="I28" s="493"/>
      <c r="J28" s="493"/>
      <c r="K28" s="493"/>
      <c r="L28" s="493" t="s">
        <v>457</v>
      </c>
      <c r="M28" s="494"/>
    </row>
    <row r="29" ht="18"/>
    <row r="30" ht="18"/>
    <row r="31" spans="1:8" s="87" customFormat="1" ht="18.75" thickBot="1">
      <c r="A31" s="86"/>
      <c r="B31" s="86"/>
      <c r="D31" s="88"/>
      <c r="E31" s="88"/>
      <c r="F31" s="88"/>
      <c r="G31" s="88"/>
      <c r="H31" s="89"/>
    </row>
    <row r="32" spans="1:13" s="90" customFormat="1" ht="45" customHeight="1">
      <c r="A32" s="500" t="s">
        <v>458</v>
      </c>
      <c r="B32" s="484"/>
      <c r="C32" s="484"/>
      <c r="D32" s="484"/>
      <c r="E32" s="501"/>
      <c r="F32" s="502" t="s">
        <v>6</v>
      </c>
      <c r="G32" s="484"/>
      <c r="H32" s="484"/>
      <c r="I32" s="484"/>
      <c r="J32" s="503"/>
      <c r="K32" s="483" t="s">
        <v>459</v>
      </c>
      <c r="L32" s="484"/>
      <c r="M32" s="485"/>
    </row>
    <row r="33" spans="1:13" s="91" customFormat="1" ht="21.75" customHeight="1" thickBot="1">
      <c r="A33" s="472" t="s">
        <v>42</v>
      </c>
      <c r="B33" s="473"/>
      <c r="C33" s="207" t="s">
        <v>145</v>
      </c>
      <c r="D33" s="473" t="s">
        <v>453</v>
      </c>
      <c r="E33" s="474"/>
      <c r="F33" s="475" t="s">
        <v>42</v>
      </c>
      <c r="G33" s="473"/>
      <c r="H33" s="207" t="s">
        <v>145</v>
      </c>
      <c r="I33" s="473" t="s">
        <v>453</v>
      </c>
      <c r="J33" s="476"/>
      <c r="K33" s="424" t="s">
        <v>42</v>
      </c>
      <c r="L33" s="207" t="s">
        <v>145</v>
      </c>
      <c r="M33" s="208" t="s">
        <v>453</v>
      </c>
    </row>
    <row r="34" spans="1:13" ht="33" customHeight="1" thickTop="1">
      <c r="A34" s="477" t="s">
        <v>570</v>
      </c>
      <c r="B34" s="478"/>
      <c r="C34" s="413" t="s">
        <v>640</v>
      </c>
      <c r="D34" s="479">
        <v>43122</v>
      </c>
      <c r="E34" s="480"/>
      <c r="F34" s="481" t="s">
        <v>571</v>
      </c>
      <c r="G34" s="482"/>
      <c r="H34" s="420" t="s">
        <v>636</v>
      </c>
      <c r="I34" s="479">
        <v>43214</v>
      </c>
      <c r="J34" s="499"/>
      <c r="K34" s="455" t="s">
        <v>626</v>
      </c>
      <c r="L34" s="492" t="s">
        <v>627</v>
      </c>
      <c r="M34" s="486">
        <v>43217</v>
      </c>
    </row>
    <row r="35" spans="1:13" ht="20.25" customHeight="1">
      <c r="A35" s="468" t="s">
        <v>572</v>
      </c>
      <c r="B35" s="469"/>
      <c r="C35" s="412" t="s">
        <v>645</v>
      </c>
      <c r="D35" s="470">
        <v>43122</v>
      </c>
      <c r="E35" s="471"/>
      <c r="F35" s="456" t="s">
        <v>573</v>
      </c>
      <c r="G35" s="457"/>
      <c r="H35" s="417" t="s">
        <v>632</v>
      </c>
      <c r="I35" s="453">
        <v>43214</v>
      </c>
      <c r="J35" s="458"/>
      <c r="K35" s="455"/>
      <c r="L35" s="463"/>
      <c r="M35" s="487"/>
    </row>
    <row r="36" spans="1:13" ht="20.25" customHeight="1">
      <c r="A36" s="468" t="s">
        <v>574</v>
      </c>
      <c r="B36" s="469"/>
      <c r="C36" s="412" t="s">
        <v>644</v>
      </c>
      <c r="D36" s="470">
        <v>43122</v>
      </c>
      <c r="E36" s="471"/>
      <c r="F36" s="456" t="s">
        <v>575</v>
      </c>
      <c r="G36" s="457"/>
      <c r="H36" s="417" t="s">
        <v>633</v>
      </c>
      <c r="I36" s="453">
        <v>43214</v>
      </c>
      <c r="J36" s="458"/>
      <c r="K36" s="455"/>
      <c r="L36" s="464"/>
      <c r="M36" s="488"/>
    </row>
    <row r="37" spans="1:13" ht="20.25" customHeight="1">
      <c r="A37" s="468" t="s">
        <v>576</v>
      </c>
      <c r="B37" s="469"/>
      <c r="C37" s="412" t="s">
        <v>643</v>
      </c>
      <c r="D37" s="470">
        <v>43122</v>
      </c>
      <c r="E37" s="471"/>
      <c r="F37" s="456" t="s">
        <v>577</v>
      </c>
      <c r="G37" s="457"/>
      <c r="H37" s="417" t="s">
        <v>637</v>
      </c>
      <c r="I37" s="453">
        <v>43214</v>
      </c>
      <c r="J37" s="458"/>
      <c r="K37" s="455" t="s">
        <v>651</v>
      </c>
      <c r="L37" s="462" t="s">
        <v>652</v>
      </c>
      <c r="M37" s="489">
        <v>43217</v>
      </c>
    </row>
    <row r="38" spans="1:13" ht="20.25" customHeight="1">
      <c r="A38" s="468" t="s">
        <v>578</v>
      </c>
      <c r="B38" s="469"/>
      <c r="C38" s="412" t="s">
        <v>642</v>
      </c>
      <c r="D38" s="470">
        <v>43122</v>
      </c>
      <c r="E38" s="471"/>
      <c r="F38" s="456" t="s">
        <v>460</v>
      </c>
      <c r="G38" s="457"/>
      <c r="H38" s="417" t="s">
        <v>631</v>
      </c>
      <c r="I38" s="453">
        <v>43214</v>
      </c>
      <c r="J38" s="458"/>
      <c r="K38" s="455"/>
      <c r="L38" s="463"/>
      <c r="M38" s="490"/>
    </row>
    <row r="39" spans="1:13" ht="20.25" customHeight="1">
      <c r="A39" s="468" t="s">
        <v>581</v>
      </c>
      <c r="B39" s="469"/>
      <c r="C39" s="412" t="s">
        <v>646</v>
      </c>
      <c r="D39" s="470">
        <v>43122</v>
      </c>
      <c r="E39" s="471"/>
      <c r="F39" s="456" t="s">
        <v>580</v>
      </c>
      <c r="G39" s="457"/>
      <c r="H39" s="417" t="s">
        <v>639</v>
      </c>
      <c r="I39" s="453">
        <v>43214</v>
      </c>
      <c r="J39" s="458"/>
      <c r="K39" s="455"/>
      <c r="L39" s="463"/>
      <c r="M39" s="490"/>
    </row>
    <row r="40" spans="1:13" ht="20.25" customHeight="1">
      <c r="A40" s="468" t="s">
        <v>583</v>
      </c>
      <c r="B40" s="469"/>
      <c r="C40" s="412" t="s">
        <v>644</v>
      </c>
      <c r="D40" s="470">
        <v>43122</v>
      </c>
      <c r="E40" s="471"/>
      <c r="F40" s="456" t="s">
        <v>582</v>
      </c>
      <c r="G40" s="457"/>
      <c r="H40" s="417" t="s">
        <v>638</v>
      </c>
      <c r="I40" s="453">
        <v>43214</v>
      </c>
      <c r="J40" s="458"/>
      <c r="K40" s="455"/>
      <c r="L40" s="464"/>
      <c r="M40" s="491"/>
    </row>
    <row r="41" spans="1:13" ht="20.25" customHeight="1">
      <c r="A41" s="468" t="s">
        <v>585</v>
      </c>
      <c r="B41" s="469"/>
      <c r="C41" s="412" t="s">
        <v>641</v>
      </c>
      <c r="D41" s="470">
        <v>43122</v>
      </c>
      <c r="E41" s="471"/>
      <c r="F41" s="456" t="s">
        <v>584</v>
      </c>
      <c r="G41" s="457"/>
      <c r="H41" s="417" t="s">
        <v>638</v>
      </c>
      <c r="I41" s="453">
        <v>43214</v>
      </c>
      <c r="J41" s="458"/>
      <c r="K41" s="459" t="s">
        <v>629</v>
      </c>
      <c r="L41" s="465" t="s">
        <v>630</v>
      </c>
      <c r="M41" s="489">
        <v>43217</v>
      </c>
    </row>
    <row r="42" spans="1:13" ht="20.25" customHeight="1">
      <c r="A42" s="468" t="s">
        <v>586</v>
      </c>
      <c r="B42" s="469"/>
      <c r="C42" s="412" t="s">
        <v>647</v>
      </c>
      <c r="D42" s="470">
        <v>43122</v>
      </c>
      <c r="E42" s="471"/>
      <c r="F42" s="456" t="s">
        <v>634</v>
      </c>
      <c r="G42" s="457"/>
      <c r="H42" s="417" t="s">
        <v>635</v>
      </c>
      <c r="I42" s="453">
        <v>43214</v>
      </c>
      <c r="J42" s="458"/>
      <c r="K42" s="460"/>
      <c r="L42" s="466"/>
      <c r="M42" s="490"/>
    </row>
    <row r="43" spans="1:13" ht="20.25" customHeight="1">
      <c r="A43" s="410"/>
      <c r="B43" s="411"/>
      <c r="C43" s="209"/>
      <c r="D43" s="453"/>
      <c r="E43" s="454"/>
      <c r="F43" s="456" t="s">
        <v>461</v>
      </c>
      <c r="G43" s="457"/>
      <c r="H43" s="417" t="s">
        <v>650</v>
      </c>
      <c r="I43" s="453">
        <v>43214</v>
      </c>
      <c r="J43" s="458"/>
      <c r="K43" s="461"/>
      <c r="L43" s="467"/>
      <c r="M43" s="491"/>
    </row>
    <row r="44" ht="18"/>
    <row r="45" ht="18"/>
    <row r="46" ht="18"/>
    <row r="47" ht="18"/>
    <row r="48" ht="18"/>
    <row r="49" ht="18"/>
    <row r="50" ht="18"/>
    <row r="51" ht="18"/>
    <row r="52" ht="18"/>
    <row r="53" ht="18"/>
    <row r="54" ht="18"/>
    <row r="55" ht="18"/>
    <row r="56" ht="18"/>
    <row r="57" ht="18"/>
    <row r="58" ht="18"/>
    <row r="59" ht="18"/>
    <row r="60" ht="18"/>
    <row r="61" ht="18"/>
    <row r="62" ht="18"/>
    <row r="63" ht="18"/>
    <row r="64" ht="18"/>
    <row r="65" ht="18"/>
    <row r="66" ht="18"/>
    <row r="67" ht="18"/>
    <row r="68" ht="18"/>
    <row r="69" ht="18"/>
    <row r="70" ht="18"/>
    <row r="71" ht="18"/>
    <row r="72" ht="18"/>
    <row r="73" ht="18"/>
    <row r="74" ht="18"/>
    <row r="75" ht="18"/>
    <row r="76" ht="18"/>
    <row r="77" ht="18"/>
    <row r="78" ht="18"/>
    <row r="79" ht="18"/>
    <row r="80" ht="18"/>
    <row r="81" ht="18"/>
    <row r="82" ht="18"/>
    <row r="83" ht="18"/>
    <row r="84" ht="18"/>
    <row r="85" ht="18"/>
    <row r="86" ht="18"/>
    <row r="87" ht="18">
      <c r="B87" s="82" t="e">
        <f>'SEPG-F-007'!#REF!</f>
        <v>#REF!</v>
      </c>
    </row>
    <row r="88" ht="18"/>
    <row r="89" ht="18"/>
    <row r="90" ht="18"/>
    <row r="91" ht="18"/>
    <row r="92" ht="18"/>
    <row r="93" ht="18"/>
    <row r="94" ht="18"/>
    <row r="95" ht="18"/>
    <row r="96" ht="18"/>
    <row r="97" ht="18"/>
    <row r="98" ht="18"/>
    <row r="99" ht="18"/>
    <row r="100" ht="18"/>
    <row r="101" ht="18"/>
    <row r="102" ht="18"/>
    <row r="103" ht="18"/>
    <row r="104" ht="18"/>
    <row r="105" ht="18"/>
    <row r="106" ht="18"/>
    <row r="107" ht="18"/>
    <row r="108" ht="18"/>
    <row r="109" ht="18"/>
    <row r="110" ht="18"/>
    <row r="111" ht="18"/>
    <row r="112" ht="18"/>
    <row r="113" ht="18"/>
    <row r="114" ht="18"/>
    <row r="115" ht="18"/>
    <row r="116" ht="18"/>
    <row r="117" ht="18"/>
    <row r="118" ht="18"/>
    <row r="119" ht="18"/>
    <row r="120" ht="18"/>
    <row r="121" ht="18"/>
    <row r="122" ht="18"/>
    <row r="123" ht="18"/>
    <row r="124" ht="18"/>
    <row r="125" ht="18"/>
  </sheetData>
  <sheetProtection/>
  <mergeCells count="103">
    <mergeCell ref="D21:F21"/>
    <mergeCell ref="D15:F15"/>
    <mergeCell ref="D16:F16"/>
    <mergeCell ref="D20:F20"/>
    <mergeCell ref="H16:L16"/>
    <mergeCell ref="H15:L15"/>
    <mergeCell ref="D27:F27"/>
    <mergeCell ref="G27:H27"/>
    <mergeCell ref="D17:F17"/>
    <mergeCell ref="D13:F13"/>
    <mergeCell ref="H13:L13"/>
    <mergeCell ref="D18:F18"/>
    <mergeCell ref="D19:F19"/>
    <mergeCell ref="H18:L18"/>
    <mergeCell ref="H24:L24"/>
    <mergeCell ref="H19:L19"/>
    <mergeCell ref="A6:M6"/>
    <mergeCell ref="A7:C7"/>
    <mergeCell ref="D7:M7"/>
    <mergeCell ref="D12:F12"/>
    <mergeCell ref="H12:L12"/>
    <mergeCell ref="L5:M5"/>
    <mergeCell ref="A1:B3"/>
    <mergeCell ref="C1:K1"/>
    <mergeCell ref="D2:K2"/>
    <mergeCell ref="D3:K3"/>
    <mergeCell ref="A4:C5"/>
    <mergeCell ref="D14:F14"/>
    <mergeCell ref="H14:L14"/>
    <mergeCell ref="D10:M10"/>
    <mergeCell ref="A10:C10"/>
    <mergeCell ref="A8:C9"/>
    <mergeCell ref="D22:F22"/>
    <mergeCell ref="I27:K27"/>
    <mergeCell ref="L27:M27"/>
    <mergeCell ref="D23:F23"/>
    <mergeCell ref="D24:F24"/>
    <mergeCell ref="H17:L17"/>
    <mergeCell ref="H20:L20"/>
    <mergeCell ref="H21:L21"/>
    <mergeCell ref="H22:L22"/>
    <mergeCell ref="H23:L23"/>
    <mergeCell ref="M41:M43"/>
    <mergeCell ref="D28:F28"/>
    <mergeCell ref="G28:H28"/>
    <mergeCell ref="I28:K28"/>
    <mergeCell ref="L28:M28"/>
    <mergeCell ref="D25:F25"/>
    <mergeCell ref="H25:L25"/>
    <mergeCell ref="I34:J34"/>
    <mergeCell ref="A32:E32"/>
    <mergeCell ref="F32:J32"/>
    <mergeCell ref="K32:M32"/>
    <mergeCell ref="M34:M36"/>
    <mergeCell ref="M37:M40"/>
    <mergeCell ref="D37:E37"/>
    <mergeCell ref="F37:G37"/>
    <mergeCell ref="I37:J37"/>
    <mergeCell ref="I39:J39"/>
    <mergeCell ref="I40:J40"/>
    <mergeCell ref="D40:E40"/>
    <mergeCell ref="L34:L36"/>
    <mergeCell ref="A33:B33"/>
    <mergeCell ref="D33:E33"/>
    <mergeCell ref="F33:G33"/>
    <mergeCell ref="I33:J33"/>
    <mergeCell ref="A34:B34"/>
    <mergeCell ref="D34:E34"/>
    <mergeCell ref="F34:G34"/>
    <mergeCell ref="A35:B35"/>
    <mergeCell ref="D35:E35"/>
    <mergeCell ref="F35:G35"/>
    <mergeCell ref="I35:J35"/>
    <mergeCell ref="A36:B36"/>
    <mergeCell ref="D36:E36"/>
    <mergeCell ref="F36:G36"/>
    <mergeCell ref="I36:J36"/>
    <mergeCell ref="A37:B37"/>
    <mergeCell ref="A42:B42"/>
    <mergeCell ref="D42:E42"/>
    <mergeCell ref="A41:B41"/>
    <mergeCell ref="D41:E41"/>
    <mergeCell ref="A38:B38"/>
    <mergeCell ref="D38:E38"/>
    <mergeCell ref="A39:B39"/>
    <mergeCell ref="D39:E39"/>
    <mergeCell ref="A40:B40"/>
    <mergeCell ref="L37:L40"/>
    <mergeCell ref="L41:L43"/>
    <mergeCell ref="F41:G41"/>
    <mergeCell ref="I41:J41"/>
    <mergeCell ref="F38:G38"/>
    <mergeCell ref="I38:J38"/>
    <mergeCell ref="F39:G39"/>
    <mergeCell ref="I43:J43"/>
    <mergeCell ref="F43:G43"/>
    <mergeCell ref="D43:E43"/>
    <mergeCell ref="K34:K36"/>
    <mergeCell ref="K37:K40"/>
    <mergeCell ref="F42:G42"/>
    <mergeCell ref="I42:J42"/>
    <mergeCell ref="F40:G40"/>
    <mergeCell ref="K41:K43"/>
  </mergeCells>
  <dataValidations count="2">
    <dataValidation errorStyle="warning" type="list" allowBlank="1" showInputMessage="1" showErrorMessage="1" errorTitle="RIESGO INCORRECTO" error="Este tipo de riesgo no es correcto" sqref="M13:M25">
      <formula1>TIPODERIESGO</formula1>
    </dataValidation>
    <dataValidation type="list" allowBlank="1" showInputMessage="1" showErrorMessage="1" sqref="F34">
      <formula1>$E$10:$E$11</formula1>
    </dataValidation>
  </dataValidations>
  <printOptions horizontalCentered="1" verticalCentered="1"/>
  <pageMargins left="0.984251968503937" right="0" top="0" bottom="0" header="0" footer="0"/>
  <pageSetup fitToHeight="1" fitToWidth="1" horizontalDpi="600" verticalDpi="600" orientation="landscape" scale="47"/>
  <drawing r:id="rId3"/>
  <legacyDrawing r:id="rId2"/>
</worksheet>
</file>

<file path=xl/worksheets/sheet3.xml><?xml version="1.0" encoding="utf-8"?>
<worksheet xmlns="http://schemas.openxmlformats.org/spreadsheetml/2006/main" xmlns:r="http://schemas.openxmlformats.org/officeDocument/2006/relationships">
  <dimension ref="B4:L36"/>
  <sheetViews>
    <sheetView zoomScale="55" zoomScaleNormal="55" zoomScalePageLayoutView="0" workbookViewId="0" topLeftCell="A1">
      <selection activeCell="E16" sqref="E16"/>
    </sheetView>
  </sheetViews>
  <sheetFormatPr defaultColWidth="11.421875" defaultRowHeight="12.75"/>
  <cols>
    <col min="1" max="1" width="11.421875" style="142" customWidth="1"/>
    <col min="2" max="3" width="23.140625" style="142" customWidth="1"/>
    <col min="4" max="4" width="47.140625" style="142" customWidth="1"/>
    <col min="5" max="5" width="36.421875" style="142" customWidth="1"/>
    <col min="6" max="6" width="39.421875" style="142" customWidth="1"/>
    <col min="7" max="7" width="46.00390625" style="142" customWidth="1"/>
    <col min="8" max="8" width="40.421875" style="142" customWidth="1"/>
    <col min="9" max="16384" width="11.421875" style="142" customWidth="1"/>
  </cols>
  <sheetData>
    <row r="1" ht="12.75"/>
    <row r="2" ht="12.75"/>
    <row r="3" ht="13.5" thickBot="1"/>
    <row r="4" spans="2:8" ht="58.5" customHeight="1" thickBot="1">
      <c r="B4" s="545" t="s">
        <v>261</v>
      </c>
      <c r="C4" s="546"/>
      <c r="D4" s="546"/>
      <c r="E4" s="546"/>
      <c r="F4" s="546"/>
      <c r="G4" s="546"/>
      <c r="H4" s="547"/>
    </row>
    <row r="5" spans="2:8" ht="27" thickBot="1">
      <c r="B5" s="548" t="s">
        <v>47</v>
      </c>
      <c r="C5" s="549"/>
      <c r="D5" s="552" t="s">
        <v>48</v>
      </c>
      <c r="E5" s="553"/>
      <c r="F5" s="553"/>
      <c r="G5" s="553"/>
      <c r="H5" s="554"/>
    </row>
    <row r="6" spans="2:12" ht="26.25" thickBot="1">
      <c r="B6" s="550"/>
      <c r="C6" s="551"/>
      <c r="D6" s="22" t="s">
        <v>49</v>
      </c>
      <c r="E6" s="22" t="s">
        <v>50</v>
      </c>
      <c r="F6" s="6" t="s">
        <v>51</v>
      </c>
      <c r="G6" s="22" t="s">
        <v>52</v>
      </c>
      <c r="H6" s="22" t="s">
        <v>53</v>
      </c>
      <c r="K6" s="68" t="s">
        <v>54</v>
      </c>
      <c r="L6" s="69" t="s">
        <v>55</v>
      </c>
    </row>
    <row r="7" spans="2:12" ht="18">
      <c r="B7" s="542" t="s">
        <v>56</v>
      </c>
      <c r="C7" s="542">
        <v>1</v>
      </c>
      <c r="D7" s="29">
        <v>1</v>
      </c>
      <c r="E7" s="29">
        <v>6</v>
      </c>
      <c r="F7" s="38">
        <v>7</v>
      </c>
      <c r="G7" s="30">
        <v>11</v>
      </c>
      <c r="H7" s="30">
        <v>13</v>
      </c>
      <c r="K7" s="555" t="s">
        <v>57</v>
      </c>
      <c r="L7" s="103" t="s">
        <v>58</v>
      </c>
    </row>
    <row r="8" spans="2:12" ht="36">
      <c r="B8" s="543"/>
      <c r="C8" s="543"/>
      <c r="D8" s="31" t="s">
        <v>59</v>
      </c>
      <c r="E8" s="31" t="s">
        <v>60</v>
      </c>
      <c r="F8" s="39" t="s">
        <v>61</v>
      </c>
      <c r="G8" s="25" t="s">
        <v>62</v>
      </c>
      <c r="H8" s="25" t="s">
        <v>63</v>
      </c>
      <c r="K8" s="556"/>
      <c r="L8" s="70" t="s">
        <v>64</v>
      </c>
    </row>
    <row r="9" spans="2:12" ht="18">
      <c r="B9" s="543"/>
      <c r="C9" s="543"/>
      <c r="D9" s="23" t="s">
        <v>65</v>
      </c>
      <c r="E9" s="23" t="s">
        <v>65</v>
      </c>
      <c r="F9" s="40"/>
      <c r="G9" s="24" t="s">
        <v>66</v>
      </c>
      <c r="H9" s="24" t="s">
        <v>66</v>
      </c>
      <c r="K9" s="556"/>
      <c r="L9" s="70" t="s">
        <v>67</v>
      </c>
    </row>
    <row r="10" spans="2:12" ht="18">
      <c r="B10" s="543"/>
      <c r="C10" s="543"/>
      <c r="D10" s="32"/>
      <c r="E10" s="32"/>
      <c r="F10" s="40" t="s">
        <v>66</v>
      </c>
      <c r="G10" s="24" t="s">
        <v>68</v>
      </c>
      <c r="H10" s="24" t="s">
        <v>68</v>
      </c>
      <c r="K10" s="556"/>
      <c r="L10" s="70" t="s">
        <v>69</v>
      </c>
    </row>
    <row r="11" spans="2:12" ht="36.75" thickBot="1">
      <c r="B11" s="544"/>
      <c r="C11" s="544"/>
      <c r="D11" s="33"/>
      <c r="E11" s="33"/>
      <c r="F11" s="41"/>
      <c r="G11" s="34" t="s">
        <v>70</v>
      </c>
      <c r="H11" s="34" t="s">
        <v>70</v>
      </c>
      <c r="K11" s="556"/>
      <c r="L11" s="70" t="s">
        <v>71</v>
      </c>
    </row>
    <row r="12" spans="2:12" ht="18">
      <c r="B12" s="542" t="s">
        <v>72</v>
      </c>
      <c r="C12" s="542">
        <v>2</v>
      </c>
      <c r="D12" s="29">
        <v>2</v>
      </c>
      <c r="E12" s="29">
        <v>12</v>
      </c>
      <c r="F12" s="38">
        <v>14</v>
      </c>
      <c r="G12" s="30">
        <v>22</v>
      </c>
      <c r="H12" s="35">
        <v>26</v>
      </c>
      <c r="K12" s="557" t="s">
        <v>73</v>
      </c>
      <c r="L12" s="47" t="s">
        <v>74</v>
      </c>
    </row>
    <row r="13" spans="2:12" ht="36">
      <c r="B13" s="543"/>
      <c r="C13" s="543"/>
      <c r="D13" s="31" t="s">
        <v>75</v>
      </c>
      <c r="E13" s="31" t="s">
        <v>76</v>
      </c>
      <c r="F13" s="39" t="s">
        <v>77</v>
      </c>
      <c r="G13" s="25" t="s">
        <v>78</v>
      </c>
      <c r="H13" s="27" t="s">
        <v>79</v>
      </c>
      <c r="K13" s="558"/>
      <c r="L13" s="47" t="s">
        <v>80</v>
      </c>
    </row>
    <row r="14" spans="2:12" ht="18">
      <c r="B14" s="543"/>
      <c r="C14" s="543"/>
      <c r="D14" s="23" t="s">
        <v>65</v>
      </c>
      <c r="E14" s="23" t="s">
        <v>65</v>
      </c>
      <c r="F14" s="40"/>
      <c r="G14" s="24" t="s">
        <v>66</v>
      </c>
      <c r="H14" s="36" t="s">
        <v>68</v>
      </c>
      <c r="K14" s="558"/>
      <c r="L14" s="47" t="s">
        <v>81</v>
      </c>
    </row>
    <row r="15" spans="2:12" ht="18">
      <c r="B15" s="543"/>
      <c r="C15" s="543"/>
      <c r="D15" s="32"/>
      <c r="E15" s="32"/>
      <c r="F15" s="40" t="s">
        <v>66</v>
      </c>
      <c r="G15" s="24" t="s">
        <v>68</v>
      </c>
      <c r="H15" s="36" t="s">
        <v>66</v>
      </c>
      <c r="K15" s="558"/>
      <c r="L15" s="47" t="s">
        <v>82</v>
      </c>
    </row>
    <row r="16" spans="2:12" ht="36.75" thickBot="1">
      <c r="B16" s="544"/>
      <c r="C16" s="544"/>
      <c r="D16" s="33"/>
      <c r="E16" s="33"/>
      <c r="F16" s="41"/>
      <c r="G16" s="34" t="s">
        <v>70</v>
      </c>
      <c r="H16" s="37" t="s">
        <v>70</v>
      </c>
      <c r="K16" s="559" t="s">
        <v>83</v>
      </c>
      <c r="L16" s="104" t="s">
        <v>84</v>
      </c>
    </row>
    <row r="17" spans="2:12" ht="18">
      <c r="B17" s="542" t="s">
        <v>85</v>
      </c>
      <c r="C17" s="542">
        <v>3</v>
      </c>
      <c r="D17" s="29">
        <v>3</v>
      </c>
      <c r="E17" s="38">
        <v>18</v>
      </c>
      <c r="F17" s="30">
        <v>21</v>
      </c>
      <c r="G17" s="35">
        <v>33</v>
      </c>
      <c r="H17" s="35">
        <v>39</v>
      </c>
      <c r="K17" s="559"/>
      <c r="L17" s="104" t="s">
        <v>86</v>
      </c>
    </row>
    <row r="18" spans="2:12" ht="36">
      <c r="B18" s="543"/>
      <c r="C18" s="543"/>
      <c r="D18" s="31" t="s">
        <v>87</v>
      </c>
      <c r="E18" s="39" t="s">
        <v>88</v>
      </c>
      <c r="F18" s="25" t="s">
        <v>89</v>
      </c>
      <c r="G18" s="27" t="s">
        <v>90</v>
      </c>
      <c r="H18" s="27" t="s">
        <v>91</v>
      </c>
      <c r="K18" s="559"/>
      <c r="L18" s="104" t="s">
        <v>92</v>
      </c>
    </row>
    <row r="19" spans="2:12" ht="18">
      <c r="B19" s="543"/>
      <c r="C19" s="543"/>
      <c r="D19" s="23" t="s">
        <v>65</v>
      </c>
      <c r="E19" s="40"/>
      <c r="F19" s="24" t="s">
        <v>66</v>
      </c>
      <c r="G19" s="36" t="s">
        <v>68</v>
      </c>
      <c r="H19" s="36" t="s">
        <v>68</v>
      </c>
      <c r="K19" s="559"/>
      <c r="L19" s="104" t="s">
        <v>93</v>
      </c>
    </row>
    <row r="20" spans="2:12" ht="18">
      <c r="B20" s="543"/>
      <c r="C20" s="543"/>
      <c r="D20" s="32"/>
      <c r="E20" s="40" t="s">
        <v>66</v>
      </c>
      <c r="F20" s="24" t="s">
        <v>68</v>
      </c>
      <c r="G20" s="36" t="s">
        <v>66</v>
      </c>
      <c r="H20" s="36" t="s">
        <v>66</v>
      </c>
      <c r="K20" s="559"/>
      <c r="L20" s="104" t="s">
        <v>94</v>
      </c>
    </row>
    <row r="21" spans="2:12" ht="36.75" thickBot="1">
      <c r="B21" s="544"/>
      <c r="C21" s="544"/>
      <c r="D21" s="33"/>
      <c r="E21" s="41"/>
      <c r="F21" s="34" t="s">
        <v>70</v>
      </c>
      <c r="G21" s="37" t="s">
        <v>70</v>
      </c>
      <c r="H21" s="37" t="s">
        <v>70</v>
      </c>
      <c r="K21" s="559"/>
      <c r="L21" s="104" t="s">
        <v>95</v>
      </c>
    </row>
    <row r="22" spans="2:12" ht="18">
      <c r="B22" s="542" t="s">
        <v>96</v>
      </c>
      <c r="C22" s="542">
        <v>4</v>
      </c>
      <c r="D22" s="38">
        <v>4</v>
      </c>
      <c r="E22" s="30">
        <v>24</v>
      </c>
      <c r="F22" s="30">
        <v>28</v>
      </c>
      <c r="G22" s="35">
        <v>44</v>
      </c>
      <c r="H22" s="35">
        <v>52</v>
      </c>
      <c r="K22" s="559"/>
      <c r="L22" s="104" t="s">
        <v>97</v>
      </c>
    </row>
    <row r="23" spans="2:12" ht="36">
      <c r="B23" s="543"/>
      <c r="C23" s="543"/>
      <c r="D23" s="39" t="s">
        <v>98</v>
      </c>
      <c r="E23" s="26" t="s">
        <v>99</v>
      </c>
      <c r="F23" s="26" t="s">
        <v>100</v>
      </c>
      <c r="G23" s="27" t="s">
        <v>101</v>
      </c>
      <c r="H23" s="27" t="s">
        <v>102</v>
      </c>
      <c r="K23" s="559"/>
      <c r="L23" s="104" t="s">
        <v>103</v>
      </c>
    </row>
    <row r="24" spans="2:12" ht="18">
      <c r="B24" s="543"/>
      <c r="C24" s="543"/>
      <c r="D24" s="40"/>
      <c r="E24" s="24" t="s">
        <v>66</v>
      </c>
      <c r="F24" s="24" t="s">
        <v>66</v>
      </c>
      <c r="G24" s="36" t="s">
        <v>68</v>
      </c>
      <c r="H24" s="36" t="s">
        <v>68</v>
      </c>
      <c r="K24" s="541" t="s">
        <v>104</v>
      </c>
      <c r="L24" s="102" t="s">
        <v>105</v>
      </c>
    </row>
    <row r="25" spans="2:12" ht="18">
      <c r="B25" s="543"/>
      <c r="C25" s="543"/>
      <c r="D25" s="40" t="s">
        <v>66</v>
      </c>
      <c r="E25" s="24" t="s">
        <v>68</v>
      </c>
      <c r="F25" s="24" t="s">
        <v>68</v>
      </c>
      <c r="G25" s="36" t="s">
        <v>66</v>
      </c>
      <c r="H25" s="36" t="s">
        <v>66</v>
      </c>
      <c r="K25" s="541"/>
      <c r="L25" s="102" t="s">
        <v>106</v>
      </c>
    </row>
    <row r="26" spans="2:12" ht="36.75" thickBot="1">
      <c r="B26" s="544"/>
      <c r="C26" s="544"/>
      <c r="D26" s="41"/>
      <c r="E26" s="34" t="s">
        <v>70</v>
      </c>
      <c r="F26" s="34" t="s">
        <v>70</v>
      </c>
      <c r="G26" s="37" t="s">
        <v>70</v>
      </c>
      <c r="H26" s="37" t="s">
        <v>70</v>
      </c>
      <c r="K26" s="541"/>
      <c r="L26" s="102" t="s">
        <v>107</v>
      </c>
    </row>
    <row r="27" spans="2:12" ht="18">
      <c r="B27" s="542" t="s">
        <v>108</v>
      </c>
      <c r="C27" s="542">
        <v>5</v>
      </c>
      <c r="D27" s="30">
        <v>5</v>
      </c>
      <c r="E27" s="30">
        <v>30</v>
      </c>
      <c r="F27" s="35">
        <v>35</v>
      </c>
      <c r="G27" s="35">
        <v>55</v>
      </c>
      <c r="H27" s="35">
        <v>65</v>
      </c>
      <c r="K27" s="541"/>
      <c r="L27" s="102" t="s">
        <v>109</v>
      </c>
    </row>
    <row r="28" spans="2:12" ht="36">
      <c r="B28" s="543"/>
      <c r="C28" s="543"/>
      <c r="D28" s="25" t="s">
        <v>110</v>
      </c>
      <c r="E28" s="25" t="s">
        <v>111</v>
      </c>
      <c r="F28" s="27" t="s">
        <v>112</v>
      </c>
      <c r="G28" s="27" t="s">
        <v>113</v>
      </c>
      <c r="H28" s="27" t="s">
        <v>114</v>
      </c>
      <c r="K28" s="541"/>
      <c r="L28" s="102" t="s">
        <v>115</v>
      </c>
    </row>
    <row r="29" spans="2:12" ht="18">
      <c r="B29" s="543"/>
      <c r="C29" s="543"/>
      <c r="D29" s="24" t="s">
        <v>66</v>
      </c>
      <c r="E29" s="24" t="s">
        <v>66</v>
      </c>
      <c r="F29" s="36" t="s">
        <v>68</v>
      </c>
      <c r="G29" s="36" t="s">
        <v>68</v>
      </c>
      <c r="H29" s="36" t="s">
        <v>68</v>
      </c>
      <c r="K29" s="541"/>
      <c r="L29" s="102" t="s">
        <v>116</v>
      </c>
    </row>
    <row r="30" spans="2:12" ht="18">
      <c r="B30" s="543"/>
      <c r="C30" s="543"/>
      <c r="D30" s="24" t="s">
        <v>68</v>
      </c>
      <c r="E30" s="24" t="s">
        <v>68</v>
      </c>
      <c r="F30" s="36" t="s">
        <v>66</v>
      </c>
      <c r="G30" s="36" t="s">
        <v>66</v>
      </c>
      <c r="H30" s="36" t="s">
        <v>66</v>
      </c>
      <c r="K30" s="541"/>
      <c r="L30" s="102" t="s">
        <v>117</v>
      </c>
    </row>
    <row r="31" spans="2:12" ht="36.75" thickBot="1">
      <c r="B31" s="544"/>
      <c r="C31" s="544"/>
      <c r="D31" s="34" t="s">
        <v>70</v>
      </c>
      <c r="E31" s="34" t="s">
        <v>70</v>
      </c>
      <c r="F31" s="37" t="s">
        <v>70</v>
      </c>
      <c r="G31" s="37" t="s">
        <v>70</v>
      </c>
      <c r="H31" s="37" t="s">
        <v>70</v>
      </c>
      <c r="K31" s="541"/>
      <c r="L31" s="102" t="s">
        <v>118</v>
      </c>
    </row>
    <row r="35" ht="13.5" thickBot="1"/>
    <row r="36" spans="2:8" ht="38.25" thickBot="1">
      <c r="B36" s="545" t="s">
        <v>264</v>
      </c>
      <c r="C36" s="546"/>
      <c r="D36" s="546"/>
      <c r="E36" s="546"/>
      <c r="F36" s="546"/>
      <c r="G36" s="546"/>
      <c r="H36" s="547"/>
    </row>
  </sheetData>
  <sheetProtection/>
  <mergeCells count="18">
    <mergeCell ref="D5:H5"/>
    <mergeCell ref="B7:B11"/>
    <mergeCell ref="C7:C11"/>
    <mergeCell ref="K7:K11"/>
    <mergeCell ref="B12:B16"/>
    <mergeCell ref="C12:C16"/>
    <mergeCell ref="K12:K15"/>
    <mergeCell ref="K16:K23"/>
    <mergeCell ref="K24:K31"/>
    <mergeCell ref="B27:B31"/>
    <mergeCell ref="B17:B21"/>
    <mergeCell ref="B4:H4"/>
    <mergeCell ref="B36:H36"/>
    <mergeCell ref="C17:C21"/>
    <mergeCell ref="B22:B26"/>
    <mergeCell ref="C22:C26"/>
    <mergeCell ref="C27:C31"/>
    <mergeCell ref="B5:C6"/>
  </mergeCells>
  <printOptions/>
  <pageMargins left="0.75" right="0.75" top="1" bottom="1"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IO98"/>
  <sheetViews>
    <sheetView zoomScale="55" zoomScaleNormal="55" zoomScalePageLayoutView="0" workbookViewId="0" topLeftCell="A80">
      <selection activeCell="AF94" sqref="AF94"/>
    </sheetView>
  </sheetViews>
  <sheetFormatPr defaultColWidth="11.421875" defaultRowHeight="12.75"/>
  <cols>
    <col min="1" max="5" width="6.421875" style="112" customWidth="1"/>
    <col min="6" max="7" width="4.8515625" style="112" customWidth="1"/>
    <col min="8" max="8" width="10.421875" style="112" customWidth="1"/>
    <col min="9" max="13" width="3.7109375" style="112" customWidth="1"/>
    <col min="14" max="14" width="21.421875" style="112" customWidth="1"/>
    <col min="15" max="15" width="11.421875" style="112" customWidth="1"/>
    <col min="16" max="16" width="3.7109375" style="112" customWidth="1"/>
    <col min="17" max="17" width="12.421875" style="112" customWidth="1"/>
    <col min="18" max="20" width="3.7109375" style="112" customWidth="1"/>
    <col min="21" max="21" width="15.8515625" style="112" customWidth="1"/>
    <col min="22" max="22" width="20.28125" style="112" customWidth="1"/>
    <col min="23" max="23" width="3.7109375" style="112" customWidth="1"/>
    <col min="24" max="24" width="16.00390625" style="112" customWidth="1"/>
    <col min="25" max="25" width="17.28125" style="112" customWidth="1"/>
    <col min="26" max="26" width="11.140625" style="112" customWidth="1"/>
    <col min="27" max="27" width="14.7109375" style="112" customWidth="1"/>
    <col min="28" max="28" width="15.00390625" style="112" customWidth="1"/>
    <col min="29" max="29" width="4.8515625" style="112" customWidth="1"/>
    <col min="30" max="30" width="5.28125" style="112" customWidth="1"/>
    <col min="31" max="32" width="5.140625" style="112" customWidth="1"/>
    <col min="33" max="34" width="4.8515625" style="112" customWidth="1"/>
    <col min="35" max="35" width="10.421875" style="112" bestFit="1" customWidth="1"/>
    <col min="36" max="36" width="11.7109375" style="112" customWidth="1"/>
    <col min="37" max="40" width="4.8515625" style="112" customWidth="1"/>
    <col min="41" max="16384" width="11.421875" style="112" customWidth="1"/>
  </cols>
  <sheetData>
    <row r="1" spans="1:249" ht="15.75">
      <c r="A1" s="652"/>
      <c r="B1" s="653"/>
      <c r="C1" s="653"/>
      <c r="D1" s="654"/>
      <c r="E1" s="672" t="s">
        <v>1</v>
      </c>
      <c r="F1" s="662"/>
      <c r="G1" s="662"/>
      <c r="H1" s="662"/>
      <c r="I1" s="662"/>
      <c r="J1" s="662"/>
      <c r="K1" s="662"/>
      <c r="L1" s="662"/>
      <c r="M1" s="662"/>
      <c r="N1" s="662"/>
      <c r="O1" s="662"/>
      <c r="P1" s="662"/>
      <c r="Q1" s="662"/>
      <c r="R1" s="662"/>
      <c r="S1" s="662"/>
      <c r="T1" s="662"/>
      <c r="U1" s="662"/>
      <c r="V1" s="662"/>
      <c r="W1" s="662"/>
      <c r="X1" s="662"/>
      <c r="Y1" s="662"/>
      <c r="Z1" s="662"/>
      <c r="AA1" s="662"/>
      <c r="AB1" s="673"/>
      <c r="AC1" s="661" t="s">
        <v>447</v>
      </c>
      <c r="AD1" s="662"/>
      <c r="AE1" s="662"/>
      <c r="AF1" s="662"/>
      <c r="AG1" s="663" t="s">
        <v>484</v>
      </c>
      <c r="AH1" s="663"/>
      <c r="AI1" s="664"/>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211"/>
      <c r="HE1" s="211"/>
      <c r="HF1" s="211"/>
      <c r="HG1" s="211"/>
      <c r="HH1" s="211"/>
      <c r="HI1" s="211"/>
      <c r="HJ1" s="211"/>
      <c r="HK1" s="211"/>
      <c r="HL1" s="211"/>
      <c r="HM1" s="211"/>
      <c r="HN1" s="211"/>
      <c r="HO1" s="211"/>
      <c r="HP1" s="211"/>
      <c r="HQ1" s="211"/>
      <c r="HR1" s="211"/>
      <c r="HS1" s="211"/>
      <c r="HT1" s="211"/>
      <c r="HU1" s="211"/>
      <c r="HV1" s="211"/>
      <c r="HW1" s="211"/>
      <c r="HX1" s="211"/>
      <c r="HY1" s="211"/>
      <c r="HZ1" s="211"/>
      <c r="IA1" s="211"/>
      <c r="IB1" s="211"/>
      <c r="IC1" s="211"/>
      <c r="ID1" s="211"/>
      <c r="IE1" s="211"/>
      <c r="IF1" s="211"/>
      <c r="IG1" s="211"/>
      <c r="IH1" s="211"/>
      <c r="II1" s="211"/>
      <c r="IJ1" s="211"/>
      <c r="IK1" s="211"/>
      <c r="IL1" s="211"/>
      <c r="IM1" s="211"/>
      <c r="IN1" s="211"/>
      <c r="IO1" s="211"/>
    </row>
    <row r="2" spans="1:249" ht="20.25" customHeight="1">
      <c r="A2" s="655"/>
      <c r="B2" s="656"/>
      <c r="C2" s="656"/>
      <c r="D2" s="657"/>
      <c r="E2" s="665" t="s">
        <v>142</v>
      </c>
      <c r="F2" s="666"/>
      <c r="G2" s="666"/>
      <c r="H2" s="666"/>
      <c r="I2" s="667" t="s">
        <v>449</v>
      </c>
      <c r="J2" s="667"/>
      <c r="K2" s="667"/>
      <c r="L2" s="667"/>
      <c r="M2" s="667"/>
      <c r="N2" s="667"/>
      <c r="O2" s="667"/>
      <c r="P2" s="667"/>
      <c r="Q2" s="667"/>
      <c r="R2" s="667"/>
      <c r="S2" s="667"/>
      <c r="T2" s="667"/>
      <c r="U2" s="667"/>
      <c r="V2" s="667"/>
      <c r="W2" s="667"/>
      <c r="X2" s="667"/>
      <c r="Y2" s="667"/>
      <c r="Z2" s="667"/>
      <c r="AA2" s="667"/>
      <c r="AB2" s="668"/>
      <c r="AC2" s="669" t="s">
        <v>450</v>
      </c>
      <c r="AD2" s="666"/>
      <c r="AE2" s="666"/>
      <c r="AF2" s="666"/>
      <c r="AG2" s="670">
        <v>2</v>
      </c>
      <c r="AH2" s="670"/>
      <c r="AI2" s="671"/>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c r="ED2" s="211"/>
      <c r="EE2" s="211"/>
      <c r="EF2" s="211"/>
      <c r="EG2" s="211"/>
      <c r="EH2" s="211"/>
      <c r="EI2" s="211"/>
      <c r="EJ2" s="211"/>
      <c r="EK2" s="211"/>
      <c r="EL2" s="211"/>
      <c r="EM2" s="211"/>
      <c r="EN2" s="211"/>
      <c r="EO2" s="211"/>
      <c r="EP2" s="211"/>
      <c r="EQ2" s="211"/>
      <c r="ER2" s="211"/>
      <c r="ES2" s="211"/>
      <c r="ET2" s="211"/>
      <c r="EU2" s="211"/>
      <c r="EV2" s="211"/>
      <c r="EW2" s="211"/>
      <c r="EX2" s="211"/>
      <c r="EY2" s="211"/>
      <c r="EZ2" s="211"/>
      <c r="FA2" s="211"/>
      <c r="FB2" s="211"/>
      <c r="FC2" s="211"/>
      <c r="FD2" s="211"/>
      <c r="FE2" s="211"/>
      <c r="FF2" s="211"/>
      <c r="FG2" s="211"/>
      <c r="FH2" s="211"/>
      <c r="FI2" s="211"/>
      <c r="FJ2" s="211"/>
      <c r="FK2" s="211"/>
      <c r="FL2" s="211"/>
      <c r="FM2" s="211"/>
      <c r="FN2" s="211"/>
      <c r="FO2" s="211"/>
      <c r="FP2" s="211"/>
      <c r="FQ2" s="211"/>
      <c r="FR2" s="211"/>
      <c r="FS2" s="211"/>
      <c r="FT2" s="211"/>
      <c r="FU2" s="211"/>
      <c r="FV2" s="211"/>
      <c r="FW2" s="211"/>
      <c r="FX2" s="211"/>
      <c r="FY2" s="211"/>
      <c r="FZ2" s="211"/>
      <c r="GA2" s="211"/>
      <c r="GB2" s="211"/>
      <c r="GC2" s="211"/>
      <c r="GD2" s="211"/>
      <c r="GE2" s="211"/>
      <c r="GF2" s="211"/>
      <c r="GG2" s="211"/>
      <c r="GH2" s="211"/>
      <c r="GI2" s="211"/>
      <c r="GJ2" s="211"/>
      <c r="GK2" s="211"/>
      <c r="GL2" s="211"/>
      <c r="GM2" s="211"/>
      <c r="GN2" s="211"/>
      <c r="GO2" s="211"/>
      <c r="GP2" s="211"/>
      <c r="GQ2" s="211"/>
      <c r="GR2" s="211"/>
      <c r="GS2" s="211"/>
      <c r="GT2" s="211"/>
      <c r="GU2" s="211"/>
      <c r="GV2" s="211"/>
      <c r="GW2" s="211"/>
      <c r="GX2" s="211"/>
      <c r="GY2" s="211"/>
      <c r="GZ2" s="211"/>
      <c r="HA2" s="211"/>
      <c r="HB2" s="211"/>
      <c r="HC2" s="211"/>
      <c r="HD2" s="211"/>
      <c r="HE2" s="211"/>
      <c r="HF2" s="211"/>
      <c r="HG2" s="211"/>
      <c r="HH2" s="211"/>
      <c r="HI2" s="211"/>
      <c r="HJ2" s="211"/>
      <c r="HK2" s="211"/>
      <c r="HL2" s="211"/>
      <c r="HM2" s="211"/>
      <c r="HN2" s="211"/>
      <c r="HO2" s="211"/>
      <c r="HP2" s="211"/>
      <c r="HQ2" s="211"/>
      <c r="HR2" s="211"/>
      <c r="HS2" s="211"/>
      <c r="HT2" s="211"/>
      <c r="HU2" s="211"/>
      <c r="HV2" s="211"/>
      <c r="HW2" s="211"/>
      <c r="HX2" s="211"/>
      <c r="HY2" s="211"/>
      <c r="HZ2" s="211"/>
      <c r="IA2" s="211"/>
      <c r="IB2" s="211"/>
      <c r="IC2" s="211"/>
      <c r="ID2" s="211"/>
      <c r="IE2" s="211"/>
      <c r="IF2" s="211"/>
      <c r="IG2" s="211"/>
      <c r="IH2" s="211"/>
      <c r="II2" s="211"/>
      <c r="IJ2" s="211"/>
      <c r="IK2" s="211"/>
      <c r="IL2" s="211"/>
      <c r="IM2" s="211"/>
      <c r="IN2" s="211"/>
      <c r="IO2" s="211"/>
    </row>
    <row r="3" spans="1:249" ht="17.25" customHeight="1" thickBot="1">
      <c r="A3" s="658"/>
      <c r="B3" s="659"/>
      <c r="C3" s="659"/>
      <c r="D3" s="660"/>
      <c r="E3" s="639" t="s">
        <v>451</v>
      </c>
      <c r="F3" s="640"/>
      <c r="G3" s="640"/>
      <c r="H3" s="640"/>
      <c r="I3" s="641" t="s">
        <v>485</v>
      </c>
      <c r="J3" s="641"/>
      <c r="K3" s="641"/>
      <c r="L3" s="641"/>
      <c r="M3" s="641"/>
      <c r="N3" s="641"/>
      <c r="O3" s="641"/>
      <c r="P3" s="641"/>
      <c r="Q3" s="641"/>
      <c r="R3" s="641"/>
      <c r="S3" s="641"/>
      <c r="T3" s="641"/>
      <c r="U3" s="641"/>
      <c r="V3" s="641"/>
      <c r="W3" s="641"/>
      <c r="X3" s="641"/>
      <c r="Y3" s="641"/>
      <c r="Z3" s="641"/>
      <c r="AA3" s="641"/>
      <c r="AB3" s="642"/>
      <c r="AC3" s="643" t="s">
        <v>453</v>
      </c>
      <c r="AD3" s="640"/>
      <c r="AE3" s="640"/>
      <c r="AF3" s="640"/>
      <c r="AG3" s="644">
        <v>43123</v>
      </c>
      <c r="AH3" s="645"/>
      <c r="AI3" s="646"/>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11"/>
      <c r="EN3" s="211"/>
      <c r="EO3" s="211"/>
      <c r="EP3" s="211"/>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c r="HB3" s="211"/>
      <c r="HC3" s="211"/>
      <c r="HD3" s="211"/>
      <c r="HE3" s="211"/>
      <c r="HF3" s="211"/>
      <c r="HG3" s="211"/>
      <c r="HH3" s="211"/>
      <c r="HI3" s="211"/>
      <c r="HJ3" s="211"/>
      <c r="HK3" s="211"/>
      <c r="HL3" s="211"/>
      <c r="HM3" s="211"/>
      <c r="HN3" s="211"/>
      <c r="HO3" s="211"/>
      <c r="HP3" s="211"/>
      <c r="HQ3" s="211"/>
      <c r="HR3" s="211"/>
      <c r="HS3" s="211"/>
      <c r="HT3" s="211"/>
      <c r="HU3" s="211"/>
      <c r="HV3" s="211"/>
      <c r="HW3" s="211"/>
      <c r="HX3" s="211"/>
      <c r="HY3" s="211"/>
      <c r="HZ3" s="211"/>
      <c r="IA3" s="211"/>
      <c r="IB3" s="211"/>
      <c r="IC3" s="211"/>
      <c r="ID3" s="211"/>
      <c r="IE3" s="211"/>
      <c r="IF3" s="211"/>
      <c r="IG3" s="211"/>
      <c r="IH3" s="211"/>
      <c r="II3" s="211"/>
      <c r="IJ3" s="211"/>
      <c r="IK3" s="211"/>
      <c r="IL3" s="211"/>
      <c r="IM3" s="211"/>
      <c r="IN3" s="211"/>
      <c r="IO3" s="211"/>
    </row>
    <row r="4" spans="1:249" ht="16.5" thickBot="1">
      <c r="A4" s="212"/>
      <c r="B4" s="212"/>
      <c r="C4" s="212"/>
      <c r="D4" s="212"/>
      <c r="E4" s="213"/>
      <c r="F4" s="213"/>
      <c r="G4" s="213"/>
      <c r="H4" s="213"/>
      <c r="I4" s="214"/>
      <c r="J4" s="214"/>
      <c r="K4" s="214"/>
      <c r="L4" s="214"/>
      <c r="M4" s="214"/>
      <c r="N4" s="214"/>
      <c r="O4" s="214"/>
      <c r="P4" s="214"/>
      <c r="Q4" s="214"/>
      <c r="R4" s="214"/>
      <c r="S4" s="214"/>
      <c r="T4" s="214"/>
      <c r="U4" s="214"/>
      <c r="V4" s="214"/>
      <c r="W4" s="214"/>
      <c r="X4" s="214"/>
      <c r="Y4" s="214"/>
      <c r="Z4" s="214"/>
      <c r="AA4" s="214"/>
      <c r="AB4" s="214"/>
      <c r="AC4" s="213"/>
      <c r="AD4" s="213"/>
      <c r="AE4" s="213"/>
      <c r="AF4" s="213"/>
      <c r="AG4" s="215"/>
      <c r="AH4" s="216"/>
      <c r="AI4" s="216"/>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c r="FH4" s="210"/>
      <c r="FI4" s="210"/>
      <c r="FJ4" s="210"/>
      <c r="FK4" s="210"/>
      <c r="FL4" s="210"/>
      <c r="FM4" s="210"/>
      <c r="FN4" s="210"/>
      <c r="FO4" s="210"/>
      <c r="FP4" s="210"/>
      <c r="FQ4" s="210"/>
      <c r="FR4" s="210"/>
      <c r="FS4" s="210"/>
      <c r="FT4" s="210"/>
      <c r="FU4" s="210"/>
      <c r="FV4" s="210"/>
      <c r="FW4" s="210"/>
      <c r="FX4" s="210"/>
      <c r="FY4" s="210"/>
      <c r="FZ4" s="210"/>
      <c r="GA4" s="210"/>
      <c r="GB4" s="210"/>
      <c r="GC4" s="210"/>
      <c r="GD4" s="210"/>
      <c r="GE4" s="210"/>
      <c r="GF4" s="210"/>
      <c r="GG4" s="210"/>
      <c r="GH4" s="210"/>
      <c r="GI4" s="210"/>
      <c r="GJ4" s="210"/>
      <c r="GK4" s="210"/>
      <c r="GL4" s="210"/>
      <c r="GM4" s="210"/>
      <c r="GN4" s="210"/>
      <c r="GO4" s="210"/>
      <c r="GP4" s="210"/>
      <c r="GQ4" s="210"/>
      <c r="GR4" s="210"/>
      <c r="GS4" s="210"/>
      <c r="GT4" s="210"/>
      <c r="GU4" s="210"/>
      <c r="GV4" s="210"/>
      <c r="GW4" s="210"/>
      <c r="GX4" s="210"/>
      <c r="GY4" s="210"/>
      <c r="GZ4" s="210"/>
      <c r="HA4" s="210"/>
      <c r="HB4" s="210"/>
      <c r="HC4" s="210"/>
      <c r="HD4" s="210"/>
      <c r="HE4" s="210"/>
      <c r="HF4" s="210"/>
      <c r="HG4" s="210"/>
      <c r="HH4" s="210"/>
      <c r="HI4" s="210"/>
      <c r="HJ4" s="210"/>
      <c r="HK4" s="210"/>
      <c r="HL4" s="210"/>
      <c r="HM4" s="210"/>
      <c r="HN4" s="210"/>
      <c r="HO4" s="210"/>
      <c r="HP4" s="210"/>
      <c r="HQ4" s="210"/>
      <c r="HR4" s="210"/>
      <c r="HS4" s="210"/>
      <c r="HT4" s="210"/>
      <c r="HU4" s="210"/>
      <c r="HV4" s="210"/>
      <c r="HW4" s="210"/>
      <c r="HX4" s="210"/>
      <c r="HY4" s="210"/>
      <c r="HZ4" s="210"/>
      <c r="IA4" s="210"/>
      <c r="IB4" s="210"/>
      <c r="IC4" s="210"/>
      <c r="ID4" s="210"/>
      <c r="IE4" s="210"/>
      <c r="IF4" s="210"/>
      <c r="IG4" s="210"/>
      <c r="IH4" s="210"/>
      <c r="II4" s="210"/>
      <c r="IJ4" s="210"/>
      <c r="IK4" s="210"/>
      <c r="IL4" s="210"/>
      <c r="IM4" s="210"/>
      <c r="IN4" s="210"/>
      <c r="IO4" s="210"/>
    </row>
    <row r="5" spans="1:249" ht="18.75">
      <c r="A5" s="647" t="s">
        <v>445</v>
      </c>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9"/>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row>
    <row r="6" spans="1:249" s="92" customFormat="1" ht="52.5" customHeight="1" thickBot="1">
      <c r="A6" s="751" t="s">
        <v>454</v>
      </c>
      <c r="B6" s="752"/>
      <c r="C6" s="752"/>
      <c r="D6" s="752"/>
      <c r="E6" s="752"/>
      <c r="F6" s="650" t="s">
        <v>446</v>
      </c>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1"/>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217"/>
      <c r="IJ6" s="217"/>
      <c r="IK6" s="217"/>
      <c r="IL6" s="217"/>
      <c r="IM6" s="217"/>
      <c r="IN6" s="217"/>
      <c r="IO6" s="217"/>
    </row>
    <row r="7" spans="3:27" ht="15.75">
      <c r="C7" s="113" t="s">
        <v>21</v>
      </c>
      <c r="D7" s="114"/>
      <c r="E7" s="115" t="s">
        <v>22</v>
      </c>
      <c r="Q7" s="114"/>
      <c r="R7" s="753"/>
      <c r="S7" s="753"/>
      <c r="T7" s="753"/>
      <c r="X7" s="114" t="s">
        <v>8</v>
      </c>
      <c r="Y7" s="754">
        <v>43174</v>
      </c>
      <c r="Z7" s="755"/>
      <c r="AA7" s="755"/>
    </row>
    <row r="8" spans="1:27" s="92" customFormat="1" ht="16.5" customHeight="1">
      <c r="A8" s="520"/>
      <c r="B8" s="761"/>
      <c r="C8" s="761"/>
      <c r="D8" s="761"/>
      <c r="E8" s="761"/>
      <c r="F8" s="753"/>
      <c r="G8" s="753"/>
      <c r="H8" s="753"/>
      <c r="I8" s="753"/>
      <c r="J8" s="753"/>
      <c r="K8" s="753"/>
      <c r="L8" s="753"/>
      <c r="M8" s="753"/>
      <c r="N8" s="753"/>
      <c r="O8" s="753"/>
      <c r="P8" s="753"/>
      <c r="Q8" s="753"/>
      <c r="R8" s="753"/>
      <c r="S8" s="753"/>
      <c r="T8" s="753"/>
      <c r="U8" s="753"/>
      <c r="V8" s="753"/>
      <c r="W8" s="753"/>
      <c r="X8" s="753"/>
      <c r="Y8" s="753"/>
      <c r="Z8" s="753"/>
      <c r="AA8" s="753"/>
    </row>
    <row r="9" spans="1:5" s="92" customFormat="1" ht="8.25" customHeight="1" thickBot="1">
      <c r="A9" s="116"/>
      <c r="B9" s="116"/>
      <c r="C9" s="117"/>
      <c r="D9" s="117"/>
      <c r="E9" s="117"/>
    </row>
    <row r="10" spans="1:41" s="92" customFormat="1" ht="21" customHeight="1" thickBot="1">
      <c r="A10" s="756" t="s">
        <v>23</v>
      </c>
      <c r="B10" s="757"/>
      <c r="C10" s="757"/>
      <c r="D10" s="757"/>
      <c r="E10" s="757"/>
      <c r="F10" s="757"/>
      <c r="G10" s="757"/>
      <c r="H10" s="757"/>
      <c r="I10" s="757"/>
      <c r="J10" s="757"/>
      <c r="K10" s="757"/>
      <c r="L10" s="757"/>
      <c r="M10" s="757"/>
      <c r="N10" s="757"/>
      <c r="O10" s="757"/>
      <c r="P10" s="757"/>
      <c r="Q10" s="757"/>
      <c r="R10" s="757"/>
      <c r="S10" s="757"/>
      <c r="T10" s="758"/>
      <c r="V10" s="756" t="s">
        <v>23</v>
      </c>
      <c r="W10" s="757"/>
      <c r="X10" s="757"/>
      <c r="Y10" s="757"/>
      <c r="Z10" s="757"/>
      <c r="AA10" s="757"/>
      <c r="AB10" s="757"/>
      <c r="AC10" s="757"/>
      <c r="AD10" s="757"/>
      <c r="AE10" s="757"/>
      <c r="AF10" s="757"/>
      <c r="AG10" s="757"/>
      <c r="AH10" s="757"/>
      <c r="AI10" s="757"/>
      <c r="AJ10" s="757"/>
      <c r="AK10" s="757"/>
      <c r="AL10" s="757"/>
      <c r="AM10" s="757"/>
      <c r="AN10" s="757"/>
      <c r="AO10" s="758"/>
    </row>
    <row r="11" spans="1:41" s="92" customFormat="1" ht="12.75" customHeight="1">
      <c r="A11" s="762" t="s">
        <v>24</v>
      </c>
      <c r="B11" s="763"/>
      <c r="C11" s="763"/>
      <c r="D11" s="763"/>
      <c r="E11" s="763"/>
      <c r="F11" s="763"/>
      <c r="G11" s="763"/>
      <c r="H11" s="763"/>
      <c r="I11" s="763"/>
      <c r="J11" s="763"/>
      <c r="K11" s="763"/>
      <c r="L11" s="763"/>
      <c r="M11" s="763"/>
      <c r="N11" s="763"/>
      <c r="O11" s="763"/>
      <c r="P11" s="763"/>
      <c r="Q11" s="763"/>
      <c r="R11" s="763"/>
      <c r="S11" s="763"/>
      <c r="T11" s="764"/>
      <c r="V11" s="625" t="s">
        <v>252</v>
      </c>
      <c r="W11" s="626"/>
      <c r="X11" s="626"/>
      <c r="Y11" s="626"/>
      <c r="Z11" s="626"/>
      <c r="AA11" s="626"/>
      <c r="AB11" s="626"/>
      <c r="AC11" s="626"/>
      <c r="AD11" s="626"/>
      <c r="AE11" s="626"/>
      <c r="AF11" s="626"/>
      <c r="AG11" s="626"/>
      <c r="AH11" s="626"/>
      <c r="AI11" s="218"/>
      <c r="AJ11" s="218"/>
      <c r="AK11" s="218"/>
      <c r="AL11" s="218"/>
      <c r="AM11" s="218"/>
      <c r="AN11" s="218"/>
      <c r="AO11" s="219"/>
    </row>
    <row r="12" spans="1:41" s="92" customFormat="1" ht="15.75" customHeight="1" thickBot="1">
      <c r="A12" s="765"/>
      <c r="B12" s="766"/>
      <c r="C12" s="766"/>
      <c r="D12" s="766"/>
      <c r="E12" s="766"/>
      <c r="F12" s="766"/>
      <c r="G12" s="766"/>
      <c r="H12" s="766"/>
      <c r="I12" s="766"/>
      <c r="J12" s="766"/>
      <c r="K12" s="766"/>
      <c r="L12" s="766"/>
      <c r="M12" s="766"/>
      <c r="N12" s="766"/>
      <c r="O12" s="766"/>
      <c r="P12" s="766"/>
      <c r="Q12" s="766"/>
      <c r="R12" s="766"/>
      <c r="S12" s="766"/>
      <c r="T12" s="767"/>
      <c r="V12" s="627"/>
      <c r="W12" s="628"/>
      <c r="X12" s="628"/>
      <c r="Y12" s="628"/>
      <c r="Z12" s="628"/>
      <c r="AA12" s="628"/>
      <c r="AB12" s="628"/>
      <c r="AC12" s="628"/>
      <c r="AD12" s="628"/>
      <c r="AE12" s="628"/>
      <c r="AF12" s="628"/>
      <c r="AG12" s="628"/>
      <c r="AH12" s="628"/>
      <c r="AI12" s="141"/>
      <c r="AJ12" s="141"/>
      <c r="AK12" s="141"/>
      <c r="AL12" s="141"/>
      <c r="AM12" s="141"/>
      <c r="AN12" s="141"/>
      <c r="AO12" s="220"/>
    </row>
    <row r="13" spans="1:41" s="92" customFormat="1" ht="16.5" customHeight="1">
      <c r="A13" s="622" t="s">
        <v>25</v>
      </c>
      <c r="B13" s="623"/>
      <c r="C13" s="623"/>
      <c r="D13" s="623"/>
      <c r="E13" s="623"/>
      <c r="F13" s="623"/>
      <c r="G13" s="623"/>
      <c r="H13" s="623"/>
      <c r="I13" s="623"/>
      <c r="J13" s="624"/>
      <c r="K13" s="759" t="s">
        <v>26</v>
      </c>
      <c r="L13" s="623"/>
      <c r="M13" s="623"/>
      <c r="N13" s="623"/>
      <c r="O13" s="623"/>
      <c r="P13" s="623"/>
      <c r="Q13" s="623"/>
      <c r="R13" s="623"/>
      <c r="S13" s="623"/>
      <c r="T13" s="760"/>
      <c r="V13" s="690" t="s">
        <v>247</v>
      </c>
      <c r="W13" s="684"/>
      <c r="X13" s="684"/>
      <c r="Y13" s="684"/>
      <c r="Z13" s="684"/>
      <c r="AA13" s="684"/>
      <c r="AB13" s="684"/>
      <c r="AC13" s="684"/>
      <c r="AD13" s="684"/>
      <c r="AE13" s="685"/>
      <c r="AF13" s="683" t="s">
        <v>26</v>
      </c>
      <c r="AG13" s="684"/>
      <c r="AH13" s="684"/>
      <c r="AI13" s="684"/>
      <c r="AJ13" s="684"/>
      <c r="AK13" s="684"/>
      <c r="AL13" s="684"/>
      <c r="AM13" s="684"/>
      <c r="AN13" s="684"/>
      <c r="AO13" s="691"/>
    </row>
    <row r="14" spans="1:41" s="92" customFormat="1" ht="16.5" customHeight="1">
      <c r="A14" s="690" t="s">
        <v>27</v>
      </c>
      <c r="B14" s="684"/>
      <c r="C14" s="684"/>
      <c r="D14" s="684"/>
      <c r="E14" s="684"/>
      <c r="F14" s="684" t="s">
        <v>28</v>
      </c>
      <c r="G14" s="684"/>
      <c r="H14" s="684"/>
      <c r="I14" s="684"/>
      <c r="J14" s="685"/>
      <c r="K14" s="683" t="s">
        <v>27</v>
      </c>
      <c r="L14" s="684"/>
      <c r="M14" s="684"/>
      <c r="N14" s="685"/>
      <c r="O14" s="683" t="s">
        <v>28</v>
      </c>
      <c r="P14" s="684"/>
      <c r="Q14" s="684"/>
      <c r="R14" s="684"/>
      <c r="S14" s="684"/>
      <c r="T14" s="691"/>
      <c r="V14" s="690" t="s">
        <v>27</v>
      </c>
      <c r="W14" s="684"/>
      <c r="X14" s="684"/>
      <c r="Y14" s="684"/>
      <c r="Z14" s="684"/>
      <c r="AA14" s="684" t="s">
        <v>28</v>
      </c>
      <c r="AB14" s="684"/>
      <c r="AC14" s="684"/>
      <c r="AD14" s="684"/>
      <c r="AE14" s="685"/>
      <c r="AF14" s="683" t="s">
        <v>255</v>
      </c>
      <c r="AG14" s="684"/>
      <c r="AH14" s="684"/>
      <c r="AI14" s="685"/>
      <c r="AJ14" s="683" t="s">
        <v>28</v>
      </c>
      <c r="AK14" s="684"/>
      <c r="AL14" s="684"/>
      <c r="AM14" s="684"/>
      <c r="AN14" s="684"/>
      <c r="AO14" s="691"/>
    </row>
    <row r="15" spans="1:41" s="92" customFormat="1" ht="15.75" customHeight="1">
      <c r="A15" s="748">
        <v>1</v>
      </c>
      <c r="B15" s="701"/>
      <c r="C15" s="701"/>
      <c r="D15" s="701"/>
      <c r="E15" s="701"/>
      <c r="F15" s="701" t="s">
        <v>29</v>
      </c>
      <c r="G15" s="701"/>
      <c r="H15" s="701"/>
      <c r="I15" s="701"/>
      <c r="J15" s="701"/>
      <c r="K15" s="749">
        <v>1</v>
      </c>
      <c r="L15" s="749"/>
      <c r="M15" s="749"/>
      <c r="N15" s="749"/>
      <c r="O15" s="701" t="s">
        <v>30</v>
      </c>
      <c r="P15" s="701"/>
      <c r="Q15" s="701"/>
      <c r="R15" s="701"/>
      <c r="S15" s="701"/>
      <c r="T15" s="702"/>
      <c r="V15" s="692">
        <v>1</v>
      </c>
      <c r="W15" s="681"/>
      <c r="X15" s="681"/>
      <c r="Y15" s="681"/>
      <c r="Z15" s="686"/>
      <c r="AA15" s="680" t="s">
        <v>253</v>
      </c>
      <c r="AB15" s="681"/>
      <c r="AC15" s="681"/>
      <c r="AD15" s="681"/>
      <c r="AE15" s="686"/>
      <c r="AF15" s="683" t="s">
        <v>248</v>
      </c>
      <c r="AG15" s="684"/>
      <c r="AH15" s="684"/>
      <c r="AI15" s="685"/>
      <c r="AJ15" s="680" t="s">
        <v>256</v>
      </c>
      <c r="AK15" s="681"/>
      <c r="AL15" s="681"/>
      <c r="AM15" s="681"/>
      <c r="AN15" s="681"/>
      <c r="AO15" s="682"/>
    </row>
    <row r="16" spans="1:41" s="92" customFormat="1" ht="15.75" customHeight="1">
      <c r="A16" s="748">
        <v>2</v>
      </c>
      <c r="B16" s="701"/>
      <c r="C16" s="701"/>
      <c r="D16" s="701"/>
      <c r="E16" s="701"/>
      <c r="F16" s="701" t="s">
        <v>31</v>
      </c>
      <c r="G16" s="701"/>
      <c r="H16" s="701"/>
      <c r="I16" s="701"/>
      <c r="J16" s="701"/>
      <c r="K16" s="749">
        <v>6</v>
      </c>
      <c r="L16" s="749"/>
      <c r="M16" s="749"/>
      <c r="N16" s="749"/>
      <c r="O16" s="701" t="s">
        <v>32</v>
      </c>
      <c r="P16" s="701"/>
      <c r="Q16" s="701"/>
      <c r="R16" s="701"/>
      <c r="S16" s="701"/>
      <c r="T16" s="702"/>
      <c r="V16" s="692">
        <v>2</v>
      </c>
      <c r="W16" s="681"/>
      <c r="X16" s="681"/>
      <c r="Y16" s="681"/>
      <c r="Z16" s="686"/>
      <c r="AA16" s="680" t="s">
        <v>265</v>
      </c>
      <c r="AB16" s="681"/>
      <c r="AC16" s="681"/>
      <c r="AD16" s="681"/>
      <c r="AE16" s="686"/>
      <c r="AF16" s="683" t="s">
        <v>249</v>
      </c>
      <c r="AG16" s="684"/>
      <c r="AH16" s="684"/>
      <c r="AI16" s="685"/>
      <c r="AJ16" s="680" t="s">
        <v>257</v>
      </c>
      <c r="AK16" s="681"/>
      <c r="AL16" s="681"/>
      <c r="AM16" s="681"/>
      <c r="AN16" s="681"/>
      <c r="AO16" s="682"/>
    </row>
    <row r="17" spans="1:41" s="92" customFormat="1" ht="15.75" customHeight="1">
      <c r="A17" s="748">
        <v>3</v>
      </c>
      <c r="B17" s="701"/>
      <c r="C17" s="701"/>
      <c r="D17" s="701"/>
      <c r="E17" s="701"/>
      <c r="F17" s="701" t="s">
        <v>33</v>
      </c>
      <c r="G17" s="701"/>
      <c r="H17" s="701"/>
      <c r="I17" s="701"/>
      <c r="J17" s="701"/>
      <c r="K17" s="749">
        <v>7</v>
      </c>
      <c r="L17" s="749"/>
      <c r="M17" s="749"/>
      <c r="N17" s="749"/>
      <c r="O17" s="701" t="s">
        <v>34</v>
      </c>
      <c r="P17" s="701"/>
      <c r="Q17" s="701"/>
      <c r="R17" s="701"/>
      <c r="S17" s="701"/>
      <c r="T17" s="702"/>
      <c r="V17" s="692">
        <v>3</v>
      </c>
      <c r="W17" s="681"/>
      <c r="X17" s="681"/>
      <c r="Y17" s="681"/>
      <c r="Z17" s="686"/>
      <c r="AA17" s="680" t="s">
        <v>254</v>
      </c>
      <c r="AB17" s="681"/>
      <c r="AC17" s="681"/>
      <c r="AD17" s="681"/>
      <c r="AE17" s="686"/>
      <c r="AF17" s="683" t="s">
        <v>250</v>
      </c>
      <c r="AG17" s="684"/>
      <c r="AH17" s="684"/>
      <c r="AI17" s="685"/>
      <c r="AJ17" s="680" t="s">
        <v>258</v>
      </c>
      <c r="AK17" s="681"/>
      <c r="AL17" s="681"/>
      <c r="AM17" s="681"/>
      <c r="AN17" s="681"/>
      <c r="AO17" s="682"/>
    </row>
    <row r="18" spans="1:41" s="92" customFormat="1" ht="15.75" customHeight="1">
      <c r="A18" s="748">
        <v>4</v>
      </c>
      <c r="B18" s="701"/>
      <c r="C18" s="701"/>
      <c r="D18" s="701"/>
      <c r="E18" s="701"/>
      <c r="F18" s="701" t="s">
        <v>35</v>
      </c>
      <c r="G18" s="701"/>
      <c r="H18" s="701"/>
      <c r="I18" s="701"/>
      <c r="J18" s="701"/>
      <c r="K18" s="749">
        <v>11</v>
      </c>
      <c r="L18" s="749"/>
      <c r="M18" s="749"/>
      <c r="N18" s="749"/>
      <c r="O18" s="701" t="s">
        <v>36</v>
      </c>
      <c r="P18" s="701"/>
      <c r="Q18" s="701"/>
      <c r="R18" s="701"/>
      <c r="S18" s="701"/>
      <c r="T18" s="702"/>
      <c r="V18" s="692"/>
      <c r="W18" s="681"/>
      <c r="X18" s="681"/>
      <c r="Y18" s="681"/>
      <c r="Z18" s="686"/>
      <c r="AA18" s="680"/>
      <c r="AB18" s="681"/>
      <c r="AC18" s="681"/>
      <c r="AD18" s="681"/>
      <c r="AE18" s="686"/>
      <c r="AF18" s="683" t="s">
        <v>251</v>
      </c>
      <c r="AG18" s="684"/>
      <c r="AH18" s="684"/>
      <c r="AI18" s="685"/>
      <c r="AJ18" s="680" t="s">
        <v>259</v>
      </c>
      <c r="AK18" s="681"/>
      <c r="AL18" s="681"/>
      <c r="AM18" s="681"/>
      <c r="AN18" s="681"/>
      <c r="AO18" s="682"/>
    </row>
    <row r="19" spans="1:41" s="92" customFormat="1" ht="15.75" customHeight="1" thickBot="1">
      <c r="A19" s="750">
        <v>5</v>
      </c>
      <c r="B19" s="699"/>
      <c r="C19" s="699"/>
      <c r="D19" s="699"/>
      <c r="E19" s="699"/>
      <c r="F19" s="699" t="s">
        <v>37</v>
      </c>
      <c r="G19" s="699"/>
      <c r="H19" s="699"/>
      <c r="I19" s="699"/>
      <c r="J19" s="699"/>
      <c r="K19" s="729">
        <v>13</v>
      </c>
      <c r="L19" s="729"/>
      <c r="M19" s="729"/>
      <c r="N19" s="729"/>
      <c r="O19" s="699" t="s">
        <v>38</v>
      </c>
      <c r="P19" s="699"/>
      <c r="Q19" s="699"/>
      <c r="R19" s="699"/>
      <c r="S19" s="699"/>
      <c r="T19" s="700"/>
      <c r="V19" s="687"/>
      <c r="W19" s="688"/>
      <c r="X19" s="688"/>
      <c r="Y19" s="688"/>
      <c r="Z19" s="689"/>
      <c r="AA19" s="709"/>
      <c r="AB19" s="688"/>
      <c r="AC19" s="688"/>
      <c r="AD19" s="688"/>
      <c r="AE19" s="689"/>
      <c r="AF19" s="693" t="s">
        <v>173</v>
      </c>
      <c r="AG19" s="694"/>
      <c r="AH19" s="694"/>
      <c r="AI19" s="695"/>
      <c r="AJ19" s="709" t="s">
        <v>260</v>
      </c>
      <c r="AK19" s="688"/>
      <c r="AL19" s="688"/>
      <c r="AM19" s="688"/>
      <c r="AN19" s="688"/>
      <c r="AO19" s="617"/>
    </row>
    <row r="20" spans="1:20" s="92" customFormat="1" ht="21" customHeight="1" thickBot="1">
      <c r="A20" s="101"/>
      <c r="B20" s="118"/>
      <c r="C20" s="118"/>
      <c r="D20" s="118"/>
      <c r="E20" s="118"/>
      <c r="F20" s="118"/>
      <c r="G20" s="119"/>
      <c r="H20" s="118"/>
      <c r="I20" s="118"/>
      <c r="J20" s="118"/>
      <c r="K20" s="101"/>
      <c r="L20" s="118"/>
      <c r="M20" s="118"/>
      <c r="N20" s="118"/>
      <c r="O20" s="118"/>
      <c r="P20" s="118"/>
      <c r="Q20" s="119"/>
      <c r="R20" s="118"/>
      <c r="S20" s="118"/>
      <c r="T20" s="118"/>
    </row>
    <row r="21" spans="1:35" s="92" customFormat="1" ht="31.5" customHeight="1">
      <c r="A21" s="739" t="s">
        <v>39</v>
      </c>
      <c r="B21" s="741" t="s">
        <v>10</v>
      </c>
      <c r="C21" s="742"/>
      <c r="D21" s="742"/>
      <c r="E21" s="742"/>
      <c r="F21" s="742"/>
      <c r="G21" s="743"/>
      <c r="H21" s="746" t="s">
        <v>40</v>
      </c>
      <c r="I21" s="722" t="s">
        <v>241</v>
      </c>
      <c r="J21" s="722"/>
      <c r="K21" s="722"/>
      <c r="L21" s="722"/>
      <c r="M21" s="722"/>
      <c r="N21" s="696" t="s">
        <v>41</v>
      </c>
      <c r="O21" s="696" t="s">
        <v>42</v>
      </c>
      <c r="P21" s="710" t="s">
        <v>43</v>
      </c>
      <c r="Q21" s="723" t="s">
        <v>44</v>
      </c>
      <c r="U21" s="631" t="s">
        <v>39</v>
      </c>
      <c r="V21" s="715" t="s">
        <v>263</v>
      </c>
      <c r="W21" s="716"/>
      <c r="X21" s="716"/>
      <c r="Y21" s="716"/>
      <c r="Z21" s="716"/>
      <c r="AA21" s="716"/>
      <c r="AB21" s="719" t="s">
        <v>247</v>
      </c>
      <c r="AC21" s="722" t="s">
        <v>241</v>
      </c>
      <c r="AD21" s="722"/>
      <c r="AE21" s="722"/>
      <c r="AF21" s="722"/>
      <c r="AG21" s="722"/>
      <c r="AH21" s="696" t="s">
        <v>41</v>
      </c>
      <c r="AI21" s="710" t="s">
        <v>262</v>
      </c>
    </row>
    <row r="22" spans="1:35" s="92" customFormat="1" ht="31.5" customHeight="1">
      <c r="A22" s="740"/>
      <c r="B22" s="744"/>
      <c r="C22" s="731"/>
      <c r="D22" s="731"/>
      <c r="E22" s="731"/>
      <c r="F22" s="731"/>
      <c r="G22" s="745"/>
      <c r="H22" s="747"/>
      <c r="I22" s="697"/>
      <c r="J22" s="697"/>
      <c r="K22" s="697"/>
      <c r="L22" s="697"/>
      <c r="M22" s="697"/>
      <c r="N22" s="697"/>
      <c r="O22" s="697"/>
      <c r="P22" s="711"/>
      <c r="Q22" s="724"/>
      <c r="U22" s="713"/>
      <c r="V22" s="717"/>
      <c r="W22" s="717"/>
      <c r="X22" s="717"/>
      <c r="Y22" s="717"/>
      <c r="Z22" s="717"/>
      <c r="AA22" s="717"/>
      <c r="AB22" s="720"/>
      <c r="AC22" s="697"/>
      <c r="AD22" s="697"/>
      <c r="AE22" s="697"/>
      <c r="AF22" s="697"/>
      <c r="AG22" s="697"/>
      <c r="AH22" s="697"/>
      <c r="AI22" s="711"/>
    </row>
    <row r="23" spans="1:35" s="92" customFormat="1" ht="31.5" customHeight="1" thickBot="1">
      <c r="A23" s="740"/>
      <c r="B23" s="744"/>
      <c r="C23" s="731"/>
      <c r="D23" s="731"/>
      <c r="E23" s="731"/>
      <c r="F23" s="731"/>
      <c r="G23" s="745"/>
      <c r="H23" s="747"/>
      <c r="I23" s="221">
        <v>1</v>
      </c>
      <c r="J23" s="222">
        <f>I23+1</f>
        <v>2</v>
      </c>
      <c r="K23" s="222">
        <f>J23+1</f>
        <v>3</v>
      </c>
      <c r="L23" s="222">
        <f>K23+1</f>
        <v>4</v>
      </c>
      <c r="M23" s="222">
        <f>L23+1</f>
        <v>5</v>
      </c>
      <c r="N23" s="698"/>
      <c r="O23" s="698"/>
      <c r="P23" s="712"/>
      <c r="Q23" s="725"/>
      <c r="U23" s="714"/>
      <c r="V23" s="718"/>
      <c r="W23" s="718"/>
      <c r="X23" s="718"/>
      <c r="Y23" s="718"/>
      <c r="Z23" s="718"/>
      <c r="AA23" s="718"/>
      <c r="AB23" s="721"/>
      <c r="AC23" s="225">
        <v>1</v>
      </c>
      <c r="AD23" s="225">
        <f>AC23+1</f>
        <v>2</v>
      </c>
      <c r="AE23" s="225">
        <f>AD23+1</f>
        <v>3</v>
      </c>
      <c r="AF23" s="225">
        <f>AE23+1</f>
        <v>4</v>
      </c>
      <c r="AG23" s="225">
        <f>AF23+1</f>
        <v>5</v>
      </c>
      <c r="AH23" s="698"/>
      <c r="AI23" s="712"/>
    </row>
    <row r="24" spans="1:35" s="92" customFormat="1" ht="24.75" customHeight="1">
      <c r="A24" s="629">
        <f>'[1]SEPG-F-007'!B17</f>
        <v>1</v>
      </c>
      <c r="B24" s="704" t="str">
        <f>'SEPG-F-007'!C13</f>
        <v>Demora en la disponibilidad y/o adquisición de los predios requeridos para las obras</v>
      </c>
      <c r="C24" s="704"/>
      <c r="D24" s="704"/>
      <c r="E24" s="704"/>
      <c r="F24" s="704"/>
      <c r="G24" s="704"/>
      <c r="H24" s="227" t="s">
        <v>45</v>
      </c>
      <c r="I24" s="163">
        <v>3</v>
      </c>
      <c r="J24" s="163">
        <v>3</v>
      </c>
      <c r="K24" s="163">
        <v>3</v>
      </c>
      <c r="L24" s="163">
        <v>3</v>
      </c>
      <c r="M24" s="163">
        <v>4</v>
      </c>
      <c r="N24" s="228">
        <f aca="true" t="shared" si="0" ref="N24:N47">_xlfn.IFERROR(MAX(_xlfn.MODE.MULT(I24:M24)),"")</f>
        <v>3</v>
      </c>
      <c r="O24" s="229" t="str">
        <f>_xlfn.IFERROR(IF(H24="P",IF(COUNT(J24:M24)&gt;1,VLOOKUP(N24,$A$15:$J$19,6,0),""),IF(COUNT(J24:M24)&gt;1,VLOOKUP(N24,$K$15:$T$19,5,0),"")),"")</f>
        <v>Posible (C)</v>
      </c>
      <c r="P24" s="614">
        <f>_xlfn.IFERROR(N24*N25,"")</f>
        <v>33</v>
      </c>
      <c r="Q24" s="616" t="str">
        <f>_xlfn.IFERROR(VLOOKUP(P24,'[1]DB'!$B$37:$D$61,2,FALSE),"")</f>
        <v>Riesgo Extremo (Z-19)</v>
      </c>
      <c r="S24" s="619"/>
      <c r="U24" s="631">
        <v>1</v>
      </c>
      <c r="V24" s="677" t="e">
        <f>'SEPG-F-007'!#REF!</f>
        <v>#REF!</v>
      </c>
      <c r="W24" s="677"/>
      <c r="X24" s="677"/>
      <c r="Y24" s="677"/>
      <c r="Z24" s="677"/>
      <c r="AA24" s="677"/>
      <c r="AB24" s="239" t="str">
        <f>AF15</f>
        <v>F</v>
      </c>
      <c r="AC24" s="240">
        <v>2</v>
      </c>
      <c r="AD24" s="240">
        <v>2</v>
      </c>
      <c r="AE24" s="240">
        <v>2</v>
      </c>
      <c r="AF24" s="240">
        <v>2</v>
      </c>
      <c r="AG24" s="240">
        <v>2</v>
      </c>
      <c r="AH24" s="241">
        <f aca="true" t="shared" si="1" ref="AH24:AH46">_xlfn.IFERROR(MAX(_xlfn.MODE.MULT(AC24:AG24)),"")</f>
        <v>2</v>
      </c>
      <c r="AI24" s="637" t="str">
        <f>IF(AH25=1,"inviable",IF(_xlfn.MODE.MULT(AH24:AH28)=2,"factible","viable"))</f>
        <v>viable</v>
      </c>
    </row>
    <row r="25" spans="1:35" s="92" customFormat="1" ht="24.75" customHeight="1" thickBot="1">
      <c r="A25" s="630"/>
      <c r="B25" s="707"/>
      <c r="C25" s="707"/>
      <c r="D25" s="707"/>
      <c r="E25" s="707"/>
      <c r="F25" s="707"/>
      <c r="G25" s="707"/>
      <c r="H25" s="158" t="s">
        <v>46</v>
      </c>
      <c r="I25" s="164">
        <v>11</v>
      </c>
      <c r="J25" s="164">
        <v>11</v>
      </c>
      <c r="K25" s="164">
        <v>11</v>
      </c>
      <c r="L25" s="164">
        <v>7</v>
      </c>
      <c r="M25" s="164">
        <v>7</v>
      </c>
      <c r="N25" s="230">
        <f t="shared" si="0"/>
        <v>11</v>
      </c>
      <c r="O25" s="231" t="str">
        <f>_xlfn.IFERROR(IF(H25="P",IF(COUNT(I25:M25)&gt;1,VLOOKUP(N25,$A$15:$J$19,6,0),""),IF(COUNT(I25:M25)&gt;1,VLOOKUP(N25,$K$15:$T$19,5,0),"")),"")</f>
        <v>Mayor</v>
      </c>
      <c r="P25" s="615"/>
      <c r="Q25" s="617"/>
      <c r="S25" s="619"/>
      <c r="U25" s="632"/>
      <c r="V25" s="678"/>
      <c r="W25" s="678"/>
      <c r="X25" s="678"/>
      <c r="Y25" s="678"/>
      <c r="Z25" s="678"/>
      <c r="AA25" s="678"/>
      <c r="AB25" s="224" t="str">
        <f>AF16</f>
        <v>L</v>
      </c>
      <c r="AC25" s="242">
        <v>3</v>
      </c>
      <c r="AD25" s="242">
        <v>3</v>
      </c>
      <c r="AE25" s="242">
        <v>3</v>
      </c>
      <c r="AF25" s="242">
        <v>3</v>
      </c>
      <c r="AG25" s="242">
        <v>3</v>
      </c>
      <c r="AH25" s="243">
        <f t="shared" si="1"/>
        <v>3</v>
      </c>
      <c r="AI25" s="638"/>
    </row>
    <row r="26" spans="1:35" s="92" customFormat="1" ht="24.75" customHeight="1">
      <c r="A26" s="629">
        <f>'[1]SEPG-F-007'!B18</f>
        <v>2</v>
      </c>
      <c r="B26" s="704" t="str">
        <f>'SEPG-F-007'!C14</f>
        <v>No obtención de las  licencias y permisos ambientales a tiempo, para la ejecución de las obras.’’</v>
      </c>
      <c r="C26" s="704"/>
      <c r="D26" s="704"/>
      <c r="E26" s="704"/>
      <c r="F26" s="704"/>
      <c r="G26" s="704"/>
      <c r="H26" s="227" t="s">
        <v>45</v>
      </c>
      <c r="I26" s="163">
        <v>3</v>
      </c>
      <c r="J26" s="163">
        <v>4</v>
      </c>
      <c r="K26" s="163">
        <v>3</v>
      </c>
      <c r="L26" s="163">
        <v>3</v>
      </c>
      <c r="M26" s="163">
        <v>4</v>
      </c>
      <c r="N26" s="228">
        <f t="shared" si="0"/>
        <v>3</v>
      </c>
      <c r="O26" s="229" t="str">
        <f>_xlfn.IFERROR(IF(H26="P",IF(COUNT(J26:M26)&gt;1,VLOOKUP(N26,$A$15:$J$19,6,0),""),IF(COUNT(J26:M26)&gt;1,VLOOKUP(N26,$K$15:$T$19,5,0),"")),"")</f>
        <v>Posible (C)</v>
      </c>
      <c r="P26" s="614">
        <f>_xlfn.IFERROR(N26*N27,"")</f>
        <v>33</v>
      </c>
      <c r="Q26" s="616" t="str">
        <f>_xlfn.IFERROR(VLOOKUP(P26,'[1]DB'!$B$37:$D$61,2,FALSE),"")</f>
        <v>Riesgo Extremo (Z-19)</v>
      </c>
      <c r="U26" s="632"/>
      <c r="V26" s="678"/>
      <c r="W26" s="678"/>
      <c r="X26" s="678"/>
      <c r="Y26" s="678"/>
      <c r="Z26" s="678"/>
      <c r="AA26" s="678"/>
      <c r="AB26" s="224" t="str">
        <f>AF17</f>
        <v>M</v>
      </c>
      <c r="AC26" s="242">
        <v>3</v>
      </c>
      <c r="AD26" s="242">
        <v>3</v>
      </c>
      <c r="AE26" s="242">
        <v>3</v>
      </c>
      <c r="AF26" s="242">
        <v>3</v>
      </c>
      <c r="AG26" s="242">
        <v>3</v>
      </c>
      <c r="AH26" s="243">
        <f t="shared" si="1"/>
        <v>3</v>
      </c>
      <c r="AI26" s="638"/>
    </row>
    <row r="27" spans="1:35" s="92" customFormat="1" ht="24.75" customHeight="1" thickBot="1">
      <c r="A27" s="630"/>
      <c r="B27" s="707"/>
      <c r="C27" s="707"/>
      <c r="D27" s="707"/>
      <c r="E27" s="707"/>
      <c r="F27" s="707"/>
      <c r="G27" s="707"/>
      <c r="H27" s="158" t="s">
        <v>46</v>
      </c>
      <c r="I27" s="164">
        <v>11</v>
      </c>
      <c r="J27" s="164">
        <v>11</v>
      </c>
      <c r="K27" s="164">
        <v>11</v>
      </c>
      <c r="L27" s="164">
        <v>7</v>
      </c>
      <c r="M27" s="164">
        <v>11</v>
      </c>
      <c r="N27" s="230">
        <f t="shared" si="0"/>
        <v>11</v>
      </c>
      <c r="O27" s="231" t="str">
        <f>_xlfn.IFERROR(IF(H27="P",IF(COUNT(I27:M27)&gt;1,VLOOKUP(N27,$A$15:$J$19,6,0),""),IF(COUNT(I27:M27)&gt;1,VLOOKUP(N27,$K$15:$T$19,5,0),"")),"")</f>
        <v>Mayor</v>
      </c>
      <c r="P27" s="615"/>
      <c r="Q27" s="617"/>
      <c r="U27" s="632"/>
      <c r="V27" s="678"/>
      <c r="W27" s="678"/>
      <c r="X27" s="678"/>
      <c r="Y27" s="678"/>
      <c r="Z27" s="678"/>
      <c r="AA27" s="678"/>
      <c r="AB27" s="224" t="str">
        <f>AF18</f>
        <v>C</v>
      </c>
      <c r="AC27" s="242">
        <v>3</v>
      </c>
      <c r="AD27" s="242">
        <v>3</v>
      </c>
      <c r="AE27" s="242">
        <v>3</v>
      </c>
      <c r="AF27" s="242">
        <v>3</v>
      </c>
      <c r="AG27" s="242">
        <v>3</v>
      </c>
      <c r="AH27" s="243">
        <f t="shared" si="1"/>
        <v>3</v>
      </c>
      <c r="AI27" s="638"/>
    </row>
    <row r="28" spans="1:35" s="92" customFormat="1" ht="24.75" customHeight="1" thickBot="1">
      <c r="A28" s="629">
        <f>'[1]SEPG-F-007'!B19</f>
        <v>3</v>
      </c>
      <c r="B28" s="704" t="str">
        <f>'SEPG-F-007'!C15</f>
        <v>Reclamaciones y controversias contractuales en los proyectos de concesión. </v>
      </c>
      <c r="C28" s="704"/>
      <c r="D28" s="704"/>
      <c r="E28" s="704"/>
      <c r="F28" s="704"/>
      <c r="G28" s="704"/>
      <c r="H28" s="227" t="s">
        <v>45</v>
      </c>
      <c r="I28" s="163">
        <v>4</v>
      </c>
      <c r="J28" s="163">
        <v>3</v>
      </c>
      <c r="K28" s="163">
        <v>3</v>
      </c>
      <c r="L28" s="163">
        <v>4</v>
      </c>
      <c r="M28" s="163">
        <v>5</v>
      </c>
      <c r="N28" s="228">
        <f t="shared" si="0"/>
        <v>4</v>
      </c>
      <c r="O28" s="229" t="str">
        <f>_xlfn.IFERROR(IF(H28="P",IF(COUNT(J28:M28)&gt;1,VLOOKUP(N28,$A$15:$J$19,6,0),""),IF(COUNT(J28:M28)&gt;1,VLOOKUP(N28,$K$15:$T$19,5,0),"")),"")</f>
        <v>Probable (B)</v>
      </c>
      <c r="P28" s="614">
        <f>_xlfn.IFERROR(N28*N29,"")</f>
        <v>28</v>
      </c>
      <c r="Q28" s="616" t="str">
        <f>_xlfn.IFERROR(VLOOKUP(P28,'[1]DB'!$B$37:$D$61,2,FALSE),"")</f>
        <v>Riesgo Alto (Z-14)</v>
      </c>
      <c r="U28" s="633"/>
      <c r="V28" s="679"/>
      <c r="W28" s="679"/>
      <c r="X28" s="679"/>
      <c r="Y28" s="679"/>
      <c r="Z28" s="679"/>
      <c r="AA28" s="679"/>
      <c r="AB28" s="244" t="str">
        <f>AF19</f>
        <v>A</v>
      </c>
      <c r="AC28" s="245">
        <v>3</v>
      </c>
      <c r="AD28" s="245">
        <v>3</v>
      </c>
      <c r="AE28" s="245">
        <v>3</v>
      </c>
      <c r="AF28" s="245">
        <v>3</v>
      </c>
      <c r="AG28" s="245">
        <v>3</v>
      </c>
      <c r="AH28" s="246">
        <f t="shared" si="1"/>
        <v>3</v>
      </c>
      <c r="AI28" s="674"/>
    </row>
    <row r="29" spans="1:35" s="92" customFormat="1" ht="24.75" customHeight="1" thickBot="1">
      <c r="A29" s="630"/>
      <c r="B29" s="707"/>
      <c r="C29" s="707"/>
      <c r="D29" s="707"/>
      <c r="E29" s="707"/>
      <c r="F29" s="707"/>
      <c r="G29" s="707"/>
      <c r="H29" s="158" t="s">
        <v>46</v>
      </c>
      <c r="I29" s="164">
        <v>7</v>
      </c>
      <c r="J29" s="164">
        <v>11</v>
      </c>
      <c r="K29" s="164">
        <v>7</v>
      </c>
      <c r="L29" s="164">
        <v>7</v>
      </c>
      <c r="M29" s="164">
        <v>7</v>
      </c>
      <c r="N29" s="230">
        <f t="shared" si="0"/>
        <v>7</v>
      </c>
      <c r="O29" s="231" t="str">
        <f>_xlfn.IFERROR(IF(H29="P",IF(COUNT(I29:M29)&gt;1,VLOOKUP(N29,$A$15:$J$19,6,0),""),IF(COUNT(I29:M29)&gt;1,VLOOKUP(N29,$K$15:$T$19,5,0),"")),"")</f>
        <v>Moderado</v>
      </c>
      <c r="P29" s="615"/>
      <c r="Q29" s="617"/>
      <c r="U29" s="631">
        <v>1</v>
      </c>
      <c r="V29" s="677" t="str">
        <f>'SEPG-F-007'!C28</f>
        <v>Generación de alianzas estratégicas</v>
      </c>
      <c r="W29" s="677"/>
      <c r="X29" s="677"/>
      <c r="Y29" s="677"/>
      <c r="Z29" s="677"/>
      <c r="AA29" s="677"/>
      <c r="AB29" s="239" t="str">
        <f>AF15</f>
        <v>F</v>
      </c>
      <c r="AC29" s="240">
        <v>2</v>
      </c>
      <c r="AD29" s="240">
        <v>2</v>
      </c>
      <c r="AE29" s="240">
        <v>2</v>
      </c>
      <c r="AF29" s="240">
        <v>2</v>
      </c>
      <c r="AG29" s="240">
        <v>2</v>
      </c>
      <c r="AH29" s="241">
        <f t="shared" si="1"/>
        <v>2</v>
      </c>
      <c r="AI29" s="637" t="str">
        <f>IF(AH30=1,"inviable",IF(_xlfn.MODE.MULT(AH29:AH31)=2,"factible","viable"))</f>
        <v>viable</v>
      </c>
    </row>
    <row r="30" spans="1:35" s="92" customFormat="1" ht="24.75" customHeight="1">
      <c r="A30" s="629">
        <v>4</v>
      </c>
      <c r="B30" s="704" t="str">
        <f>'SEPG-F-007'!C16</f>
        <v>Limitaciones en el seguimiento al desarrollo de los contratos de concesión. </v>
      </c>
      <c r="C30" s="704"/>
      <c r="D30" s="704"/>
      <c r="E30" s="704"/>
      <c r="F30" s="704"/>
      <c r="G30" s="704"/>
      <c r="H30" s="227" t="s">
        <v>45</v>
      </c>
      <c r="I30" s="163">
        <v>3</v>
      </c>
      <c r="J30" s="163">
        <v>3</v>
      </c>
      <c r="K30" s="163">
        <v>3</v>
      </c>
      <c r="L30" s="163">
        <v>1</v>
      </c>
      <c r="M30" s="163">
        <v>3</v>
      </c>
      <c r="N30" s="228">
        <f t="shared" si="0"/>
        <v>3</v>
      </c>
      <c r="O30" s="229" t="str">
        <f>_xlfn.IFERROR(IF(H30="P",IF(COUNT(J30:M30)&gt;1,VLOOKUP(N30,$A$15:$J$19,6,0),""),IF(COUNT(J30:M30)&gt;1,VLOOKUP(N30,$K$15:$T$19,5,0),"")),"")</f>
        <v>Posible (C)</v>
      </c>
      <c r="P30" s="614">
        <f>_xlfn.IFERROR(N30*N31,"")</f>
        <v>18</v>
      </c>
      <c r="Q30" s="616" t="str">
        <f>_xlfn.IFERROR(VLOOKUP(P30,'[1]DB'!$B$37:$D$61,2,FALSE),"")</f>
        <v>Riesgo Moderado (Z-7)</v>
      </c>
      <c r="U30" s="632"/>
      <c r="V30" s="678"/>
      <c r="W30" s="678"/>
      <c r="X30" s="678"/>
      <c r="Y30" s="678"/>
      <c r="Z30" s="678"/>
      <c r="AA30" s="678"/>
      <c r="AB30" s="224" t="str">
        <f>AF16</f>
        <v>L</v>
      </c>
      <c r="AC30" s="242">
        <v>3</v>
      </c>
      <c r="AD30" s="242">
        <v>3</v>
      </c>
      <c r="AE30" s="242">
        <v>3</v>
      </c>
      <c r="AF30" s="242">
        <v>3</v>
      </c>
      <c r="AG30" s="242">
        <v>3</v>
      </c>
      <c r="AH30" s="243">
        <f t="shared" si="1"/>
        <v>3</v>
      </c>
      <c r="AI30" s="638"/>
    </row>
    <row r="31" spans="1:35" s="92" customFormat="1" ht="24.75" customHeight="1" thickBot="1">
      <c r="A31" s="630"/>
      <c r="B31" s="707"/>
      <c r="C31" s="707"/>
      <c r="D31" s="707"/>
      <c r="E31" s="707"/>
      <c r="F31" s="707"/>
      <c r="G31" s="707"/>
      <c r="H31" s="158" t="s">
        <v>46</v>
      </c>
      <c r="I31" s="164">
        <v>6</v>
      </c>
      <c r="J31" s="164">
        <v>6</v>
      </c>
      <c r="K31" s="164">
        <v>6</v>
      </c>
      <c r="L31" s="164">
        <v>6</v>
      </c>
      <c r="M31" s="164">
        <v>6</v>
      </c>
      <c r="N31" s="230">
        <f t="shared" si="0"/>
        <v>6</v>
      </c>
      <c r="O31" s="231" t="str">
        <f>_xlfn.IFERROR(IF(H31="P",IF(COUNT(I31:M31)&gt;1,VLOOKUP(N31,$A$15:$J$19,6,0),""),IF(COUNT(I31:M31)&gt;1,VLOOKUP(N31,$K$15:$T$19,5,0),"")),"")</f>
        <v>Menor</v>
      </c>
      <c r="P31" s="615"/>
      <c r="Q31" s="617"/>
      <c r="U31" s="632"/>
      <c r="V31" s="678"/>
      <c r="W31" s="678"/>
      <c r="X31" s="678"/>
      <c r="Y31" s="678"/>
      <c r="Z31" s="678"/>
      <c r="AA31" s="678"/>
      <c r="AB31" s="224" t="str">
        <f>AF17</f>
        <v>M</v>
      </c>
      <c r="AC31" s="242">
        <v>3</v>
      </c>
      <c r="AD31" s="242">
        <v>3</v>
      </c>
      <c r="AE31" s="242">
        <v>3</v>
      </c>
      <c r="AF31" s="242">
        <v>3</v>
      </c>
      <c r="AG31" s="242">
        <v>3</v>
      </c>
      <c r="AH31" s="243">
        <f t="shared" si="1"/>
        <v>3</v>
      </c>
      <c r="AI31" s="638"/>
    </row>
    <row r="32" spans="1:35" s="92" customFormat="1" ht="24.75" customHeight="1">
      <c r="A32" s="629">
        <v>5</v>
      </c>
      <c r="B32" s="675" t="str">
        <f>'SEPG-F-007'!C17</f>
        <v>Decisiones inoportunas al interior de la entidad. </v>
      </c>
      <c r="C32" s="675"/>
      <c r="D32" s="675"/>
      <c r="E32" s="675"/>
      <c r="F32" s="675"/>
      <c r="G32" s="675"/>
      <c r="H32" s="227" t="s">
        <v>45</v>
      </c>
      <c r="I32" s="166">
        <v>3</v>
      </c>
      <c r="J32" s="166">
        <v>3</v>
      </c>
      <c r="K32" s="166">
        <v>3</v>
      </c>
      <c r="L32" s="166">
        <v>3</v>
      </c>
      <c r="M32" s="166">
        <v>2</v>
      </c>
      <c r="N32" s="228">
        <f t="shared" si="0"/>
        <v>3</v>
      </c>
      <c r="O32" s="229" t="str">
        <f>_xlfn.IFERROR(IF(H32="P",IF(COUNT(J32:M32)&gt;1,VLOOKUP(N32,$A$15:$J$19,6,0),""),IF(COUNT(J32:M32)&gt;1,VLOOKUP(N32,$K$15:$T$19,5,0),"")),"")</f>
        <v>Posible (C)</v>
      </c>
      <c r="P32" s="614">
        <f>_xlfn.IFERROR(N32*N33,"")</f>
        <v>18</v>
      </c>
      <c r="Q32" s="616" t="str">
        <f>_xlfn.IFERROR(VLOOKUP(P32,'[1]DB'!$B$37:$D$61,2,FALSE),"")</f>
        <v>Riesgo Moderado (Z-7)</v>
      </c>
      <c r="U32" s="631">
        <v>3</v>
      </c>
      <c r="V32" s="677"/>
      <c r="W32" s="677"/>
      <c r="X32" s="677"/>
      <c r="Y32" s="677"/>
      <c r="Z32" s="677"/>
      <c r="AA32" s="677"/>
      <c r="AB32" s="239" t="s">
        <v>248</v>
      </c>
      <c r="AC32" s="240"/>
      <c r="AD32" s="240"/>
      <c r="AE32" s="240"/>
      <c r="AF32" s="240"/>
      <c r="AG32" s="240"/>
      <c r="AH32" s="241">
        <f t="shared" si="1"/>
      </c>
      <c r="AI32" s="637" t="e">
        <f>IF(AH25=1,"inviable",IF(_xlfn.MODE.MULT(AH32:AH36)=2,"factible","viable"))</f>
        <v>#N/A</v>
      </c>
    </row>
    <row r="33" spans="1:35" s="92" customFormat="1" ht="24.75" customHeight="1" thickBot="1">
      <c r="A33" s="630"/>
      <c r="B33" s="676"/>
      <c r="C33" s="676"/>
      <c r="D33" s="676"/>
      <c r="E33" s="676"/>
      <c r="F33" s="676"/>
      <c r="G33" s="676"/>
      <c r="H33" s="158" t="s">
        <v>46</v>
      </c>
      <c r="I33" s="165">
        <v>6</v>
      </c>
      <c r="J33" s="165">
        <v>6</v>
      </c>
      <c r="K33" s="165">
        <v>6</v>
      </c>
      <c r="L33" s="165">
        <v>6</v>
      </c>
      <c r="M33" s="165">
        <v>6</v>
      </c>
      <c r="N33" s="230">
        <f t="shared" si="0"/>
        <v>6</v>
      </c>
      <c r="O33" s="231" t="str">
        <f>_xlfn.IFERROR(IF(H33="P",IF(COUNT(I33:M33)&gt;1,VLOOKUP(N33,$A$15:$J$19,6,0),""),IF(COUNT(I33:M33)&gt;1,VLOOKUP(N33,$K$15:$T$19,5,0),"")),"")</f>
        <v>Menor</v>
      </c>
      <c r="P33" s="615"/>
      <c r="Q33" s="617"/>
      <c r="U33" s="632"/>
      <c r="V33" s="678"/>
      <c r="W33" s="678"/>
      <c r="X33" s="678"/>
      <c r="Y33" s="678"/>
      <c r="Z33" s="678"/>
      <c r="AA33" s="678"/>
      <c r="AB33" s="224" t="s">
        <v>249</v>
      </c>
      <c r="AC33" s="242"/>
      <c r="AD33" s="242"/>
      <c r="AE33" s="242"/>
      <c r="AF33" s="242"/>
      <c r="AG33" s="242"/>
      <c r="AH33" s="243">
        <f t="shared" si="1"/>
      </c>
      <c r="AI33" s="638"/>
    </row>
    <row r="34" spans="1:35" s="92" customFormat="1" ht="24.75" customHeight="1">
      <c r="A34" s="629">
        <v>6</v>
      </c>
      <c r="B34" s="675" t="str">
        <f>'SEPG-F-007'!C18</f>
        <v>Demoras en la ejecución de obligaciones contractuales y compromisos pactados. </v>
      </c>
      <c r="C34" s="675"/>
      <c r="D34" s="675"/>
      <c r="E34" s="675"/>
      <c r="F34" s="675"/>
      <c r="G34" s="675"/>
      <c r="H34" s="227" t="s">
        <v>45</v>
      </c>
      <c r="I34" s="163">
        <v>3</v>
      </c>
      <c r="J34" s="163">
        <v>3</v>
      </c>
      <c r="K34" s="163">
        <v>3</v>
      </c>
      <c r="L34" s="163">
        <v>3</v>
      </c>
      <c r="M34" s="163">
        <v>3</v>
      </c>
      <c r="N34" s="228">
        <f t="shared" si="0"/>
        <v>3</v>
      </c>
      <c r="O34" s="229" t="str">
        <f>_xlfn.IFERROR(IF(H34="P",IF(COUNT(J34:M34)&gt;1,VLOOKUP(N34,$A$15:$J$19,6,0),""),IF(COUNT(J34:M34)&gt;1,VLOOKUP(N34,$K$15:$T$19,5,0),"")),"")</f>
        <v>Posible (C)</v>
      </c>
      <c r="P34" s="614">
        <f>_xlfn.IFERROR(N34*N35,"")</f>
        <v>21</v>
      </c>
      <c r="Q34" s="616" t="str">
        <f>_xlfn.IFERROR(VLOOKUP(P34,'[1]DB'!$B$37:$D$61,2,FALSE),"")</f>
        <v>Riesgo Alto (Z-13)</v>
      </c>
      <c r="U34" s="632"/>
      <c r="V34" s="678"/>
      <c r="W34" s="678"/>
      <c r="X34" s="678"/>
      <c r="Y34" s="678"/>
      <c r="Z34" s="678"/>
      <c r="AA34" s="678"/>
      <c r="AB34" s="224" t="s">
        <v>250</v>
      </c>
      <c r="AC34" s="242"/>
      <c r="AD34" s="242"/>
      <c r="AE34" s="242"/>
      <c r="AF34" s="242"/>
      <c r="AG34" s="242"/>
      <c r="AH34" s="243">
        <f t="shared" si="1"/>
      </c>
      <c r="AI34" s="638"/>
    </row>
    <row r="35" spans="1:35" s="92" customFormat="1" ht="24.75" customHeight="1" thickBot="1">
      <c r="A35" s="630"/>
      <c r="B35" s="676"/>
      <c r="C35" s="676"/>
      <c r="D35" s="676"/>
      <c r="E35" s="676"/>
      <c r="F35" s="676"/>
      <c r="G35" s="676"/>
      <c r="H35" s="158" t="s">
        <v>46</v>
      </c>
      <c r="I35" s="164">
        <v>7</v>
      </c>
      <c r="J35" s="164">
        <v>7</v>
      </c>
      <c r="K35" s="164">
        <v>7</v>
      </c>
      <c r="L35" s="164">
        <v>7</v>
      </c>
      <c r="M35" s="164">
        <v>6</v>
      </c>
      <c r="N35" s="230">
        <f t="shared" si="0"/>
        <v>7</v>
      </c>
      <c r="O35" s="231" t="str">
        <f>_xlfn.IFERROR(IF(H35="P",IF(COUNT(I35:M35)&gt;1,VLOOKUP(N35,$A$15:$J$19,6,0),""),IF(COUNT(I35:M35)&gt;1,VLOOKUP(N35,$K$15:$T$19,5,0),"")),"")</f>
        <v>Moderado</v>
      </c>
      <c r="P35" s="615"/>
      <c r="Q35" s="617"/>
      <c r="U35" s="632"/>
      <c r="V35" s="678"/>
      <c r="W35" s="678"/>
      <c r="X35" s="678"/>
      <c r="Y35" s="678"/>
      <c r="Z35" s="678"/>
      <c r="AA35" s="678"/>
      <c r="AB35" s="224" t="s">
        <v>251</v>
      </c>
      <c r="AC35" s="242"/>
      <c r="AD35" s="242"/>
      <c r="AE35" s="242"/>
      <c r="AF35" s="242"/>
      <c r="AG35" s="242"/>
      <c r="AH35" s="243">
        <f t="shared" si="1"/>
      </c>
      <c r="AI35" s="638"/>
    </row>
    <row r="36" spans="1:35" s="92" customFormat="1" ht="24.75" customHeight="1" thickBot="1">
      <c r="A36" s="629">
        <v>7</v>
      </c>
      <c r="B36" s="675" t="str">
        <f>'SEPG-F-007'!C19</f>
        <v>Necesidad de aportes del estado para cubrir las obligaciones ambientales</v>
      </c>
      <c r="C36" s="675"/>
      <c r="D36" s="675"/>
      <c r="E36" s="675"/>
      <c r="F36" s="675"/>
      <c r="G36" s="675"/>
      <c r="H36" s="227" t="s">
        <v>45</v>
      </c>
      <c r="I36" s="166">
        <v>3</v>
      </c>
      <c r="J36" s="166">
        <v>3</v>
      </c>
      <c r="K36" s="166">
        <v>3</v>
      </c>
      <c r="L36" s="166">
        <v>3</v>
      </c>
      <c r="M36" s="166">
        <v>3</v>
      </c>
      <c r="N36" s="228">
        <f t="shared" si="0"/>
        <v>3</v>
      </c>
      <c r="O36" s="229" t="str">
        <f>_xlfn.IFERROR(IF(H36="P",IF(COUNT(J36:M36)&gt;1,VLOOKUP(N36,$A$15:$J$19,6,0),""),IF(COUNT(J36:M36)&gt;1,VLOOKUP(N36,$K$15:$T$19,5,0),"")),"")</f>
        <v>Posible (C)</v>
      </c>
      <c r="P36" s="614">
        <f>_xlfn.IFERROR(N36*N37,"")</f>
        <v>33</v>
      </c>
      <c r="Q36" s="616" t="str">
        <f>_xlfn.IFERROR(VLOOKUP(P36,'[1]DB'!$B$37:$D$61,2,FALSE),"")</f>
        <v>Riesgo Extremo (Z-19)</v>
      </c>
      <c r="U36" s="633"/>
      <c r="V36" s="679"/>
      <c r="W36" s="679"/>
      <c r="X36" s="679"/>
      <c r="Y36" s="679"/>
      <c r="Z36" s="679"/>
      <c r="AA36" s="679"/>
      <c r="AB36" s="244" t="s">
        <v>173</v>
      </c>
      <c r="AC36" s="245"/>
      <c r="AD36" s="245"/>
      <c r="AE36" s="245"/>
      <c r="AF36" s="245"/>
      <c r="AG36" s="245"/>
      <c r="AH36" s="246">
        <f t="shared" si="1"/>
      </c>
      <c r="AI36" s="674"/>
    </row>
    <row r="37" spans="1:35" s="92" customFormat="1" ht="24.75" customHeight="1" thickBot="1">
      <c r="A37" s="630"/>
      <c r="B37" s="676"/>
      <c r="C37" s="676"/>
      <c r="D37" s="676"/>
      <c r="E37" s="676"/>
      <c r="F37" s="676"/>
      <c r="G37" s="676"/>
      <c r="H37" s="158" t="s">
        <v>46</v>
      </c>
      <c r="I37" s="165">
        <v>11</v>
      </c>
      <c r="J37" s="165">
        <v>11</v>
      </c>
      <c r="K37" s="165">
        <v>7</v>
      </c>
      <c r="L37" s="165">
        <v>11</v>
      </c>
      <c r="M37" s="165">
        <v>7</v>
      </c>
      <c r="N37" s="230">
        <f t="shared" si="0"/>
        <v>11</v>
      </c>
      <c r="O37" s="231" t="str">
        <f>_xlfn.IFERROR(IF(H37="P",IF(COUNT(I37:M37)&gt;1,VLOOKUP(N37,$A$15:$J$19,6,0),""),IF(COUNT(I37:M37)&gt;1,VLOOKUP(N37,$K$15:$T$19,5,0),"")),"")</f>
        <v>Mayor</v>
      </c>
      <c r="P37" s="615"/>
      <c r="Q37" s="617"/>
      <c r="U37" s="631">
        <v>4</v>
      </c>
      <c r="V37" s="677"/>
      <c r="W37" s="677"/>
      <c r="X37" s="677"/>
      <c r="Y37" s="677"/>
      <c r="Z37" s="677"/>
      <c r="AA37" s="677"/>
      <c r="AB37" s="239" t="s">
        <v>248</v>
      </c>
      <c r="AC37" s="240"/>
      <c r="AD37" s="240"/>
      <c r="AE37" s="240"/>
      <c r="AF37" s="240"/>
      <c r="AG37" s="240"/>
      <c r="AH37" s="241">
        <f t="shared" si="1"/>
      </c>
      <c r="AI37" s="637" t="e">
        <f>IF(AH30=1,"inviable",IF(_xlfn.MODE.MULT(AH37:AH41)=2,"factible","viable"))</f>
        <v>#N/A</v>
      </c>
    </row>
    <row r="38" spans="1:35" s="92" customFormat="1" ht="24.75" customHeight="1">
      <c r="A38" s="629">
        <v>8</v>
      </c>
      <c r="B38" s="675" t="str">
        <f>'SEPG-F-007'!C20</f>
        <v>Inadecuada valoración de los predios </v>
      </c>
      <c r="C38" s="675"/>
      <c r="D38" s="675"/>
      <c r="E38" s="675"/>
      <c r="F38" s="675"/>
      <c r="G38" s="675"/>
      <c r="H38" s="227" t="s">
        <v>45</v>
      </c>
      <c r="I38" s="166">
        <v>3</v>
      </c>
      <c r="J38" s="166">
        <v>3</v>
      </c>
      <c r="K38" s="166">
        <v>3</v>
      </c>
      <c r="L38" s="166">
        <v>3</v>
      </c>
      <c r="M38" s="166">
        <v>4</v>
      </c>
      <c r="N38" s="228">
        <f t="shared" si="0"/>
        <v>3</v>
      </c>
      <c r="O38" s="229" t="str">
        <f>_xlfn.IFERROR(IF(H38="P",IF(COUNT(J36:M36)&gt;1,VLOOKUP(N36,$A$15:$J$19,6,0),""),IF(COUNT(J36:M36)&gt;1,VLOOKUP(N36,$K$15:$T$19,5,0),"")),"")</f>
        <v>Posible (C)</v>
      </c>
      <c r="P38" s="614">
        <f>_xlfn.IFERROR(N38*N39,"")</f>
        <v>21</v>
      </c>
      <c r="Q38" s="616" t="str">
        <f>_xlfn.IFERROR(VLOOKUP(P38,'[1]DB'!$B$37:$D$61,2,FALSE),"")</f>
        <v>Riesgo Alto (Z-13)</v>
      </c>
      <c r="U38" s="632"/>
      <c r="V38" s="678"/>
      <c r="W38" s="678"/>
      <c r="X38" s="678"/>
      <c r="Y38" s="678"/>
      <c r="Z38" s="678"/>
      <c r="AA38" s="678"/>
      <c r="AB38" s="224" t="s">
        <v>249</v>
      </c>
      <c r="AC38" s="242"/>
      <c r="AD38" s="242"/>
      <c r="AE38" s="242"/>
      <c r="AF38" s="242"/>
      <c r="AG38" s="242"/>
      <c r="AH38" s="243">
        <f t="shared" si="1"/>
      </c>
      <c r="AI38" s="638"/>
    </row>
    <row r="39" spans="1:35" s="92" customFormat="1" ht="24.75" customHeight="1" thickBot="1">
      <c r="A39" s="630"/>
      <c r="B39" s="676"/>
      <c r="C39" s="676"/>
      <c r="D39" s="676"/>
      <c r="E39" s="676"/>
      <c r="F39" s="676"/>
      <c r="G39" s="676"/>
      <c r="H39" s="158" t="s">
        <v>46</v>
      </c>
      <c r="I39" s="165">
        <v>7</v>
      </c>
      <c r="J39" s="165">
        <v>7</v>
      </c>
      <c r="K39" s="165">
        <v>7</v>
      </c>
      <c r="L39" s="165">
        <v>7</v>
      </c>
      <c r="M39" s="165">
        <v>7</v>
      </c>
      <c r="N39" s="230">
        <f t="shared" si="0"/>
        <v>7</v>
      </c>
      <c r="O39" s="231" t="str">
        <f>_xlfn.IFERROR(IF(H35="P",IF(COUNT(I35:M35)&gt;1,VLOOKUP(N35,$A$15:$J$19,6,0),""),IF(COUNT(I35:M35)&gt;1,VLOOKUP(N35,$K$15:$T$19,5,0),"")),"")</f>
        <v>Moderado</v>
      </c>
      <c r="P39" s="615"/>
      <c r="Q39" s="617"/>
      <c r="U39" s="632"/>
      <c r="V39" s="678"/>
      <c r="W39" s="678"/>
      <c r="X39" s="678"/>
      <c r="Y39" s="678"/>
      <c r="Z39" s="678"/>
      <c r="AA39" s="678"/>
      <c r="AB39" s="224" t="s">
        <v>250</v>
      </c>
      <c r="AC39" s="242"/>
      <c r="AD39" s="242"/>
      <c r="AE39" s="242"/>
      <c r="AF39" s="242"/>
      <c r="AG39" s="242"/>
      <c r="AH39" s="243">
        <f t="shared" si="1"/>
      </c>
      <c r="AI39" s="638"/>
    </row>
    <row r="40" spans="1:35" s="92" customFormat="1" ht="24.75" customHeight="1">
      <c r="A40" s="629">
        <v>9</v>
      </c>
      <c r="B40" s="675" t="str">
        <f>'SEPG-F-007'!C21</f>
        <v>Sobrecostos para el desarrollo de la adquisición predial </v>
      </c>
      <c r="C40" s="675"/>
      <c r="D40" s="675"/>
      <c r="E40" s="675"/>
      <c r="F40" s="675"/>
      <c r="G40" s="675"/>
      <c r="H40" s="227" t="s">
        <v>45</v>
      </c>
      <c r="I40" s="166">
        <v>4</v>
      </c>
      <c r="J40" s="166">
        <v>3</v>
      </c>
      <c r="K40" s="166">
        <v>3</v>
      </c>
      <c r="L40" s="166">
        <v>3</v>
      </c>
      <c r="M40" s="166">
        <v>3</v>
      </c>
      <c r="N40" s="228">
        <f t="shared" si="0"/>
        <v>3</v>
      </c>
      <c r="O40" s="229" t="str">
        <f>_xlfn.IFERROR(IF(H40="P",IF(COUNT(J40:M40)&gt;1,VLOOKUP(N40,$A$15:$J$19,6,0),""),IF(COUNT(J40:M40)&gt;1,VLOOKUP(N40,$K$15:$T$19,5,0),"")),"")</f>
        <v>Posible (C)</v>
      </c>
      <c r="P40" s="614">
        <f>_xlfn.IFERROR(N40*N41,"")</f>
        <v>33</v>
      </c>
      <c r="Q40" s="616" t="str">
        <f>_xlfn.IFERROR(VLOOKUP(P40,'[1]DB'!$B$37:$D$61,2,FALSE),"")</f>
        <v>Riesgo Extremo (Z-19)</v>
      </c>
      <c r="U40" s="632"/>
      <c r="V40" s="678"/>
      <c r="W40" s="678"/>
      <c r="X40" s="678"/>
      <c r="Y40" s="678"/>
      <c r="Z40" s="678"/>
      <c r="AA40" s="678"/>
      <c r="AB40" s="224" t="s">
        <v>251</v>
      </c>
      <c r="AC40" s="242"/>
      <c r="AD40" s="242"/>
      <c r="AE40" s="242"/>
      <c r="AF40" s="242"/>
      <c r="AG40" s="242"/>
      <c r="AH40" s="243">
        <f t="shared" si="1"/>
      </c>
      <c r="AI40" s="638"/>
    </row>
    <row r="41" spans="1:35" s="92" customFormat="1" ht="24.75" customHeight="1" thickBot="1">
      <c r="A41" s="630"/>
      <c r="B41" s="676"/>
      <c r="C41" s="676"/>
      <c r="D41" s="676"/>
      <c r="E41" s="676"/>
      <c r="F41" s="676"/>
      <c r="G41" s="676"/>
      <c r="H41" s="158" t="s">
        <v>46</v>
      </c>
      <c r="I41" s="165">
        <v>11</v>
      </c>
      <c r="J41" s="165">
        <v>11</v>
      </c>
      <c r="K41" s="165">
        <v>11</v>
      </c>
      <c r="L41" s="165">
        <v>11</v>
      </c>
      <c r="M41" s="165">
        <v>7</v>
      </c>
      <c r="N41" s="230">
        <f t="shared" si="0"/>
        <v>11</v>
      </c>
      <c r="O41" s="231" t="str">
        <f>_xlfn.IFERROR(IF(H41="P",IF(COUNT(I41:M41)&gt;1,VLOOKUP(N41,$A$15:$J$19,6,0),""),IF(COUNT(I41:M41)&gt;1,VLOOKUP(N41,$K$15:$T$19,5,0),"")),"")</f>
        <v>Mayor</v>
      </c>
      <c r="P41" s="615"/>
      <c r="Q41" s="617"/>
      <c r="U41" s="633"/>
      <c r="V41" s="679"/>
      <c r="W41" s="679"/>
      <c r="X41" s="679"/>
      <c r="Y41" s="679"/>
      <c r="Z41" s="679"/>
      <c r="AA41" s="679"/>
      <c r="AB41" s="244" t="s">
        <v>173</v>
      </c>
      <c r="AC41" s="245"/>
      <c r="AD41" s="245"/>
      <c r="AE41" s="245"/>
      <c r="AF41" s="245"/>
      <c r="AG41" s="245"/>
      <c r="AH41" s="246">
        <f t="shared" si="1"/>
      </c>
      <c r="AI41" s="674"/>
    </row>
    <row r="42" spans="1:35" s="92" customFormat="1" ht="24.75" customHeight="1">
      <c r="A42" s="629">
        <v>10</v>
      </c>
      <c r="B42" s="675" t="str">
        <f>'SEPG-F-007'!C22</f>
        <v>Sanciones por desacato de ordenes judiciales en relación con la ejecución de los contratos.  </v>
      </c>
      <c r="C42" s="675"/>
      <c r="D42" s="675"/>
      <c r="E42" s="675"/>
      <c r="F42" s="675"/>
      <c r="G42" s="675"/>
      <c r="H42" s="227" t="s">
        <v>45</v>
      </c>
      <c r="I42" s="166">
        <v>3</v>
      </c>
      <c r="J42" s="166">
        <v>1</v>
      </c>
      <c r="K42" s="166">
        <v>1</v>
      </c>
      <c r="L42" s="166">
        <v>1</v>
      </c>
      <c r="M42" s="166">
        <v>1</v>
      </c>
      <c r="N42" s="228">
        <f t="shared" si="0"/>
        <v>1</v>
      </c>
      <c r="O42" s="229" t="str">
        <f>_xlfn.IFERROR(IF(H42="P",IF(COUNT(J42:M42)&gt;1,VLOOKUP(N42,$A$15:$J$19,6,0),""),IF(COUNT(J42:M42)&gt;1,VLOOKUP(N42,$K$15:$T$19,5,0),"")),"")</f>
        <v>Raro (E)</v>
      </c>
      <c r="P42" s="614">
        <f>_xlfn.IFERROR(N42*N43,"")</f>
        <v>7</v>
      </c>
      <c r="Q42" s="616" t="str">
        <f>_xlfn.IFERROR(VLOOKUP(P42,'[1]DB'!$B$37:$D$61,2,FALSE),"")</f>
        <v>Riesgo Moderado (Z-8)</v>
      </c>
      <c r="U42" s="631">
        <v>5</v>
      </c>
      <c r="V42" s="677"/>
      <c r="W42" s="677"/>
      <c r="X42" s="677"/>
      <c r="Y42" s="677"/>
      <c r="Z42" s="677"/>
      <c r="AA42" s="677"/>
      <c r="AB42" s="239" t="s">
        <v>248</v>
      </c>
      <c r="AC42" s="240"/>
      <c r="AD42" s="240"/>
      <c r="AE42" s="240"/>
      <c r="AF42" s="240"/>
      <c r="AG42" s="240"/>
      <c r="AH42" s="241">
        <f t="shared" si="1"/>
      </c>
      <c r="AI42" s="637" t="e">
        <f>IF(AH33=1,"inviable",IF(_xlfn.MODE.MULT(AH42:AH46)=2,"factible","viable"))</f>
        <v>#N/A</v>
      </c>
    </row>
    <row r="43" spans="1:35" s="92" customFormat="1" ht="24.75" customHeight="1" thickBot="1">
      <c r="A43" s="630"/>
      <c r="B43" s="676"/>
      <c r="C43" s="676"/>
      <c r="D43" s="676"/>
      <c r="E43" s="676"/>
      <c r="F43" s="676"/>
      <c r="G43" s="676"/>
      <c r="H43" s="158" t="s">
        <v>46</v>
      </c>
      <c r="I43" s="165">
        <v>13</v>
      </c>
      <c r="J43" s="165">
        <v>7</v>
      </c>
      <c r="K43" s="165">
        <v>7</v>
      </c>
      <c r="L43" s="165">
        <v>6</v>
      </c>
      <c r="M43" s="165">
        <v>6</v>
      </c>
      <c r="N43" s="230">
        <f t="shared" si="0"/>
        <v>7</v>
      </c>
      <c r="O43" s="231" t="str">
        <f>_xlfn.IFERROR(IF(H43="P",IF(COUNT(I43:M43)&gt;1,VLOOKUP(N43,$A$15:$J$19,6,0),""),IF(COUNT(I43:M43)&gt;1,VLOOKUP(N43,$K$15:$T$19,5,0),"")),"")</f>
        <v>Moderado</v>
      </c>
      <c r="P43" s="615"/>
      <c r="Q43" s="617"/>
      <c r="U43" s="632"/>
      <c r="V43" s="678"/>
      <c r="W43" s="678"/>
      <c r="X43" s="678"/>
      <c r="Y43" s="678"/>
      <c r="Z43" s="678"/>
      <c r="AA43" s="678"/>
      <c r="AB43" s="224" t="s">
        <v>249</v>
      </c>
      <c r="AC43" s="242"/>
      <c r="AD43" s="242"/>
      <c r="AE43" s="242"/>
      <c r="AF43" s="242"/>
      <c r="AG43" s="242"/>
      <c r="AH43" s="243">
        <f t="shared" si="1"/>
      </c>
      <c r="AI43" s="638"/>
    </row>
    <row r="44" spans="1:35" s="92" customFormat="1" ht="36.75" customHeight="1">
      <c r="A44" s="629">
        <v>11</v>
      </c>
      <c r="B44" s="675" t="str">
        <f>'SEPG-F-007'!C23</f>
        <v>Sobrecostos y atrasos en el cronograma por la presencia de redes de hidrocarburos, eléctricas, acueductos y otras dentro del proyecto. </v>
      </c>
      <c r="C44" s="675"/>
      <c r="D44" s="675"/>
      <c r="E44" s="675"/>
      <c r="F44" s="675"/>
      <c r="G44" s="675"/>
      <c r="H44" s="227" t="s">
        <v>45</v>
      </c>
      <c r="I44" s="166">
        <v>4</v>
      </c>
      <c r="J44" s="166">
        <v>4</v>
      </c>
      <c r="K44" s="166">
        <v>4</v>
      </c>
      <c r="L44" s="166">
        <v>3</v>
      </c>
      <c r="M44" s="166">
        <v>4</v>
      </c>
      <c r="N44" s="228">
        <f>_xlfn.IFERROR(MAX(_xlfn.MODE.MULT(I44:M44)),"")</f>
        <v>4</v>
      </c>
      <c r="O44" s="229" t="str">
        <f>_xlfn.IFERROR(IF(H44="P",IF(COUNT(J44:M44)&gt;1,VLOOKUP(N44,$A$15:$J$19,6,0),""),IF(COUNT(J44:M44)&gt;1,VLOOKUP(N44,$K$15:$T$19,5,0),"")),"")</f>
        <v>Probable (B)</v>
      </c>
      <c r="P44" s="614">
        <f>_xlfn.IFERROR(N44*N45,"")</f>
        <v>28</v>
      </c>
      <c r="Q44" s="616" t="str">
        <f>_xlfn.IFERROR(VLOOKUP(P44,'[1]DB'!$B$37:$D$61,2,FALSE),"")</f>
        <v>Riesgo Alto (Z-14)</v>
      </c>
      <c r="U44" s="632"/>
      <c r="V44" s="678"/>
      <c r="W44" s="678"/>
      <c r="X44" s="678"/>
      <c r="Y44" s="678"/>
      <c r="Z44" s="678"/>
      <c r="AA44" s="678"/>
      <c r="AB44" s="224" t="s">
        <v>250</v>
      </c>
      <c r="AC44" s="242"/>
      <c r="AD44" s="242"/>
      <c r="AE44" s="242"/>
      <c r="AF44" s="242"/>
      <c r="AG44" s="242"/>
      <c r="AH44" s="243">
        <f t="shared" si="1"/>
      </c>
      <c r="AI44" s="638"/>
    </row>
    <row r="45" spans="1:35" s="92" customFormat="1" ht="44.25" customHeight="1" thickBot="1">
      <c r="A45" s="630"/>
      <c r="B45" s="676"/>
      <c r="C45" s="676"/>
      <c r="D45" s="676"/>
      <c r="E45" s="676"/>
      <c r="F45" s="676"/>
      <c r="G45" s="676"/>
      <c r="H45" s="158" t="s">
        <v>46</v>
      </c>
      <c r="I45" s="165">
        <v>7</v>
      </c>
      <c r="J45" s="165">
        <v>6</v>
      </c>
      <c r="K45" s="165">
        <v>11</v>
      </c>
      <c r="L45" s="165">
        <v>7</v>
      </c>
      <c r="M45" s="165">
        <v>7</v>
      </c>
      <c r="N45" s="230">
        <f>_xlfn.IFERROR(MAX(_xlfn.MODE.MULT(I45:M45)),"")</f>
        <v>7</v>
      </c>
      <c r="O45" s="231" t="str">
        <f>_xlfn.IFERROR(IF(H45="P",IF(COUNT(I45:M45)&gt;1,VLOOKUP(N45,$A$15:$J$19,6,0),""),IF(COUNT(I45:M45)&gt;1,VLOOKUP(N45,$K$15:$T$19,5,0),"")),"")</f>
        <v>Moderado</v>
      </c>
      <c r="P45" s="615"/>
      <c r="Q45" s="617"/>
      <c r="U45" s="632"/>
      <c r="V45" s="678"/>
      <c r="W45" s="678"/>
      <c r="X45" s="678"/>
      <c r="Y45" s="678"/>
      <c r="Z45" s="678"/>
      <c r="AA45" s="678"/>
      <c r="AB45" s="224" t="s">
        <v>251</v>
      </c>
      <c r="AC45" s="242"/>
      <c r="AD45" s="242"/>
      <c r="AE45" s="242"/>
      <c r="AF45" s="242"/>
      <c r="AG45" s="242"/>
      <c r="AH45" s="243">
        <f t="shared" si="1"/>
      </c>
      <c r="AI45" s="638"/>
    </row>
    <row r="46" spans="1:35" s="92" customFormat="1" ht="24.75" customHeight="1" thickBot="1">
      <c r="A46" s="629">
        <v>12</v>
      </c>
      <c r="B46" s="704" t="str">
        <f>'SEPG-F-007'!C24</f>
        <v>Compensación por cambios en las tarifas de peajes establecidas en los contratos. </v>
      </c>
      <c r="C46" s="704"/>
      <c r="D46" s="704"/>
      <c r="E46" s="704"/>
      <c r="F46" s="704"/>
      <c r="G46" s="704"/>
      <c r="H46" s="227" t="s">
        <v>45</v>
      </c>
      <c r="I46" s="166">
        <v>4</v>
      </c>
      <c r="J46" s="166">
        <v>3</v>
      </c>
      <c r="K46" s="166">
        <v>3</v>
      </c>
      <c r="L46" s="166">
        <v>3</v>
      </c>
      <c r="M46" s="166">
        <v>2</v>
      </c>
      <c r="N46" s="228">
        <f t="shared" si="0"/>
        <v>3</v>
      </c>
      <c r="O46" s="229" t="str">
        <f>_xlfn.IFERROR(IF(H46="P",IF(COUNT(J46:M46)&gt;1,VLOOKUP(N46,$A$15:$J$19,6,0),""),IF(COUNT(J46:M46)&gt;1,VLOOKUP(N46,$K$15:$T$19,5,0),"")),"")</f>
        <v>Posible (C)</v>
      </c>
      <c r="P46" s="614">
        <f>_xlfn.IFERROR(N46*N47,"")</f>
        <v>21</v>
      </c>
      <c r="Q46" s="616" t="str">
        <f>_xlfn.IFERROR(VLOOKUP(P46,'[1]DB'!$B$37:$D$61,2,FALSE),"")</f>
        <v>Riesgo Alto (Z-13)</v>
      </c>
      <c r="R46" s="87"/>
      <c r="S46" s="87"/>
      <c r="T46" s="87"/>
      <c r="U46" s="633"/>
      <c r="V46" s="679"/>
      <c r="W46" s="679"/>
      <c r="X46" s="679"/>
      <c r="Y46" s="679"/>
      <c r="Z46" s="679"/>
      <c r="AA46" s="679"/>
      <c r="AB46" s="244" t="s">
        <v>173</v>
      </c>
      <c r="AC46" s="245"/>
      <c r="AD46" s="245"/>
      <c r="AE46" s="245"/>
      <c r="AF46" s="245"/>
      <c r="AG46" s="245"/>
      <c r="AH46" s="246">
        <f t="shared" si="1"/>
      </c>
      <c r="AI46" s="674"/>
    </row>
    <row r="47" spans="1:35" s="92" customFormat="1" ht="24.75" customHeight="1" thickBot="1">
      <c r="A47" s="630"/>
      <c r="B47" s="707"/>
      <c r="C47" s="707"/>
      <c r="D47" s="707"/>
      <c r="E47" s="707"/>
      <c r="F47" s="707"/>
      <c r="G47" s="707"/>
      <c r="H47" s="158" t="s">
        <v>46</v>
      </c>
      <c r="I47" s="165">
        <v>7</v>
      </c>
      <c r="J47" s="165">
        <v>7</v>
      </c>
      <c r="K47" s="165">
        <v>7</v>
      </c>
      <c r="L47" s="165">
        <v>6</v>
      </c>
      <c r="M47" s="165">
        <v>7</v>
      </c>
      <c r="N47" s="230">
        <f t="shared" si="0"/>
        <v>7</v>
      </c>
      <c r="O47" s="231" t="str">
        <f>_xlfn.IFERROR(IF(H47="P",IF(COUNT(I47:M47)&gt;1,VLOOKUP(N47,$A$15:$J$19,6,0),""),IF(COUNT(I47:M47)&gt;1,VLOOKUP(N47,$K$15:$T$19,5,0),"")),"")</f>
        <v>Moderado</v>
      </c>
      <c r="P47" s="615"/>
      <c r="Q47" s="617"/>
      <c r="R47" s="87"/>
      <c r="S47" s="87"/>
      <c r="T47" s="87"/>
      <c r="U47" s="618" t="s">
        <v>486</v>
      </c>
      <c r="V47" s="618"/>
      <c r="W47" s="618"/>
      <c r="X47" s="618"/>
      <c r="Y47" s="618"/>
      <c r="Z47" s="618"/>
      <c r="AA47" s="618"/>
      <c r="AB47" s="618"/>
      <c r="AC47" s="618"/>
      <c r="AD47" s="618"/>
      <c r="AE47" s="618"/>
      <c r="AF47" s="618"/>
      <c r="AG47" s="618"/>
      <c r="AH47" s="618"/>
      <c r="AI47" s="618"/>
    </row>
    <row r="48" spans="1:27" s="92" customFormat="1" ht="24.75" customHeight="1" hidden="1">
      <c r="A48" s="734" t="e">
        <f>'[1]SEPG-F-007'!#REF!</f>
        <v>#REF!</v>
      </c>
      <c r="B48" s="726" t="e">
        <f>IF(COUNTA('[1]SEPG-F-007'!#REF!)&gt;0,'[1]SEPG-F-007'!#REF!,"")</f>
        <v>#REF!</v>
      </c>
      <c r="C48" s="727"/>
      <c r="D48" s="727"/>
      <c r="E48" s="727"/>
      <c r="F48" s="727"/>
      <c r="G48" s="728"/>
      <c r="H48" s="139" t="s">
        <v>45</v>
      </c>
      <c r="I48" s="226"/>
      <c r="J48" s="130"/>
      <c r="K48" s="130"/>
      <c r="L48" s="130"/>
      <c r="M48" s="130"/>
      <c r="N48" s="130"/>
      <c r="O48" s="130"/>
      <c r="P48" s="233"/>
      <c r="Q48" s="247"/>
      <c r="R48" s="156"/>
      <c r="S48" s="156"/>
      <c r="T48" s="156"/>
      <c r="U48" s="81"/>
      <c r="V48" s="87"/>
      <c r="W48" s="87"/>
      <c r="X48" s="87"/>
      <c r="Y48" s="87"/>
      <c r="Z48" s="87"/>
      <c r="AA48" s="87"/>
    </row>
    <row r="49" spans="1:27" s="92" customFormat="1" ht="24.75" customHeight="1" hidden="1">
      <c r="A49" s="621"/>
      <c r="B49" s="706"/>
      <c r="C49" s="707"/>
      <c r="D49" s="707"/>
      <c r="E49" s="707"/>
      <c r="F49" s="707"/>
      <c r="G49" s="708"/>
      <c r="H49" s="123" t="s">
        <v>46</v>
      </c>
      <c r="I49" s="124"/>
      <c r="J49" s="125"/>
      <c r="K49" s="125"/>
      <c r="L49" s="125"/>
      <c r="M49" s="125"/>
      <c r="N49" s="125"/>
      <c r="O49" s="125"/>
      <c r="P49" s="129"/>
      <c r="Q49" s="248"/>
      <c r="R49" s="156"/>
      <c r="S49" s="156"/>
      <c r="T49" s="156"/>
      <c r="U49" s="81"/>
      <c r="V49" s="87"/>
      <c r="W49" s="87"/>
      <c r="X49" s="87"/>
      <c r="Y49" s="87"/>
      <c r="Z49" s="87"/>
      <c r="AA49" s="87"/>
    </row>
    <row r="50" spans="1:27" s="92" customFormat="1" ht="24.75" customHeight="1" hidden="1">
      <c r="A50" s="620" t="e">
        <f>'[1]SEPG-F-007'!#REF!</f>
        <v>#REF!</v>
      </c>
      <c r="B50" s="703" t="e">
        <f>IF(COUNTA('[1]SEPG-F-007'!#REF!)&gt;0,'[1]SEPG-F-007'!#REF!,"")</f>
        <v>#REF!</v>
      </c>
      <c r="C50" s="704"/>
      <c r="D50" s="704"/>
      <c r="E50" s="704"/>
      <c r="F50" s="704"/>
      <c r="G50" s="705"/>
      <c r="H50" s="120" t="s">
        <v>45</v>
      </c>
      <c r="I50" s="131"/>
      <c r="J50" s="132"/>
      <c r="K50" s="132"/>
      <c r="L50" s="132"/>
      <c r="M50" s="132"/>
      <c r="N50" s="130"/>
      <c r="O50" s="130"/>
      <c r="P50" s="233"/>
      <c r="Q50" s="247"/>
      <c r="R50" s="156"/>
      <c r="S50" s="156"/>
      <c r="T50" s="156"/>
      <c r="U50" s="87"/>
      <c r="V50" s="87"/>
      <c r="W50" s="87"/>
      <c r="X50" s="87"/>
      <c r="Y50" s="87"/>
      <c r="Z50" s="87"/>
      <c r="AA50" s="87"/>
    </row>
    <row r="51" spans="1:27" s="92" customFormat="1" ht="24.75" customHeight="1" hidden="1">
      <c r="A51" s="621"/>
      <c r="B51" s="706"/>
      <c r="C51" s="707"/>
      <c r="D51" s="707"/>
      <c r="E51" s="707"/>
      <c r="F51" s="707"/>
      <c r="G51" s="708"/>
      <c r="H51" s="123" t="s">
        <v>46</v>
      </c>
      <c r="I51" s="133"/>
      <c r="J51" s="134"/>
      <c r="K51" s="134"/>
      <c r="L51" s="134"/>
      <c r="M51" s="134"/>
      <c r="N51" s="127"/>
      <c r="O51" s="127"/>
      <c r="P51" s="234"/>
      <c r="Q51" s="249"/>
      <c r="R51" s="156"/>
      <c r="S51" s="156"/>
      <c r="T51" s="156"/>
      <c r="U51" s="87"/>
      <c r="V51" s="87"/>
      <c r="W51" s="87"/>
      <c r="X51" s="87"/>
      <c r="Y51" s="87"/>
      <c r="Z51" s="87"/>
      <c r="AA51" s="87"/>
    </row>
    <row r="52" spans="1:27" s="92" customFormat="1" ht="24.75" customHeight="1" hidden="1">
      <c r="A52" s="620" t="e">
        <f>'[1]SEPG-F-007'!#REF!</f>
        <v>#REF!</v>
      </c>
      <c r="B52" s="703" t="e">
        <f>IF(COUNTA('[1]SEPG-F-007'!#REF!)&gt;0,'[1]SEPG-F-007'!#REF!,"")</f>
        <v>#REF!</v>
      </c>
      <c r="C52" s="704"/>
      <c r="D52" s="704"/>
      <c r="E52" s="704"/>
      <c r="F52" s="704"/>
      <c r="G52" s="705"/>
      <c r="H52" s="120" t="s">
        <v>45</v>
      </c>
      <c r="I52" s="121"/>
      <c r="J52" s="122"/>
      <c r="K52" s="122"/>
      <c r="L52" s="122"/>
      <c r="M52" s="122"/>
      <c r="N52" s="122"/>
      <c r="O52" s="122"/>
      <c r="P52" s="128"/>
      <c r="Q52" s="250"/>
      <c r="R52" s="156"/>
      <c r="S52" s="156"/>
      <c r="T52" s="156"/>
      <c r="U52" s="87"/>
      <c r="V52" s="87"/>
      <c r="W52" s="87"/>
      <c r="X52" s="87"/>
      <c r="Y52" s="87"/>
      <c r="Z52" s="87"/>
      <c r="AA52" s="87"/>
    </row>
    <row r="53" spans="1:27" s="92" customFormat="1" ht="24.75" customHeight="1" hidden="1">
      <c r="A53" s="621"/>
      <c r="B53" s="706"/>
      <c r="C53" s="707"/>
      <c r="D53" s="707"/>
      <c r="E53" s="707"/>
      <c r="F53" s="707"/>
      <c r="G53" s="708"/>
      <c r="H53" s="123" t="s">
        <v>46</v>
      </c>
      <c r="I53" s="124"/>
      <c r="J53" s="125"/>
      <c r="K53" s="125"/>
      <c r="L53" s="125"/>
      <c r="M53" s="125"/>
      <c r="N53" s="125"/>
      <c r="O53" s="125"/>
      <c r="P53" s="129"/>
      <c r="Q53" s="248"/>
      <c r="R53" s="156"/>
      <c r="S53" s="156"/>
      <c r="T53" s="156"/>
      <c r="U53" s="87"/>
      <c r="V53" s="87"/>
      <c r="W53" s="87"/>
      <c r="X53" s="87"/>
      <c r="Y53" s="87"/>
      <c r="Z53" s="87"/>
      <c r="AA53" s="87"/>
    </row>
    <row r="54" spans="1:27" s="92" customFormat="1" ht="24.75" customHeight="1" hidden="1">
      <c r="A54" s="620" t="e">
        <f>'[1]SEPG-F-007'!#REF!</f>
        <v>#REF!</v>
      </c>
      <c r="B54" s="703" t="e">
        <f>IF(COUNTA('[1]SEPG-F-007'!#REF!)&gt;0,'[1]SEPG-F-007'!#REF!,"")</f>
        <v>#REF!</v>
      </c>
      <c r="C54" s="704"/>
      <c r="D54" s="704"/>
      <c r="E54" s="704"/>
      <c r="F54" s="704"/>
      <c r="G54" s="705"/>
      <c r="H54" s="120" t="s">
        <v>45</v>
      </c>
      <c r="I54" s="121"/>
      <c r="J54" s="122"/>
      <c r="K54" s="122"/>
      <c r="L54" s="122"/>
      <c r="M54" s="122"/>
      <c r="N54" s="132"/>
      <c r="O54" s="132"/>
      <c r="P54" s="235"/>
      <c r="Q54" s="251"/>
      <c r="R54" s="155"/>
      <c r="S54" s="155"/>
      <c r="T54" s="155"/>
      <c r="U54" s="87"/>
      <c r="V54" s="87"/>
      <c r="W54" s="87"/>
      <c r="X54" s="87"/>
      <c r="Y54" s="87"/>
      <c r="Z54" s="87"/>
      <c r="AA54" s="87"/>
    </row>
    <row r="55" spans="1:27" s="92" customFormat="1" ht="24.75" customHeight="1" hidden="1">
      <c r="A55" s="621"/>
      <c r="B55" s="706"/>
      <c r="C55" s="707"/>
      <c r="D55" s="707"/>
      <c r="E55" s="707"/>
      <c r="F55" s="707"/>
      <c r="G55" s="708"/>
      <c r="H55" s="123" t="s">
        <v>46</v>
      </c>
      <c r="I55" s="124"/>
      <c r="J55" s="125"/>
      <c r="K55" s="125"/>
      <c r="L55" s="125"/>
      <c r="M55" s="125"/>
      <c r="N55" s="134"/>
      <c r="O55" s="134"/>
      <c r="P55" s="236"/>
      <c r="Q55" s="252"/>
      <c r="R55" s="155"/>
      <c r="S55" s="155"/>
      <c r="T55" s="155"/>
      <c r="U55" s="87"/>
      <c r="V55" s="87"/>
      <c r="W55" s="87"/>
      <c r="X55" s="87"/>
      <c r="Y55" s="87"/>
      <c r="Z55" s="87"/>
      <c r="AA55" s="87"/>
    </row>
    <row r="56" spans="1:27" s="92" customFormat="1" ht="24.75" customHeight="1" hidden="1">
      <c r="A56" s="620" t="e">
        <f>'[1]SEPG-F-007'!#REF!</f>
        <v>#REF!</v>
      </c>
      <c r="B56" s="703" t="e">
        <f>IF(COUNTA('[1]SEPG-F-007'!#REF!)&gt;0,'[1]SEPG-F-007'!#REF!,"")</f>
        <v>#REF!</v>
      </c>
      <c r="C56" s="704"/>
      <c r="D56" s="704"/>
      <c r="E56" s="704"/>
      <c r="F56" s="704"/>
      <c r="G56" s="705"/>
      <c r="H56" s="120" t="s">
        <v>45</v>
      </c>
      <c r="I56" s="136"/>
      <c r="J56" s="135"/>
      <c r="K56" s="135"/>
      <c r="L56" s="135"/>
      <c r="M56" s="135"/>
      <c r="N56" s="122"/>
      <c r="O56" s="122"/>
      <c r="P56" s="128"/>
      <c r="Q56" s="250"/>
      <c r="R56" s="156"/>
      <c r="S56" s="156"/>
      <c r="T56" s="156"/>
      <c r="U56" s="87"/>
      <c r="V56" s="87"/>
      <c r="W56" s="87"/>
      <c r="X56" s="87"/>
      <c r="Y56" s="87"/>
      <c r="Z56" s="87"/>
      <c r="AA56" s="87"/>
    </row>
    <row r="57" spans="1:27" s="92" customFormat="1" ht="24.75" customHeight="1" hidden="1">
      <c r="A57" s="621"/>
      <c r="B57" s="706"/>
      <c r="C57" s="707"/>
      <c r="D57" s="707"/>
      <c r="E57" s="707"/>
      <c r="F57" s="707"/>
      <c r="G57" s="708"/>
      <c r="H57" s="123" t="s">
        <v>46</v>
      </c>
      <c r="I57" s="133"/>
      <c r="J57" s="134"/>
      <c r="K57" s="134"/>
      <c r="L57" s="134"/>
      <c r="M57" s="134"/>
      <c r="N57" s="125"/>
      <c r="O57" s="125"/>
      <c r="P57" s="129"/>
      <c r="Q57" s="248"/>
      <c r="R57" s="156"/>
      <c r="S57" s="156"/>
      <c r="T57" s="156"/>
      <c r="U57" s="87"/>
      <c r="V57" s="87"/>
      <c r="W57" s="87"/>
      <c r="X57" s="87"/>
      <c r="Y57" s="87"/>
      <c r="Z57" s="87"/>
      <c r="AA57" s="87"/>
    </row>
    <row r="58" spans="1:27" s="92" customFormat="1" ht="24.75" customHeight="1" hidden="1">
      <c r="A58" s="620" t="e">
        <f>'[1]SEPG-F-007'!#REF!</f>
        <v>#REF!</v>
      </c>
      <c r="B58" s="703" t="e">
        <f>IF(COUNTA('[1]SEPG-F-007'!#REF!)&gt;0,'[1]SEPG-F-007'!#REF!,"")</f>
        <v>#REF!</v>
      </c>
      <c r="C58" s="704"/>
      <c r="D58" s="704"/>
      <c r="E58" s="704"/>
      <c r="F58" s="704"/>
      <c r="G58" s="705"/>
      <c r="H58" s="120" t="s">
        <v>45</v>
      </c>
      <c r="I58" s="136"/>
      <c r="J58" s="135"/>
      <c r="K58" s="135"/>
      <c r="L58" s="135"/>
      <c r="M58" s="135"/>
      <c r="N58" s="122"/>
      <c r="O58" s="122"/>
      <c r="P58" s="128"/>
      <c r="Q58" s="250"/>
      <c r="R58" s="156"/>
      <c r="S58" s="156"/>
      <c r="T58" s="156"/>
      <c r="U58" s="156"/>
      <c r="V58" s="156"/>
      <c r="W58" s="156"/>
      <c r="X58" s="157"/>
      <c r="Y58" s="232"/>
      <c r="Z58" s="619"/>
      <c r="AA58" s="619"/>
    </row>
    <row r="59" spans="1:27" s="92" customFormat="1" ht="24.75" customHeight="1" hidden="1">
      <c r="A59" s="621"/>
      <c r="B59" s="706"/>
      <c r="C59" s="707"/>
      <c r="D59" s="707"/>
      <c r="E59" s="707"/>
      <c r="F59" s="707"/>
      <c r="G59" s="708"/>
      <c r="H59" s="123" t="s">
        <v>46</v>
      </c>
      <c r="I59" s="137"/>
      <c r="J59" s="138"/>
      <c r="K59" s="138"/>
      <c r="L59" s="138"/>
      <c r="M59" s="138"/>
      <c r="N59" s="125"/>
      <c r="O59" s="125"/>
      <c r="P59" s="129"/>
      <c r="Q59" s="248"/>
      <c r="R59" s="156"/>
      <c r="S59" s="156"/>
      <c r="T59" s="156"/>
      <c r="U59" s="156"/>
      <c r="V59" s="156"/>
      <c r="W59" s="156"/>
      <c r="X59" s="157"/>
      <c r="Y59" s="232"/>
      <c r="Z59" s="619"/>
      <c r="AA59" s="619"/>
    </row>
    <row r="60" spans="1:27" s="92" customFormat="1" ht="24.75" customHeight="1" hidden="1">
      <c r="A60" s="620" t="e">
        <f>'[1]SEPG-F-007'!#REF!</f>
        <v>#REF!</v>
      </c>
      <c r="B60" s="703" t="e">
        <f>IF(COUNTA('[1]SEPG-F-007'!#REF!)&gt;0,'[1]SEPG-F-007'!#REF!,"")</f>
        <v>#REF!</v>
      </c>
      <c r="C60" s="704"/>
      <c r="D60" s="704"/>
      <c r="E60" s="704"/>
      <c r="F60" s="704"/>
      <c r="G60" s="705"/>
      <c r="H60" s="120" t="s">
        <v>45</v>
      </c>
      <c r="I60" s="136"/>
      <c r="J60" s="135"/>
      <c r="K60" s="135"/>
      <c r="L60" s="135"/>
      <c r="M60" s="135"/>
      <c r="N60" s="135"/>
      <c r="O60" s="135"/>
      <c r="P60" s="237"/>
      <c r="Q60" s="253"/>
      <c r="R60" s="155"/>
      <c r="S60" s="155"/>
      <c r="T60" s="155"/>
      <c r="U60" s="156"/>
      <c r="V60" s="156"/>
      <c r="W60" s="156"/>
      <c r="X60" s="157"/>
      <c r="Y60" s="232"/>
      <c r="Z60" s="619"/>
      <c r="AA60" s="619"/>
    </row>
    <row r="61" spans="1:27" s="92" customFormat="1" ht="24.75" customHeight="1" hidden="1">
      <c r="A61" s="621"/>
      <c r="B61" s="706"/>
      <c r="C61" s="707"/>
      <c r="D61" s="707"/>
      <c r="E61" s="707"/>
      <c r="F61" s="707"/>
      <c r="G61" s="708"/>
      <c r="H61" s="123" t="s">
        <v>46</v>
      </c>
      <c r="I61" s="133"/>
      <c r="J61" s="134"/>
      <c r="K61" s="134"/>
      <c r="L61" s="134"/>
      <c r="M61" s="134"/>
      <c r="N61" s="134"/>
      <c r="O61" s="134"/>
      <c r="P61" s="236"/>
      <c r="Q61" s="252"/>
      <c r="R61" s="155"/>
      <c r="S61" s="155"/>
      <c r="T61" s="155"/>
      <c r="U61" s="156"/>
      <c r="V61" s="156"/>
      <c r="W61" s="156"/>
      <c r="X61" s="157"/>
      <c r="Y61" s="232"/>
      <c r="Z61" s="619"/>
      <c r="AA61" s="619"/>
    </row>
    <row r="62" spans="1:27" s="92" customFormat="1" ht="24.75" customHeight="1" hidden="1">
      <c r="A62" s="620" t="e">
        <f>'[1]SEPG-F-007'!#REF!</f>
        <v>#REF!</v>
      </c>
      <c r="B62" s="703" t="e">
        <f>IF(COUNTA('[1]SEPG-F-007'!#REF!)&gt;0,'[1]SEPG-F-007'!#REF!,"")</f>
        <v>#REF!</v>
      </c>
      <c r="C62" s="704"/>
      <c r="D62" s="704"/>
      <c r="E62" s="704"/>
      <c r="F62" s="704"/>
      <c r="G62" s="705"/>
      <c r="H62" s="120" t="s">
        <v>45</v>
      </c>
      <c r="I62" s="136"/>
      <c r="J62" s="135"/>
      <c r="K62" s="135"/>
      <c r="L62" s="135"/>
      <c r="M62" s="135"/>
      <c r="N62" s="135"/>
      <c r="O62" s="135"/>
      <c r="P62" s="237"/>
      <c r="Q62" s="253"/>
      <c r="R62" s="155"/>
      <c r="S62" s="155"/>
      <c r="T62" s="155"/>
      <c r="U62" s="156"/>
      <c r="V62" s="156"/>
      <c r="W62" s="156"/>
      <c r="X62" s="157"/>
      <c r="Y62" s="232"/>
      <c r="Z62" s="619"/>
      <c r="AA62" s="619"/>
    </row>
    <row r="63" spans="1:27" s="92" customFormat="1" ht="24.75" customHeight="1" hidden="1">
      <c r="A63" s="735"/>
      <c r="B63" s="736"/>
      <c r="C63" s="737"/>
      <c r="D63" s="737"/>
      <c r="E63" s="737"/>
      <c r="F63" s="737"/>
      <c r="G63" s="738"/>
      <c r="H63" s="126" t="s">
        <v>46</v>
      </c>
      <c r="I63" s="133"/>
      <c r="J63" s="134"/>
      <c r="K63" s="134"/>
      <c r="L63" s="134"/>
      <c r="M63" s="134"/>
      <c r="N63" s="138"/>
      <c r="O63" s="138"/>
      <c r="P63" s="238"/>
      <c r="Q63" s="254"/>
      <c r="R63" s="155"/>
      <c r="S63" s="155"/>
      <c r="T63" s="155"/>
      <c r="U63" s="156"/>
      <c r="V63" s="156"/>
      <c r="W63" s="156"/>
      <c r="X63" s="157"/>
      <c r="Y63" s="232"/>
      <c r="Z63" s="619"/>
      <c r="AA63" s="619"/>
    </row>
    <row r="64" spans="1:27" s="92" customFormat="1" ht="24.75" customHeight="1" hidden="1">
      <c r="A64" s="620" t="e">
        <f>'[1]SEPG-F-007'!#REF!</f>
        <v>#REF!</v>
      </c>
      <c r="B64" s="703" t="e">
        <f>IF(COUNTA('[1]SEPG-F-007'!#REF!)&gt;0,'[1]SEPG-F-007'!#REF!,"")</f>
        <v>#REF!</v>
      </c>
      <c r="C64" s="704"/>
      <c r="D64" s="704"/>
      <c r="E64" s="704"/>
      <c r="F64" s="704"/>
      <c r="G64" s="705"/>
      <c r="H64" s="120" t="s">
        <v>45</v>
      </c>
      <c r="I64" s="136"/>
      <c r="J64" s="135"/>
      <c r="K64" s="135"/>
      <c r="L64" s="135"/>
      <c r="M64" s="135"/>
      <c r="N64" s="135"/>
      <c r="O64" s="135"/>
      <c r="P64" s="237"/>
      <c r="Q64" s="253"/>
      <c r="R64" s="155"/>
      <c r="S64" s="155"/>
      <c r="T64" s="155"/>
      <c r="U64" s="155"/>
      <c r="V64" s="155"/>
      <c r="W64" s="155"/>
      <c r="X64" s="157"/>
      <c r="Y64" s="232"/>
      <c r="Z64" s="619"/>
      <c r="AA64" s="619"/>
    </row>
    <row r="65" spans="1:27" s="92" customFormat="1" ht="24.75" customHeight="1" hidden="1">
      <c r="A65" s="621"/>
      <c r="B65" s="706"/>
      <c r="C65" s="707"/>
      <c r="D65" s="707"/>
      <c r="E65" s="707"/>
      <c r="F65" s="707"/>
      <c r="G65" s="708"/>
      <c r="H65" s="123" t="s">
        <v>46</v>
      </c>
      <c r="I65" s="133"/>
      <c r="J65" s="134"/>
      <c r="K65" s="134"/>
      <c r="L65" s="134"/>
      <c r="M65" s="134"/>
      <c r="N65" s="134"/>
      <c r="O65" s="134"/>
      <c r="P65" s="236"/>
      <c r="Q65" s="252"/>
      <c r="R65" s="155"/>
      <c r="S65" s="155"/>
      <c r="T65" s="155"/>
      <c r="U65" s="155"/>
      <c r="V65" s="155"/>
      <c r="W65" s="155"/>
      <c r="X65" s="157"/>
      <c r="Y65" s="232"/>
      <c r="Z65" s="619"/>
      <c r="AA65" s="619"/>
    </row>
    <row r="66" spans="1:27" s="92" customFormat="1" ht="24.75" customHeight="1" hidden="1">
      <c r="A66" s="620" t="e">
        <f>'[1]SEPG-F-007'!#REF!</f>
        <v>#REF!</v>
      </c>
      <c r="B66" s="703" t="e">
        <f>IF(COUNTA('[1]SEPG-F-007'!#REF!)&gt;0,'[1]SEPG-F-007'!#REF!,"")</f>
        <v>#REF!</v>
      </c>
      <c r="C66" s="704"/>
      <c r="D66" s="704"/>
      <c r="E66" s="704"/>
      <c r="F66" s="704"/>
      <c r="G66" s="705"/>
      <c r="H66" s="120" t="s">
        <v>45</v>
      </c>
      <c r="I66" s="136"/>
      <c r="J66" s="135"/>
      <c r="K66" s="135"/>
      <c r="L66" s="135"/>
      <c r="M66" s="135"/>
      <c r="N66" s="135"/>
      <c r="O66" s="135"/>
      <c r="P66" s="237"/>
      <c r="Q66" s="253"/>
      <c r="R66" s="155"/>
      <c r="S66" s="155"/>
      <c r="T66" s="155"/>
      <c r="U66" s="156"/>
      <c r="V66" s="155"/>
      <c r="W66" s="155"/>
      <c r="X66" s="157"/>
      <c r="Y66" s="232"/>
      <c r="Z66" s="619"/>
      <c r="AA66" s="619"/>
    </row>
    <row r="67" spans="1:27" s="92" customFormat="1" ht="24.75" customHeight="1" hidden="1">
      <c r="A67" s="621"/>
      <c r="B67" s="706"/>
      <c r="C67" s="707"/>
      <c r="D67" s="707"/>
      <c r="E67" s="707"/>
      <c r="F67" s="707"/>
      <c r="G67" s="708"/>
      <c r="H67" s="123" t="s">
        <v>46</v>
      </c>
      <c r="I67" s="133"/>
      <c r="J67" s="134"/>
      <c r="K67" s="134"/>
      <c r="L67" s="134"/>
      <c r="M67" s="134"/>
      <c r="N67" s="134"/>
      <c r="O67" s="134"/>
      <c r="P67" s="236"/>
      <c r="Q67" s="252"/>
      <c r="R67" s="155"/>
      <c r="S67" s="155"/>
      <c r="T67" s="155"/>
      <c r="U67" s="156"/>
      <c r="V67" s="155"/>
      <c r="W67" s="155"/>
      <c r="X67" s="157"/>
      <c r="Y67" s="232"/>
      <c r="Z67" s="619"/>
      <c r="AA67" s="619"/>
    </row>
    <row r="68" spans="1:27" s="92" customFormat="1" ht="24.75" customHeight="1" hidden="1">
      <c r="A68" s="620" t="e">
        <f>'[1]SEPG-F-007'!#REF!</f>
        <v>#REF!</v>
      </c>
      <c r="B68" s="703" t="e">
        <f>IF(COUNTA('[1]SEPG-F-007'!#REF!)&gt;0,'[1]SEPG-F-007'!#REF!,"")</f>
        <v>#REF!</v>
      </c>
      <c r="C68" s="704"/>
      <c r="D68" s="704"/>
      <c r="E68" s="704"/>
      <c r="F68" s="704"/>
      <c r="G68" s="705"/>
      <c r="H68" s="120" t="s">
        <v>45</v>
      </c>
      <c r="I68" s="136"/>
      <c r="J68" s="135"/>
      <c r="K68" s="135"/>
      <c r="L68" s="135"/>
      <c r="M68" s="135"/>
      <c r="N68" s="135"/>
      <c r="O68" s="135"/>
      <c r="P68" s="237"/>
      <c r="Q68" s="253"/>
      <c r="R68" s="155"/>
      <c r="S68" s="155"/>
      <c r="T68" s="155"/>
      <c r="U68" s="156"/>
      <c r="V68" s="155"/>
      <c r="W68" s="155"/>
      <c r="X68" s="157"/>
      <c r="Y68" s="232"/>
      <c r="Z68" s="619"/>
      <c r="AA68" s="619"/>
    </row>
    <row r="69" spans="1:27" s="92" customFormat="1" ht="24.75" customHeight="1" hidden="1">
      <c r="A69" s="621"/>
      <c r="B69" s="706"/>
      <c r="C69" s="707"/>
      <c r="D69" s="707"/>
      <c r="E69" s="707"/>
      <c r="F69" s="707"/>
      <c r="G69" s="708"/>
      <c r="H69" s="123" t="s">
        <v>46</v>
      </c>
      <c r="I69" s="133"/>
      <c r="J69" s="134"/>
      <c r="K69" s="134"/>
      <c r="L69" s="134"/>
      <c r="M69" s="134"/>
      <c r="N69" s="134"/>
      <c r="O69" s="134"/>
      <c r="P69" s="236"/>
      <c r="Q69" s="252"/>
      <c r="R69" s="155"/>
      <c r="S69" s="155"/>
      <c r="T69" s="155"/>
      <c r="U69" s="156"/>
      <c r="V69" s="155"/>
      <c r="W69" s="155"/>
      <c r="X69" s="157"/>
      <c r="Y69" s="232"/>
      <c r="Z69" s="619"/>
      <c r="AA69" s="619"/>
    </row>
    <row r="70" spans="1:27" s="92" customFormat="1" ht="24.75" customHeight="1" hidden="1">
      <c r="A70" s="620" t="e">
        <f>'[1]SEPG-F-007'!#REF!</f>
        <v>#REF!</v>
      </c>
      <c r="B70" s="703" t="e">
        <f>IF(COUNTA('[1]SEPG-F-007'!#REF!)&gt;0,'[1]SEPG-F-007'!#REF!,"")</f>
        <v>#REF!</v>
      </c>
      <c r="C70" s="704"/>
      <c r="D70" s="704"/>
      <c r="E70" s="704"/>
      <c r="F70" s="704"/>
      <c r="G70" s="705"/>
      <c r="H70" s="120" t="s">
        <v>45</v>
      </c>
      <c r="I70" s="136"/>
      <c r="J70" s="135"/>
      <c r="K70" s="135"/>
      <c r="L70" s="135"/>
      <c r="M70" s="135"/>
      <c r="N70" s="135"/>
      <c r="O70" s="135"/>
      <c r="P70" s="237"/>
      <c r="Q70" s="253"/>
      <c r="R70" s="155"/>
      <c r="S70" s="155"/>
      <c r="T70" s="155"/>
      <c r="U70" s="155"/>
      <c r="V70" s="155"/>
      <c r="W70" s="155"/>
      <c r="X70" s="157"/>
      <c r="Y70" s="232"/>
      <c r="Z70" s="619"/>
      <c r="AA70" s="619"/>
    </row>
    <row r="71" spans="1:27" s="92" customFormat="1" ht="24.75" customHeight="1" hidden="1">
      <c r="A71" s="621"/>
      <c r="B71" s="706"/>
      <c r="C71" s="707"/>
      <c r="D71" s="707"/>
      <c r="E71" s="707"/>
      <c r="F71" s="707"/>
      <c r="G71" s="708"/>
      <c r="H71" s="123" t="s">
        <v>46</v>
      </c>
      <c r="I71" s="133"/>
      <c r="J71" s="134"/>
      <c r="K71" s="134"/>
      <c r="L71" s="134"/>
      <c r="M71" s="134"/>
      <c r="N71" s="134"/>
      <c r="O71" s="134"/>
      <c r="P71" s="236"/>
      <c r="Q71" s="252"/>
      <c r="R71" s="155"/>
      <c r="S71" s="155"/>
      <c r="T71" s="155"/>
      <c r="U71" s="155"/>
      <c r="V71" s="155"/>
      <c r="W71" s="155"/>
      <c r="X71" s="157"/>
      <c r="Y71" s="232"/>
      <c r="Z71" s="619"/>
      <c r="AA71" s="619"/>
    </row>
    <row r="72" spans="1:27" s="92" customFormat="1" ht="24.75" customHeight="1" hidden="1">
      <c r="A72" s="620" t="e">
        <f>'[1]SEPG-F-007'!#REF!</f>
        <v>#REF!</v>
      </c>
      <c r="B72" s="703" t="e">
        <f>IF(COUNTA('[1]SEPG-F-007'!#REF!)&gt;0,'[1]SEPG-F-007'!#REF!,"")</f>
        <v>#REF!</v>
      </c>
      <c r="C72" s="704"/>
      <c r="D72" s="704"/>
      <c r="E72" s="704"/>
      <c r="F72" s="704"/>
      <c r="G72" s="705"/>
      <c r="H72" s="120" t="s">
        <v>45</v>
      </c>
      <c r="I72" s="136"/>
      <c r="J72" s="135"/>
      <c r="K72" s="135"/>
      <c r="L72" s="135"/>
      <c r="M72" s="135"/>
      <c r="N72" s="135"/>
      <c r="O72" s="135"/>
      <c r="P72" s="237"/>
      <c r="Q72" s="253"/>
      <c r="R72" s="155"/>
      <c r="S72" s="155"/>
      <c r="T72" s="155"/>
      <c r="U72" s="155"/>
      <c r="V72" s="155"/>
      <c r="W72" s="155"/>
      <c r="X72" s="157"/>
      <c r="Y72" s="232"/>
      <c r="Z72" s="619"/>
      <c r="AA72" s="619"/>
    </row>
    <row r="73" spans="1:27" s="92" customFormat="1" ht="24.75" customHeight="1" hidden="1">
      <c r="A73" s="621"/>
      <c r="B73" s="706"/>
      <c r="C73" s="707"/>
      <c r="D73" s="707"/>
      <c r="E73" s="707"/>
      <c r="F73" s="707"/>
      <c r="G73" s="708"/>
      <c r="H73" s="123" t="s">
        <v>46</v>
      </c>
      <c r="I73" s="133"/>
      <c r="J73" s="134"/>
      <c r="K73" s="134"/>
      <c r="L73" s="134"/>
      <c r="M73" s="134"/>
      <c r="N73" s="134"/>
      <c r="O73" s="134"/>
      <c r="P73" s="236"/>
      <c r="Q73" s="252"/>
      <c r="R73" s="155"/>
      <c r="S73" s="155"/>
      <c r="T73" s="155"/>
      <c r="U73" s="155"/>
      <c r="V73" s="155"/>
      <c r="W73" s="155"/>
      <c r="X73" s="157"/>
      <c r="Y73" s="232"/>
      <c r="Z73" s="619"/>
      <c r="AA73" s="619"/>
    </row>
    <row r="74" spans="1:27" s="92" customFormat="1" ht="24.75" customHeight="1" hidden="1">
      <c r="A74" s="620" t="e">
        <f>'[1]SEPG-F-007'!#REF!</f>
        <v>#REF!</v>
      </c>
      <c r="B74" s="703" t="e">
        <f>IF(COUNTA('[1]SEPG-F-007'!#REF!)&gt;0,'[1]SEPG-F-007'!#REF!,"")</f>
        <v>#REF!</v>
      </c>
      <c r="C74" s="704"/>
      <c r="D74" s="704"/>
      <c r="E74" s="704"/>
      <c r="F74" s="704"/>
      <c r="G74" s="705"/>
      <c r="H74" s="120" t="s">
        <v>45</v>
      </c>
      <c r="I74" s="131"/>
      <c r="J74" s="132"/>
      <c r="K74" s="132"/>
      <c r="L74" s="132"/>
      <c r="M74" s="132"/>
      <c r="N74" s="135"/>
      <c r="O74" s="135"/>
      <c r="P74" s="237"/>
      <c r="Q74" s="253"/>
      <c r="R74" s="155"/>
      <c r="S74" s="155"/>
      <c r="T74" s="155"/>
      <c r="U74" s="155"/>
      <c r="V74" s="155"/>
      <c r="W74" s="155"/>
      <c r="X74" s="157"/>
      <c r="Y74" s="232"/>
      <c r="Z74" s="619"/>
      <c r="AA74" s="619"/>
    </row>
    <row r="75" spans="1:27" s="92" customFormat="1" ht="24.75" customHeight="1" hidden="1">
      <c r="A75" s="621"/>
      <c r="B75" s="706"/>
      <c r="C75" s="707"/>
      <c r="D75" s="707"/>
      <c r="E75" s="707"/>
      <c r="F75" s="707"/>
      <c r="G75" s="708"/>
      <c r="H75" s="123" t="s">
        <v>46</v>
      </c>
      <c r="I75" s="133"/>
      <c r="J75" s="134"/>
      <c r="K75" s="134"/>
      <c r="L75" s="134"/>
      <c r="M75" s="134"/>
      <c r="N75" s="134"/>
      <c r="O75" s="134"/>
      <c r="P75" s="236"/>
      <c r="Q75" s="252"/>
      <c r="R75" s="155"/>
      <c r="S75" s="155"/>
      <c r="T75" s="155"/>
      <c r="U75" s="155"/>
      <c r="V75" s="155"/>
      <c r="W75" s="155"/>
      <c r="X75" s="157"/>
      <c r="Y75" s="232"/>
      <c r="Z75" s="619"/>
      <c r="AA75" s="619"/>
    </row>
    <row r="76" spans="1:27" s="92" customFormat="1" ht="24.75" customHeight="1" hidden="1">
      <c r="A76" s="620" t="e">
        <f>'[1]SEPG-F-007'!#REF!</f>
        <v>#REF!</v>
      </c>
      <c r="B76" s="703" t="e">
        <f>IF(COUNTA('[1]SEPG-F-007'!#REF!)&gt;0,'[1]SEPG-F-007'!#REF!,"")</f>
        <v>#REF!</v>
      </c>
      <c r="C76" s="704"/>
      <c r="D76" s="704"/>
      <c r="E76" s="704"/>
      <c r="F76" s="704"/>
      <c r="G76" s="705"/>
      <c r="H76" s="120" t="s">
        <v>45</v>
      </c>
      <c r="I76" s="166">
        <v>4</v>
      </c>
      <c r="J76" s="166">
        <v>4</v>
      </c>
      <c r="K76" s="166">
        <v>4</v>
      </c>
      <c r="L76" s="166">
        <v>3</v>
      </c>
      <c r="M76" s="166">
        <v>4</v>
      </c>
      <c r="N76" s="135"/>
      <c r="O76" s="135"/>
      <c r="P76" s="237"/>
      <c r="Q76" s="253"/>
      <c r="R76" s="155"/>
      <c r="S76" s="155"/>
      <c r="T76" s="155"/>
      <c r="U76" s="155"/>
      <c r="V76" s="155"/>
      <c r="W76" s="155"/>
      <c r="X76" s="157"/>
      <c r="Y76" s="232"/>
      <c r="Z76" s="619"/>
      <c r="AA76" s="619"/>
    </row>
    <row r="77" spans="1:27" s="92" customFormat="1" ht="24.75" customHeight="1" hidden="1">
      <c r="A77" s="621"/>
      <c r="B77" s="706"/>
      <c r="C77" s="707"/>
      <c r="D77" s="707"/>
      <c r="E77" s="707"/>
      <c r="F77" s="707"/>
      <c r="G77" s="708"/>
      <c r="H77" s="123" t="s">
        <v>46</v>
      </c>
      <c r="I77" s="165">
        <v>7</v>
      </c>
      <c r="J77" s="165">
        <v>6</v>
      </c>
      <c r="K77" s="165">
        <v>11</v>
      </c>
      <c r="L77" s="165">
        <v>7</v>
      </c>
      <c r="M77" s="165">
        <v>7</v>
      </c>
      <c r="N77" s="134"/>
      <c r="O77" s="134"/>
      <c r="P77" s="236"/>
      <c r="Q77" s="252"/>
      <c r="R77" s="155"/>
      <c r="S77" s="155"/>
      <c r="T77" s="155"/>
      <c r="U77" s="155"/>
      <c r="V77" s="155"/>
      <c r="W77" s="155"/>
      <c r="X77" s="157"/>
      <c r="Y77" s="232"/>
      <c r="Z77" s="619"/>
      <c r="AA77" s="619"/>
    </row>
    <row r="78" spans="1:27" s="92" customFormat="1" ht="24.75" customHeight="1" hidden="1">
      <c r="A78" s="734" t="e">
        <f>'[1]SEPG-F-007'!#REF!</f>
        <v>#REF!</v>
      </c>
      <c r="B78" s="726" t="e">
        <f>IF(COUNTA('[1]SEPG-F-007'!#REF!)&gt;0,'[1]SEPG-F-007'!#REF!,"")</f>
        <v>#REF!</v>
      </c>
      <c r="C78" s="727"/>
      <c r="D78" s="727"/>
      <c r="E78" s="727"/>
      <c r="F78" s="727"/>
      <c r="G78" s="728"/>
      <c r="H78" s="139" t="s">
        <v>45</v>
      </c>
      <c r="I78" s="166">
        <v>4</v>
      </c>
      <c r="J78" s="166">
        <v>3</v>
      </c>
      <c r="K78" s="166">
        <v>3</v>
      </c>
      <c r="L78" s="166">
        <v>3</v>
      </c>
      <c r="M78" s="166">
        <v>2</v>
      </c>
      <c r="N78" s="132"/>
      <c r="O78" s="132"/>
      <c r="P78" s="235"/>
      <c r="Q78" s="251"/>
      <c r="R78" s="155"/>
      <c r="S78" s="155"/>
      <c r="T78" s="155"/>
      <c r="U78" s="155"/>
      <c r="V78" s="155"/>
      <c r="W78" s="155"/>
      <c r="X78" s="157"/>
      <c r="Y78" s="232"/>
      <c r="Z78" s="619"/>
      <c r="AA78" s="619"/>
    </row>
    <row r="79" spans="1:27" s="92" customFormat="1" ht="24.75" customHeight="1" hidden="1">
      <c r="A79" s="621"/>
      <c r="B79" s="706"/>
      <c r="C79" s="707"/>
      <c r="D79" s="707"/>
      <c r="E79" s="707"/>
      <c r="F79" s="707"/>
      <c r="G79" s="708"/>
      <c r="H79" s="123" t="s">
        <v>46</v>
      </c>
      <c r="I79" s="165">
        <v>7</v>
      </c>
      <c r="J79" s="165">
        <v>7</v>
      </c>
      <c r="K79" s="165">
        <v>7</v>
      </c>
      <c r="L79" s="165">
        <v>6</v>
      </c>
      <c r="M79" s="165">
        <v>7</v>
      </c>
      <c r="N79" s="134"/>
      <c r="O79" s="134"/>
      <c r="P79" s="236"/>
      <c r="Q79" s="252"/>
      <c r="R79" s="155"/>
      <c r="S79" s="155"/>
      <c r="T79" s="155"/>
      <c r="U79" s="155"/>
      <c r="V79" s="155"/>
      <c r="W79" s="155"/>
      <c r="X79" s="157"/>
      <c r="Y79" s="232"/>
      <c r="Z79" s="619"/>
      <c r="AA79" s="619"/>
    </row>
    <row r="80" spans="1:35" s="140" customFormat="1" ht="31.5" customHeight="1">
      <c r="A80" s="629">
        <v>13</v>
      </c>
      <c r="B80" s="704" t="str">
        <f>'SEPG-F-007'!C25</f>
        <v>Incumplimiento por concepto de pago de las obligaciones contractuales</v>
      </c>
      <c r="C80" s="704"/>
      <c r="D80" s="704"/>
      <c r="E80" s="704"/>
      <c r="F80" s="704"/>
      <c r="G80" s="704"/>
      <c r="H80" s="227" t="s">
        <v>45</v>
      </c>
      <c r="I80" s="163">
        <v>2</v>
      </c>
      <c r="J80" s="163">
        <v>2</v>
      </c>
      <c r="K80" s="163">
        <v>3</v>
      </c>
      <c r="L80" s="163">
        <v>3</v>
      </c>
      <c r="M80" s="163">
        <v>2</v>
      </c>
      <c r="N80" s="228">
        <f>_xlfn.IFERROR(MAX(_xlfn.MODE.MULT(I80:M80)),"")</f>
        <v>2</v>
      </c>
      <c r="O80" s="229" t="str">
        <f>_xlfn.IFERROR(IF(H80="P",IF(COUNT(J80:M80)&gt;1,VLOOKUP(N80,$A$15:$J$19,6,0),""),IF(COUNT(J80:M80)&gt;1,VLOOKUP(N80,$K$15:$T$19,5,0),"")),"")</f>
        <v>Improbable (D)</v>
      </c>
      <c r="P80" s="614">
        <f>_xlfn.IFERROR(N80*N81,"")</f>
        <v>14</v>
      </c>
      <c r="Q80" s="616" t="str">
        <f>_xlfn.IFERROR(VLOOKUP(P80,'[1]DB'!$B$37:$D$61,2,FALSE),"")</f>
        <v>Riesgo Moderado (Z-9)</v>
      </c>
      <c r="R80" s="223"/>
      <c r="S80" s="223"/>
      <c r="T80" s="223"/>
      <c r="U80" s="155"/>
      <c r="V80" s="155"/>
      <c r="W80" s="155"/>
      <c r="X80" s="157"/>
      <c r="Y80" s="232"/>
      <c r="Z80" s="350"/>
      <c r="AA80" s="350"/>
      <c r="AB80" s="92"/>
      <c r="AC80" s="92"/>
      <c r="AD80" s="92"/>
      <c r="AE80" s="92"/>
      <c r="AF80" s="92"/>
      <c r="AG80" s="92"/>
      <c r="AH80" s="92"/>
      <c r="AI80" s="92"/>
    </row>
    <row r="81" spans="1:35" ht="22.5" customHeight="1" thickBot="1">
      <c r="A81" s="630"/>
      <c r="B81" s="707"/>
      <c r="C81" s="707"/>
      <c r="D81" s="707"/>
      <c r="E81" s="707"/>
      <c r="F81" s="707"/>
      <c r="G81" s="707"/>
      <c r="H81" s="158" t="s">
        <v>46</v>
      </c>
      <c r="I81" s="165">
        <v>7</v>
      </c>
      <c r="J81" s="165">
        <v>7</v>
      </c>
      <c r="K81" s="165">
        <v>7</v>
      </c>
      <c r="L81" s="165">
        <v>6</v>
      </c>
      <c r="M81" s="165">
        <v>7</v>
      </c>
      <c r="N81" s="230">
        <f>_xlfn.IFERROR(MAX(_xlfn.MODE.MULT(I81:M81)),"")</f>
        <v>7</v>
      </c>
      <c r="O81" s="231" t="str">
        <f>_xlfn.IFERROR(IF(H81="P",IF(COUNT(I81:M81)&gt;1,VLOOKUP(N81,$A$15:$J$19,6,0),""),IF(COUNT(I81:M81)&gt;1,VLOOKUP(N81,$K$15:$T$19,5,0),"")),"")</f>
        <v>Moderado</v>
      </c>
      <c r="P81" s="615"/>
      <c r="Q81" s="617"/>
      <c r="R81" s="223"/>
      <c r="S81" s="223"/>
      <c r="T81" s="223"/>
      <c r="U81" s="155"/>
      <c r="V81" s="155"/>
      <c r="W81" s="155"/>
      <c r="X81" s="157"/>
      <c r="Y81" s="232"/>
      <c r="Z81" s="619"/>
      <c r="AA81" s="619"/>
      <c r="AB81" s="92"/>
      <c r="AC81" s="92"/>
      <c r="AD81" s="92"/>
      <c r="AE81" s="92"/>
      <c r="AF81" s="92"/>
      <c r="AG81" s="92"/>
      <c r="AH81" s="92"/>
      <c r="AI81" s="92"/>
    </row>
    <row r="82" spans="1:35" s="81" customFormat="1" ht="22.5" customHeight="1" thickBot="1">
      <c r="A82" s="733"/>
      <c r="B82" s="733"/>
      <c r="C82" s="733"/>
      <c r="D82" s="733"/>
      <c r="E82" s="733"/>
      <c r="F82" s="733"/>
      <c r="G82" s="733"/>
      <c r="H82" s="733"/>
      <c r="I82" s="733"/>
      <c r="J82" s="733"/>
      <c r="K82" s="733"/>
      <c r="L82" s="733"/>
      <c r="M82" s="733"/>
      <c r="N82" s="154"/>
      <c r="O82" s="154"/>
      <c r="P82" s="154"/>
      <c r="Q82" s="154"/>
      <c r="R82" s="154"/>
      <c r="S82" s="154"/>
      <c r="T82" s="154"/>
      <c r="U82" s="155"/>
      <c r="V82" s="155"/>
      <c r="W82" s="155"/>
      <c r="X82" s="157"/>
      <c r="Y82" s="232"/>
      <c r="Z82" s="619"/>
      <c r="AA82" s="619"/>
      <c r="AB82" s="87"/>
      <c r="AC82" s="87"/>
      <c r="AD82" s="87"/>
      <c r="AE82" s="87"/>
      <c r="AF82" s="87"/>
      <c r="AG82" s="87"/>
      <c r="AH82" s="87"/>
      <c r="AI82" s="87"/>
    </row>
    <row r="83" spans="1:35" s="81" customFormat="1" ht="53.25" customHeight="1">
      <c r="A83" s="610" t="s">
        <v>487</v>
      </c>
      <c r="B83" s="611"/>
      <c r="C83" s="611"/>
      <c r="D83" s="611"/>
      <c r="E83" s="611"/>
      <c r="F83" s="611"/>
      <c r="G83" s="611"/>
      <c r="H83" s="611"/>
      <c r="I83" s="611"/>
      <c r="J83" s="611"/>
      <c r="K83" s="611"/>
      <c r="L83" s="611"/>
      <c r="M83" s="611"/>
      <c r="N83" s="611"/>
      <c r="O83" s="611" t="s">
        <v>6</v>
      </c>
      <c r="P83" s="611"/>
      <c r="Q83" s="611"/>
      <c r="R83" s="611"/>
      <c r="S83" s="611"/>
      <c r="T83" s="611"/>
      <c r="U83" s="611"/>
      <c r="V83" s="611"/>
      <c r="W83" s="611"/>
      <c r="X83" s="611"/>
      <c r="Y83" s="611" t="s">
        <v>488</v>
      </c>
      <c r="Z83" s="611"/>
      <c r="AA83" s="611"/>
      <c r="AB83" s="611"/>
      <c r="AC83" s="611"/>
      <c r="AD83" s="611"/>
      <c r="AE83" s="611"/>
      <c r="AF83" s="611"/>
      <c r="AG83" s="611"/>
      <c r="AH83" s="611"/>
      <c r="AI83" s="612"/>
    </row>
    <row r="84" spans="1:35" s="81" customFormat="1" ht="26.25" customHeight="1" thickBot="1">
      <c r="A84" s="613" t="s">
        <v>42</v>
      </c>
      <c r="B84" s="590"/>
      <c r="C84" s="590"/>
      <c r="D84" s="590"/>
      <c r="E84" s="590"/>
      <c r="F84" s="590"/>
      <c r="G84" s="590"/>
      <c r="H84" s="590" t="s">
        <v>145</v>
      </c>
      <c r="I84" s="590"/>
      <c r="J84" s="590"/>
      <c r="K84" s="590"/>
      <c r="L84" s="590"/>
      <c r="M84" s="590"/>
      <c r="N84" s="255" t="s">
        <v>453</v>
      </c>
      <c r="O84" s="590" t="s">
        <v>42</v>
      </c>
      <c r="P84" s="590"/>
      <c r="Q84" s="590"/>
      <c r="R84" s="590"/>
      <c r="S84" s="590"/>
      <c r="T84" s="590"/>
      <c r="U84" s="590" t="s">
        <v>145</v>
      </c>
      <c r="V84" s="590"/>
      <c r="W84" s="590" t="s">
        <v>453</v>
      </c>
      <c r="X84" s="590"/>
      <c r="Y84" s="590" t="s">
        <v>42</v>
      </c>
      <c r="Z84" s="590"/>
      <c r="AA84" s="590"/>
      <c r="AB84" s="590" t="s">
        <v>145</v>
      </c>
      <c r="AC84" s="590"/>
      <c r="AD84" s="590"/>
      <c r="AE84" s="590"/>
      <c r="AF84" s="590" t="s">
        <v>453</v>
      </c>
      <c r="AG84" s="590"/>
      <c r="AH84" s="590"/>
      <c r="AI84" s="591"/>
    </row>
    <row r="85" spans="1:35" s="81" customFormat="1" ht="45.75" customHeight="1" thickTop="1">
      <c r="A85" s="477" t="s">
        <v>570</v>
      </c>
      <c r="B85" s="592"/>
      <c r="C85" s="592"/>
      <c r="D85" s="592"/>
      <c r="E85" s="592"/>
      <c r="F85" s="592"/>
      <c r="G85" s="478"/>
      <c r="H85" s="593" t="s">
        <v>640</v>
      </c>
      <c r="I85" s="594"/>
      <c r="J85" s="594"/>
      <c r="K85" s="594"/>
      <c r="L85" s="594"/>
      <c r="M85" s="595"/>
      <c r="N85" s="423">
        <v>43122</v>
      </c>
      <c r="O85" s="481" t="s">
        <v>571</v>
      </c>
      <c r="P85" s="596"/>
      <c r="Q85" s="596"/>
      <c r="R85" s="596"/>
      <c r="S85" s="596"/>
      <c r="T85" s="482"/>
      <c r="U85" s="597" t="s">
        <v>636</v>
      </c>
      <c r="V85" s="598"/>
      <c r="W85" s="599">
        <v>43214</v>
      </c>
      <c r="X85" s="600"/>
      <c r="Y85" s="587" t="s">
        <v>626</v>
      </c>
      <c r="Z85" s="588"/>
      <c r="AA85" s="589"/>
      <c r="AB85" s="601" t="s">
        <v>627</v>
      </c>
      <c r="AC85" s="602"/>
      <c r="AD85" s="602"/>
      <c r="AE85" s="603"/>
      <c r="AF85" s="634">
        <v>43217</v>
      </c>
      <c r="AG85" s="635"/>
      <c r="AH85" s="635"/>
      <c r="AI85" s="636"/>
    </row>
    <row r="86" spans="1:35" s="81" customFormat="1" ht="39.75" customHeight="1">
      <c r="A86" s="468" t="s">
        <v>572</v>
      </c>
      <c r="B86" s="578"/>
      <c r="C86" s="578"/>
      <c r="D86" s="578"/>
      <c r="E86" s="578"/>
      <c r="F86" s="578"/>
      <c r="G86" s="469"/>
      <c r="H86" s="579" t="s">
        <v>645</v>
      </c>
      <c r="I86" s="580"/>
      <c r="J86" s="580"/>
      <c r="K86" s="580"/>
      <c r="L86" s="580"/>
      <c r="M86" s="581"/>
      <c r="N86" s="256">
        <v>43122</v>
      </c>
      <c r="O86" s="456" t="s">
        <v>573</v>
      </c>
      <c r="P86" s="582"/>
      <c r="Q86" s="582"/>
      <c r="R86" s="582"/>
      <c r="S86" s="582"/>
      <c r="T86" s="457"/>
      <c r="U86" s="583" t="s">
        <v>632</v>
      </c>
      <c r="V86" s="584"/>
      <c r="W86" s="585">
        <v>43214</v>
      </c>
      <c r="X86" s="586"/>
      <c r="Y86" s="563"/>
      <c r="Z86" s="564"/>
      <c r="AA86" s="565"/>
      <c r="AB86" s="604"/>
      <c r="AC86" s="605"/>
      <c r="AD86" s="605"/>
      <c r="AE86" s="606"/>
      <c r="AF86" s="572"/>
      <c r="AG86" s="573"/>
      <c r="AH86" s="573"/>
      <c r="AI86" s="574"/>
    </row>
    <row r="87" spans="1:35" s="81" customFormat="1" ht="43.5" customHeight="1">
      <c r="A87" s="468" t="s">
        <v>574</v>
      </c>
      <c r="B87" s="578"/>
      <c r="C87" s="578"/>
      <c r="D87" s="578"/>
      <c r="E87" s="578"/>
      <c r="F87" s="578"/>
      <c r="G87" s="469"/>
      <c r="H87" s="579" t="s">
        <v>644</v>
      </c>
      <c r="I87" s="580"/>
      <c r="J87" s="580"/>
      <c r="K87" s="580"/>
      <c r="L87" s="580"/>
      <c r="M87" s="581"/>
      <c r="N87" s="256">
        <v>43122</v>
      </c>
      <c r="O87" s="456" t="s">
        <v>575</v>
      </c>
      <c r="P87" s="582"/>
      <c r="Q87" s="582"/>
      <c r="R87" s="582"/>
      <c r="S87" s="582"/>
      <c r="T87" s="457"/>
      <c r="U87" s="583" t="s">
        <v>633</v>
      </c>
      <c r="V87" s="584"/>
      <c r="W87" s="585">
        <v>43214</v>
      </c>
      <c r="X87" s="586"/>
      <c r="Y87" s="566"/>
      <c r="Z87" s="567"/>
      <c r="AA87" s="568"/>
      <c r="AB87" s="607"/>
      <c r="AC87" s="608"/>
      <c r="AD87" s="608"/>
      <c r="AE87" s="609"/>
      <c r="AF87" s="575"/>
      <c r="AG87" s="576"/>
      <c r="AH87" s="576"/>
      <c r="AI87" s="577"/>
    </row>
    <row r="88" spans="1:35" s="81" customFormat="1" ht="35.25" customHeight="1">
      <c r="A88" s="468" t="s">
        <v>576</v>
      </c>
      <c r="B88" s="578"/>
      <c r="C88" s="578"/>
      <c r="D88" s="578"/>
      <c r="E88" s="578"/>
      <c r="F88" s="578"/>
      <c r="G88" s="469"/>
      <c r="H88" s="579" t="s">
        <v>643</v>
      </c>
      <c r="I88" s="580"/>
      <c r="J88" s="580"/>
      <c r="K88" s="580"/>
      <c r="L88" s="580"/>
      <c r="M88" s="581"/>
      <c r="N88" s="256">
        <v>43122</v>
      </c>
      <c r="O88" s="456" t="s">
        <v>577</v>
      </c>
      <c r="P88" s="582"/>
      <c r="Q88" s="582"/>
      <c r="R88" s="582"/>
      <c r="S88" s="582"/>
      <c r="T88" s="457"/>
      <c r="U88" s="583" t="s">
        <v>637</v>
      </c>
      <c r="V88" s="584"/>
      <c r="W88" s="585">
        <v>43214</v>
      </c>
      <c r="X88" s="586"/>
      <c r="Y88" s="560" t="s">
        <v>649</v>
      </c>
      <c r="Z88" s="561"/>
      <c r="AA88" s="562"/>
      <c r="AB88" s="560" t="s">
        <v>628</v>
      </c>
      <c r="AC88" s="561"/>
      <c r="AD88" s="561"/>
      <c r="AE88" s="562"/>
      <c r="AF88" s="569">
        <v>43217</v>
      </c>
      <c r="AG88" s="570"/>
      <c r="AH88" s="570"/>
      <c r="AI88" s="571"/>
    </row>
    <row r="89" spans="1:35" s="81" customFormat="1" ht="48" customHeight="1">
      <c r="A89" s="468" t="s">
        <v>578</v>
      </c>
      <c r="B89" s="578"/>
      <c r="C89" s="578"/>
      <c r="D89" s="578"/>
      <c r="E89" s="578"/>
      <c r="F89" s="578"/>
      <c r="G89" s="469"/>
      <c r="H89" s="579" t="s">
        <v>642</v>
      </c>
      <c r="I89" s="580"/>
      <c r="J89" s="580"/>
      <c r="K89" s="580"/>
      <c r="L89" s="580"/>
      <c r="M89" s="581"/>
      <c r="N89" s="256">
        <v>43122</v>
      </c>
      <c r="O89" s="456" t="s">
        <v>460</v>
      </c>
      <c r="P89" s="582"/>
      <c r="Q89" s="582"/>
      <c r="R89" s="582"/>
      <c r="S89" s="582"/>
      <c r="T89" s="457"/>
      <c r="U89" s="583" t="s">
        <v>631</v>
      </c>
      <c r="V89" s="584"/>
      <c r="W89" s="585">
        <v>43214</v>
      </c>
      <c r="X89" s="586"/>
      <c r="Y89" s="563"/>
      <c r="Z89" s="564"/>
      <c r="AA89" s="565"/>
      <c r="AB89" s="563"/>
      <c r="AC89" s="564"/>
      <c r="AD89" s="564"/>
      <c r="AE89" s="565"/>
      <c r="AF89" s="572"/>
      <c r="AG89" s="573"/>
      <c r="AH89" s="573"/>
      <c r="AI89" s="574"/>
    </row>
    <row r="90" spans="1:35" s="81" customFormat="1" ht="26.25" customHeight="1">
      <c r="A90" s="468" t="s">
        <v>581</v>
      </c>
      <c r="B90" s="578"/>
      <c r="C90" s="578"/>
      <c r="D90" s="578"/>
      <c r="E90" s="578"/>
      <c r="F90" s="578"/>
      <c r="G90" s="469"/>
      <c r="H90" s="579" t="s">
        <v>646</v>
      </c>
      <c r="I90" s="580"/>
      <c r="J90" s="580"/>
      <c r="K90" s="580"/>
      <c r="L90" s="580"/>
      <c r="M90" s="581"/>
      <c r="N90" s="256">
        <v>43122</v>
      </c>
      <c r="O90" s="456" t="s">
        <v>580</v>
      </c>
      <c r="P90" s="582"/>
      <c r="Q90" s="582"/>
      <c r="R90" s="582"/>
      <c r="S90" s="582"/>
      <c r="T90" s="457"/>
      <c r="U90" s="583" t="s">
        <v>639</v>
      </c>
      <c r="V90" s="584"/>
      <c r="W90" s="585">
        <v>43214</v>
      </c>
      <c r="X90" s="586"/>
      <c r="Y90" s="566"/>
      <c r="Z90" s="567"/>
      <c r="AA90" s="568"/>
      <c r="AB90" s="566"/>
      <c r="AC90" s="567"/>
      <c r="AD90" s="567"/>
      <c r="AE90" s="568"/>
      <c r="AF90" s="575"/>
      <c r="AG90" s="576"/>
      <c r="AH90" s="576"/>
      <c r="AI90" s="577"/>
    </row>
    <row r="91" spans="1:35" s="81" customFormat="1" ht="27" customHeight="1">
      <c r="A91" s="468" t="s">
        <v>583</v>
      </c>
      <c r="B91" s="578"/>
      <c r="C91" s="578"/>
      <c r="D91" s="578"/>
      <c r="E91" s="578"/>
      <c r="F91" s="578"/>
      <c r="G91" s="469"/>
      <c r="H91" s="579" t="s">
        <v>644</v>
      </c>
      <c r="I91" s="580"/>
      <c r="J91" s="580"/>
      <c r="K91" s="580"/>
      <c r="L91" s="580"/>
      <c r="M91" s="581"/>
      <c r="N91" s="256">
        <v>43122</v>
      </c>
      <c r="O91" s="456" t="s">
        <v>582</v>
      </c>
      <c r="P91" s="582"/>
      <c r="Q91" s="582"/>
      <c r="R91" s="582"/>
      <c r="S91" s="582"/>
      <c r="T91" s="457"/>
      <c r="U91" s="583" t="s">
        <v>638</v>
      </c>
      <c r="V91" s="584"/>
      <c r="W91" s="585">
        <v>43214</v>
      </c>
      <c r="X91" s="586"/>
      <c r="Y91" s="560" t="s">
        <v>629</v>
      </c>
      <c r="Z91" s="561"/>
      <c r="AA91" s="562"/>
      <c r="AB91" s="560" t="s">
        <v>630</v>
      </c>
      <c r="AC91" s="561"/>
      <c r="AD91" s="561"/>
      <c r="AE91" s="562"/>
      <c r="AF91" s="569">
        <v>43217</v>
      </c>
      <c r="AG91" s="570"/>
      <c r="AH91" s="570"/>
      <c r="AI91" s="571"/>
    </row>
    <row r="92" spans="1:35" s="81" customFormat="1" ht="33.75" customHeight="1">
      <c r="A92" s="468" t="s">
        <v>585</v>
      </c>
      <c r="B92" s="578"/>
      <c r="C92" s="578"/>
      <c r="D92" s="578"/>
      <c r="E92" s="578"/>
      <c r="F92" s="578"/>
      <c r="G92" s="469"/>
      <c r="H92" s="579" t="s">
        <v>641</v>
      </c>
      <c r="I92" s="580"/>
      <c r="J92" s="580"/>
      <c r="K92" s="580"/>
      <c r="L92" s="580"/>
      <c r="M92" s="581"/>
      <c r="N92" s="256">
        <v>43122</v>
      </c>
      <c r="O92" s="456" t="s">
        <v>584</v>
      </c>
      <c r="P92" s="582"/>
      <c r="Q92" s="582"/>
      <c r="R92" s="582"/>
      <c r="S92" s="582"/>
      <c r="T92" s="457"/>
      <c r="U92" s="583" t="s">
        <v>638</v>
      </c>
      <c r="V92" s="584"/>
      <c r="W92" s="585">
        <v>43214</v>
      </c>
      <c r="X92" s="586"/>
      <c r="Y92" s="563"/>
      <c r="Z92" s="564"/>
      <c r="AA92" s="565"/>
      <c r="AB92" s="563"/>
      <c r="AC92" s="564"/>
      <c r="AD92" s="564"/>
      <c r="AE92" s="565"/>
      <c r="AF92" s="572"/>
      <c r="AG92" s="573"/>
      <c r="AH92" s="573"/>
      <c r="AI92" s="574"/>
    </row>
    <row r="93" spans="1:35" s="81" customFormat="1" ht="51.75" customHeight="1">
      <c r="A93" s="468" t="s">
        <v>586</v>
      </c>
      <c r="B93" s="578"/>
      <c r="C93" s="578"/>
      <c r="D93" s="578"/>
      <c r="E93" s="578"/>
      <c r="F93" s="578"/>
      <c r="G93" s="469"/>
      <c r="H93" s="579" t="s">
        <v>647</v>
      </c>
      <c r="I93" s="580"/>
      <c r="J93" s="580"/>
      <c r="K93" s="580"/>
      <c r="L93" s="580"/>
      <c r="M93" s="581"/>
      <c r="N93" s="256">
        <v>43122</v>
      </c>
      <c r="O93" s="456" t="s">
        <v>461</v>
      </c>
      <c r="P93" s="582"/>
      <c r="Q93" s="582"/>
      <c r="R93" s="582"/>
      <c r="S93" s="582"/>
      <c r="T93" s="457"/>
      <c r="U93" s="583" t="s">
        <v>635</v>
      </c>
      <c r="V93" s="584"/>
      <c r="W93" s="585">
        <v>43214</v>
      </c>
      <c r="X93" s="586"/>
      <c r="Y93" s="566"/>
      <c r="Z93" s="567"/>
      <c r="AA93" s="568"/>
      <c r="AB93" s="566"/>
      <c r="AC93" s="567"/>
      <c r="AD93" s="567"/>
      <c r="AE93" s="568"/>
      <c r="AF93" s="575"/>
      <c r="AG93" s="576"/>
      <c r="AH93" s="576"/>
      <c r="AI93" s="577"/>
    </row>
    <row r="94" spans="18:35" ht="16.5">
      <c r="R94" s="81"/>
      <c r="S94" s="81"/>
      <c r="T94" s="81"/>
      <c r="U94" s="223"/>
      <c r="V94" s="223"/>
      <c r="W94" s="223"/>
      <c r="X94" s="223"/>
      <c r="Y94" s="731"/>
      <c r="Z94" s="731"/>
      <c r="AA94" s="731"/>
      <c r="AB94" s="81"/>
      <c r="AC94" s="140"/>
      <c r="AD94" s="140"/>
      <c r="AE94" s="140"/>
      <c r="AF94" s="140"/>
      <c r="AG94" s="140"/>
      <c r="AH94" s="140"/>
      <c r="AI94" s="140"/>
    </row>
    <row r="95" spans="18:28" ht="16.5">
      <c r="R95" s="81"/>
      <c r="S95" s="81"/>
      <c r="T95" s="81"/>
      <c r="U95" s="223"/>
      <c r="V95" s="223"/>
      <c r="W95" s="731"/>
      <c r="X95" s="731"/>
      <c r="Y95" s="731"/>
      <c r="Z95" s="731"/>
      <c r="AA95" s="223"/>
      <c r="AB95" s="140"/>
    </row>
    <row r="96" spans="18:27" ht="14.25">
      <c r="R96" s="81"/>
      <c r="S96" s="81"/>
      <c r="T96" s="81"/>
      <c r="U96" s="154"/>
      <c r="V96" s="154"/>
      <c r="W96" s="730"/>
      <c r="X96" s="730"/>
      <c r="Y96" s="732"/>
      <c r="Z96" s="732"/>
      <c r="AA96" s="730"/>
    </row>
    <row r="97" spans="18:27" ht="14.25">
      <c r="R97" s="81"/>
      <c r="S97" s="81"/>
      <c r="T97" s="81"/>
      <c r="U97" s="154"/>
      <c r="V97" s="154"/>
      <c r="W97" s="730"/>
      <c r="X97" s="730"/>
      <c r="Y97" s="732"/>
      <c r="Z97" s="732"/>
      <c r="AA97" s="730"/>
    </row>
    <row r="98" spans="18:27" ht="14.25">
      <c r="R98" s="81"/>
      <c r="S98" s="81"/>
      <c r="T98" s="81"/>
      <c r="U98" s="154"/>
      <c r="V98" s="154"/>
      <c r="W98" s="730"/>
      <c r="X98" s="730"/>
      <c r="Y98" s="732"/>
      <c r="Z98" s="732"/>
      <c r="AA98" s="730"/>
    </row>
  </sheetData>
  <sheetProtection/>
  <mergeCells count="287">
    <mergeCell ref="P44:P45"/>
    <mergeCell ref="V37:AA41"/>
    <mergeCell ref="AI37:AI41"/>
    <mergeCell ref="Q44:Q45"/>
    <mergeCell ref="AI42:AI46"/>
    <mergeCell ref="U42:U46"/>
    <mergeCell ref="V42:AA46"/>
    <mergeCell ref="Q46:Q47"/>
    <mergeCell ref="Q38:Q39"/>
    <mergeCell ref="Q42:Q43"/>
    <mergeCell ref="P42:P43"/>
    <mergeCell ref="Q40:Q41"/>
    <mergeCell ref="P40:P41"/>
    <mergeCell ref="B40:G41"/>
    <mergeCell ref="B42:G43"/>
    <mergeCell ref="A8:E8"/>
    <mergeCell ref="F8:AA8"/>
    <mergeCell ref="A10:T10"/>
    <mergeCell ref="A11:T12"/>
    <mergeCell ref="A17:E17"/>
    <mergeCell ref="A6:E6"/>
    <mergeCell ref="R7:T7"/>
    <mergeCell ref="Y7:AA7"/>
    <mergeCell ref="V10:AO10"/>
    <mergeCell ref="A16:E16"/>
    <mergeCell ref="F16:J16"/>
    <mergeCell ref="K16:N16"/>
    <mergeCell ref="O16:T16"/>
    <mergeCell ref="V13:AE13"/>
    <mergeCell ref="K13:T13"/>
    <mergeCell ref="F17:J17"/>
    <mergeCell ref="K17:N17"/>
    <mergeCell ref="A14:E14"/>
    <mergeCell ref="F14:J14"/>
    <mergeCell ref="K14:N14"/>
    <mergeCell ref="A15:E15"/>
    <mergeCell ref="F15:J15"/>
    <mergeCell ref="K15:N15"/>
    <mergeCell ref="A28:A29"/>
    <mergeCell ref="B28:G29"/>
    <mergeCell ref="N21:N23"/>
    <mergeCell ref="O21:O23"/>
    <mergeCell ref="A18:E18"/>
    <mergeCell ref="F18:J18"/>
    <mergeCell ref="K18:N18"/>
    <mergeCell ref="A19:E19"/>
    <mergeCell ref="F19:J19"/>
    <mergeCell ref="I21:M22"/>
    <mergeCell ref="A21:A23"/>
    <mergeCell ref="B21:G23"/>
    <mergeCell ref="H21:H23"/>
    <mergeCell ref="A40:A41"/>
    <mergeCell ref="A36:A37"/>
    <mergeCell ref="A48:A49"/>
    <mergeCell ref="B48:G49"/>
    <mergeCell ref="A24:A25"/>
    <mergeCell ref="B24:G25"/>
    <mergeCell ref="A42:A43"/>
    <mergeCell ref="AA58:AA59"/>
    <mergeCell ref="S24:S25"/>
    <mergeCell ref="A26:A27"/>
    <mergeCell ref="B26:G27"/>
    <mergeCell ref="P26:P27"/>
    <mergeCell ref="Q26:Q27"/>
    <mergeCell ref="P28:P29"/>
    <mergeCell ref="A46:A47"/>
    <mergeCell ref="B46:G47"/>
    <mergeCell ref="P46:P47"/>
    <mergeCell ref="B58:G59"/>
    <mergeCell ref="A50:A51"/>
    <mergeCell ref="B50:G51"/>
    <mergeCell ref="A30:A31"/>
    <mergeCell ref="Z58:Z59"/>
    <mergeCell ref="A44:A45"/>
    <mergeCell ref="B44:G45"/>
    <mergeCell ref="A38:A39"/>
    <mergeCell ref="B38:G39"/>
    <mergeCell ref="P38:P39"/>
    <mergeCell ref="Z66:Z67"/>
    <mergeCell ref="AA66:AA67"/>
    <mergeCell ref="Z68:Z69"/>
    <mergeCell ref="AA68:AA69"/>
    <mergeCell ref="A52:A53"/>
    <mergeCell ref="B52:G53"/>
    <mergeCell ref="Z62:Z63"/>
    <mergeCell ref="AA62:AA63"/>
    <mergeCell ref="A56:A57"/>
    <mergeCell ref="B56:G57"/>
    <mergeCell ref="Z60:Z61"/>
    <mergeCell ref="AA60:AA61"/>
    <mergeCell ref="A64:A65"/>
    <mergeCell ref="B64:G65"/>
    <mergeCell ref="Z64:Z65"/>
    <mergeCell ref="AA64:AA65"/>
    <mergeCell ref="A80:A81"/>
    <mergeCell ref="B80:G81"/>
    <mergeCell ref="A60:A61"/>
    <mergeCell ref="B60:G61"/>
    <mergeCell ref="A62:A63"/>
    <mergeCell ref="B62:G63"/>
    <mergeCell ref="AA78:AA79"/>
    <mergeCell ref="A70:A71"/>
    <mergeCell ref="B70:G71"/>
    <mergeCell ref="A72:A73"/>
    <mergeCell ref="B72:G73"/>
    <mergeCell ref="Z74:Z75"/>
    <mergeCell ref="AA74:AA75"/>
    <mergeCell ref="A78:A79"/>
    <mergeCell ref="AA72:AA73"/>
    <mergeCell ref="AA96:AA98"/>
    <mergeCell ref="W95:X95"/>
    <mergeCell ref="W96:X98"/>
    <mergeCell ref="Y96:Z98"/>
    <mergeCell ref="Y95:Z95"/>
    <mergeCell ref="A82:H82"/>
    <mergeCell ref="I82:M82"/>
    <mergeCell ref="Y94:AA94"/>
    <mergeCell ref="Z81:Z82"/>
    <mergeCell ref="AA81:AA82"/>
    <mergeCell ref="B36:G37"/>
    <mergeCell ref="A74:A75"/>
    <mergeCell ref="B74:G75"/>
    <mergeCell ref="A66:A67"/>
    <mergeCell ref="B66:G67"/>
    <mergeCell ref="A68:A69"/>
    <mergeCell ref="B68:G69"/>
    <mergeCell ref="A54:A55"/>
    <mergeCell ref="B54:G55"/>
    <mergeCell ref="A58:A59"/>
    <mergeCell ref="O18:T18"/>
    <mergeCell ref="P21:P23"/>
    <mergeCell ref="Q21:Q23"/>
    <mergeCell ref="B78:G79"/>
    <mergeCell ref="B30:G31"/>
    <mergeCell ref="P30:P31"/>
    <mergeCell ref="Q30:Q31"/>
    <mergeCell ref="K19:N19"/>
    <mergeCell ref="Q28:Q29"/>
    <mergeCell ref="B34:G35"/>
    <mergeCell ref="AI24:AI28"/>
    <mergeCell ref="AJ19:AO19"/>
    <mergeCell ref="AI21:AI23"/>
    <mergeCell ref="U21:U23"/>
    <mergeCell ref="V21:AA23"/>
    <mergeCell ref="AB21:AB23"/>
    <mergeCell ref="AA19:AE19"/>
    <mergeCell ref="AC21:AG22"/>
    <mergeCell ref="O19:T19"/>
    <mergeCell ref="V15:Z15"/>
    <mergeCell ref="AA15:AE15"/>
    <mergeCell ref="O15:T15"/>
    <mergeCell ref="B76:G77"/>
    <mergeCell ref="P24:P25"/>
    <mergeCell ref="Q24:Q25"/>
    <mergeCell ref="P32:P33"/>
    <mergeCell ref="O17:T17"/>
    <mergeCell ref="V16:Z16"/>
    <mergeCell ref="V18:Z18"/>
    <mergeCell ref="AF19:AI19"/>
    <mergeCell ref="AH21:AH23"/>
    <mergeCell ref="AA16:AE16"/>
    <mergeCell ref="V17:Z17"/>
    <mergeCell ref="AA17:AE17"/>
    <mergeCell ref="V14:Z14"/>
    <mergeCell ref="AA14:AE14"/>
    <mergeCell ref="O14:T14"/>
    <mergeCell ref="AF13:AO13"/>
    <mergeCell ref="AJ16:AO16"/>
    <mergeCell ref="AF16:AI16"/>
    <mergeCell ref="AJ15:AO15"/>
    <mergeCell ref="AF15:AI15"/>
    <mergeCell ref="AJ14:AO14"/>
    <mergeCell ref="AF14:AI14"/>
    <mergeCell ref="Q32:Q33"/>
    <mergeCell ref="Q34:Q35"/>
    <mergeCell ref="AJ18:AO18"/>
    <mergeCell ref="AF18:AI18"/>
    <mergeCell ref="AJ17:AO17"/>
    <mergeCell ref="AF17:AI17"/>
    <mergeCell ref="U24:U28"/>
    <mergeCell ref="V24:AA28"/>
    <mergeCell ref="AA18:AE18"/>
    <mergeCell ref="V19:Z19"/>
    <mergeCell ref="I2:AB2"/>
    <mergeCell ref="AC2:AF2"/>
    <mergeCell ref="AG2:AI2"/>
    <mergeCell ref="E1:AB1"/>
    <mergeCell ref="AI32:AI36"/>
    <mergeCell ref="B32:G33"/>
    <mergeCell ref="P36:P37"/>
    <mergeCell ref="U37:U41"/>
    <mergeCell ref="V29:AA31"/>
    <mergeCell ref="V32:AA36"/>
    <mergeCell ref="E3:H3"/>
    <mergeCell ref="I3:AB3"/>
    <mergeCell ref="AC3:AF3"/>
    <mergeCell ref="AG3:AI3"/>
    <mergeCell ref="A5:AI5"/>
    <mergeCell ref="F6:AI6"/>
    <mergeCell ref="A1:D3"/>
    <mergeCell ref="AC1:AF1"/>
    <mergeCell ref="AG1:AI1"/>
    <mergeCell ref="E2:H2"/>
    <mergeCell ref="A13:J13"/>
    <mergeCell ref="V11:AH12"/>
    <mergeCell ref="P34:P35"/>
    <mergeCell ref="A32:A33"/>
    <mergeCell ref="U32:U36"/>
    <mergeCell ref="AF85:AI87"/>
    <mergeCell ref="A34:A35"/>
    <mergeCell ref="AI29:AI31"/>
    <mergeCell ref="U29:U31"/>
    <mergeCell ref="Q36:Q37"/>
    <mergeCell ref="P80:P81"/>
    <mergeCell ref="Q80:Q81"/>
    <mergeCell ref="U47:AI47"/>
    <mergeCell ref="Z78:Z79"/>
    <mergeCell ref="A76:A77"/>
    <mergeCell ref="Z76:Z77"/>
    <mergeCell ref="AA76:AA77"/>
    <mergeCell ref="Z70:Z71"/>
    <mergeCell ref="AA70:AA71"/>
    <mergeCell ref="Z72:Z73"/>
    <mergeCell ref="A83:N83"/>
    <mergeCell ref="O83:X83"/>
    <mergeCell ref="Y83:AI83"/>
    <mergeCell ref="A84:G84"/>
    <mergeCell ref="H84:M84"/>
    <mergeCell ref="O84:T84"/>
    <mergeCell ref="U84:V84"/>
    <mergeCell ref="W84:X84"/>
    <mergeCell ref="Y84:AA84"/>
    <mergeCell ref="AB84:AE84"/>
    <mergeCell ref="AF84:AI84"/>
    <mergeCell ref="A85:G85"/>
    <mergeCell ref="H85:M85"/>
    <mergeCell ref="O85:T85"/>
    <mergeCell ref="U85:V85"/>
    <mergeCell ref="W85:X85"/>
    <mergeCell ref="AB85:AE87"/>
    <mergeCell ref="A87:G87"/>
    <mergeCell ref="H87:M87"/>
    <mergeCell ref="O87:T87"/>
    <mergeCell ref="U87:V87"/>
    <mergeCell ref="W87:X87"/>
    <mergeCell ref="Y85:AA87"/>
    <mergeCell ref="A86:G86"/>
    <mergeCell ref="H86:M86"/>
    <mergeCell ref="O86:T86"/>
    <mergeCell ref="U86:V86"/>
    <mergeCell ref="W86:X86"/>
    <mergeCell ref="Y88:AA90"/>
    <mergeCell ref="A88:G88"/>
    <mergeCell ref="H88:M88"/>
    <mergeCell ref="O88:T88"/>
    <mergeCell ref="U88:V88"/>
    <mergeCell ref="W88:X88"/>
    <mergeCell ref="A90:G90"/>
    <mergeCell ref="H90:M90"/>
    <mergeCell ref="O90:T90"/>
    <mergeCell ref="U90:V90"/>
    <mergeCell ref="W90:X90"/>
    <mergeCell ref="A89:G89"/>
    <mergeCell ref="H89:M89"/>
    <mergeCell ref="O89:T89"/>
    <mergeCell ref="U89:V89"/>
    <mergeCell ref="W89:X89"/>
    <mergeCell ref="A92:G92"/>
    <mergeCell ref="H92:M92"/>
    <mergeCell ref="O92:T92"/>
    <mergeCell ref="U92:V92"/>
    <mergeCell ref="W92:X92"/>
    <mergeCell ref="A91:G91"/>
    <mergeCell ref="H91:M91"/>
    <mergeCell ref="O91:T91"/>
    <mergeCell ref="U91:V91"/>
    <mergeCell ref="W91:X91"/>
    <mergeCell ref="AB88:AE90"/>
    <mergeCell ref="AF88:AI90"/>
    <mergeCell ref="AB91:AE93"/>
    <mergeCell ref="AF91:AI93"/>
    <mergeCell ref="A93:G93"/>
    <mergeCell ref="H93:M93"/>
    <mergeCell ref="O93:T93"/>
    <mergeCell ref="U93:V93"/>
    <mergeCell ref="W93:X93"/>
    <mergeCell ref="Y91:AA93"/>
  </mergeCells>
  <conditionalFormatting sqref="S24:S25">
    <cfRule type="containsText" priority="167" dxfId="2" operator="containsText" stopIfTrue="1" text="riesgo extrema">
      <formula>NOT(ISERROR(SEARCH("riesgo extrema",S24)))</formula>
    </cfRule>
    <cfRule type="containsText" priority="168" dxfId="2" operator="containsText" stopIfTrue="1" text="riesgo extrema">
      <formula>NOT(ISERROR(SEARCH("riesgo extrema",S24)))</formula>
    </cfRule>
    <cfRule type="containsText" priority="169" dxfId="0" operator="containsText" stopIfTrue="1" text="riesgo moderada">
      <formula>NOT(ISERROR(SEARCH("riesgo moderada",S24)))</formula>
    </cfRule>
    <cfRule type="containsText" priority="170" dxfId="1" operator="containsText" stopIfTrue="1" text="Riesgo alta">
      <formula>NOT(ISERROR(SEARCH("Riesgo alta",S24)))</formula>
    </cfRule>
    <cfRule type="containsText" priority="171" dxfId="6" operator="containsText" stopIfTrue="1" text="Riesgo baja">
      <formula>NOT(ISERROR(SEARCH("Riesgo baja",S24)))</formula>
    </cfRule>
  </conditionalFormatting>
  <conditionalFormatting sqref="Q24 Q26 Q28 AA58 AA60 AA62 AA64 AA66 AA68 AA70 AA72 AA74 AA76 AA78 AA81">
    <cfRule type="containsText" priority="161" dxfId="1" operator="containsText" stopIfTrue="1" text="Riesgo Alto">
      <formula>NOT(ISERROR(SEARCH("Riesgo Alto",Q24)))</formula>
    </cfRule>
    <cfRule type="containsText" priority="162" dxfId="0" operator="containsText" stopIfTrue="1" text="Riesgo Moderado">
      <formula>NOT(ISERROR(SEARCH("Riesgo Moderado",Q24)))</formula>
    </cfRule>
    <cfRule type="containsText" priority="163" dxfId="6" operator="containsText" stopIfTrue="1" text="Riesgo Bajo">
      <formula>NOT(ISERROR(SEARCH("Riesgo Bajo",Q24)))</formula>
    </cfRule>
    <cfRule type="containsText" priority="164" dxfId="1" operator="containsText" stopIfTrue="1" text="Riesgo Alto">
      <formula>NOT(ISERROR(SEARCH("Riesgo Alto",Q24)))</formula>
    </cfRule>
    <cfRule type="containsText" priority="165" dxfId="363" operator="containsText" stopIfTrue="1" text="Riesgo Extremo">
      <formula>NOT(ISERROR(SEARCH("Riesgo Extremo",Q24)))</formula>
    </cfRule>
  </conditionalFormatting>
  <conditionalFormatting sqref="Q24 Q26 Q28 AA58 AA60 AA62 AA64 AA66 AA68 AA70 AA72 AA74 AA76 AA78 AA81">
    <cfRule type="containsText" priority="160" dxfId="9" operator="containsText" stopIfTrue="1" text="Riesgo Extremo">
      <formula>NOT(ISERROR(SEARCH("Riesgo Extremo",Q24)))</formula>
    </cfRule>
  </conditionalFormatting>
  <conditionalFormatting sqref="Q32">
    <cfRule type="containsText" priority="107" dxfId="1" operator="containsText" stopIfTrue="1" text="Riesgo Alto">
      <formula>NOT(ISERROR(SEARCH("Riesgo Alto",Q32)))</formula>
    </cfRule>
    <cfRule type="containsText" priority="108" dxfId="0" operator="containsText" stopIfTrue="1" text="Riesgo Moderado">
      <formula>NOT(ISERROR(SEARCH("Riesgo Moderado",Q32)))</formula>
    </cfRule>
    <cfRule type="containsText" priority="109" dxfId="6" operator="containsText" stopIfTrue="1" text="Riesgo Bajo">
      <formula>NOT(ISERROR(SEARCH("Riesgo Bajo",Q32)))</formula>
    </cfRule>
    <cfRule type="containsText" priority="110" dxfId="1" operator="containsText" stopIfTrue="1" text="Riesgo Alto">
      <formula>NOT(ISERROR(SEARCH("Riesgo Alto",Q32)))</formula>
    </cfRule>
    <cfRule type="containsText" priority="111" dxfId="363" operator="containsText" stopIfTrue="1" text="Riesgo Extremo">
      <formula>NOT(ISERROR(SEARCH("Riesgo Extremo",Q32)))</formula>
    </cfRule>
  </conditionalFormatting>
  <conditionalFormatting sqref="Q32">
    <cfRule type="containsText" priority="106" dxfId="9" operator="containsText" stopIfTrue="1" text="Riesgo Extremo">
      <formula>NOT(ISERROR(SEARCH("Riesgo Extremo",Q32)))</formula>
    </cfRule>
  </conditionalFormatting>
  <conditionalFormatting sqref="Q30">
    <cfRule type="containsText" priority="119" dxfId="1" operator="containsText" stopIfTrue="1" text="Riesgo Alto">
      <formula>NOT(ISERROR(SEARCH("Riesgo Alto",Q30)))</formula>
    </cfRule>
    <cfRule type="containsText" priority="120" dxfId="0" operator="containsText" stopIfTrue="1" text="Riesgo Moderado">
      <formula>NOT(ISERROR(SEARCH("Riesgo Moderado",Q30)))</formula>
    </cfRule>
    <cfRule type="containsText" priority="121" dxfId="6" operator="containsText" stopIfTrue="1" text="Riesgo Bajo">
      <formula>NOT(ISERROR(SEARCH("Riesgo Bajo",Q30)))</formula>
    </cfRule>
    <cfRule type="containsText" priority="122" dxfId="1" operator="containsText" stopIfTrue="1" text="Riesgo Alto">
      <formula>NOT(ISERROR(SEARCH("Riesgo Alto",Q30)))</formula>
    </cfRule>
    <cfRule type="containsText" priority="123" dxfId="363" operator="containsText" stopIfTrue="1" text="Riesgo Extremo">
      <formula>NOT(ISERROR(SEARCH("Riesgo Extremo",Q30)))</formula>
    </cfRule>
  </conditionalFormatting>
  <conditionalFormatting sqref="Q30">
    <cfRule type="containsText" priority="118" dxfId="9" operator="containsText" stopIfTrue="1" text="Riesgo Extremo">
      <formula>NOT(ISERROR(SEARCH("Riesgo Extremo",Q30)))</formula>
    </cfRule>
  </conditionalFormatting>
  <conditionalFormatting sqref="Q34">
    <cfRule type="containsText" priority="101" dxfId="1" operator="containsText" stopIfTrue="1" text="Riesgo Alto">
      <formula>NOT(ISERROR(SEARCH("Riesgo Alto",Q34)))</formula>
    </cfRule>
    <cfRule type="containsText" priority="102" dxfId="0" operator="containsText" stopIfTrue="1" text="Riesgo Moderado">
      <formula>NOT(ISERROR(SEARCH("Riesgo Moderado",Q34)))</formula>
    </cfRule>
    <cfRule type="containsText" priority="103" dxfId="6" operator="containsText" stopIfTrue="1" text="Riesgo Bajo">
      <formula>NOT(ISERROR(SEARCH("Riesgo Bajo",Q34)))</formula>
    </cfRule>
    <cfRule type="containsText" priority="104" dxfId="1" operator="containsText" stopIfTrue="1" text="Riesgo Alto">
      <formula>NOT(ISERROR(SEARCH("Riesgo Alto",Q34)))</formula>
    </cfRule>
    <cfRule type="containsText" priority="105" dxfId="363" operator="containsText" stopIfTrue="1" text="Riesgo Extremo">
      <formula>NOT(ISERROR(SEARCH("Riesgo Extremo",Q34)))</formula>
    </cfRule>
  </conditionalFormatting>
  <conditionalFormatting sqref="Q34">
    <cfRule type="containsText" priority="100" dxfId="9" operator="containsText" stopIfTrue="1" text="Riesgo Extremo">
      <formula>NOT(ISERROR(SEARCH("Riesgo Extremo",Q34)))</formula>
    </cfRule>
  </conditionalFormatting>
  <conditionalFormatting sqref="Q36">
    <cfRule type="containsText" priority="95" dxfId="1" operator="containsText" stopIfTrue="1" text="Riesgo Alto">
      <formula>NOT(ISERROR(SEARCH("Riesgo Alto",Q36)))</formula>
    </cfRule>
    <cfRule type="containsText" priority="96" dxfId="0" operator="containsText" stopIfTrue="1" text="Riesgo Moderado">
      <formula>NOT(ISERROR(SEARCH("Riesgo Moderado",Q36)))</formula>
    </cfRule>
    <cfRule type="containsText" priority="97" dxfId="6" operator="containsText" stopIfTrue="1" text="Riesgo Bajo">
      <formula>NOT(ISERROR(SEARCH("Riesgo Bajo",Q36)))</formula>
    </cfRule>
    <cfRule type="containsText" priority="98" dxfId="1" operator="containsText" stopIfTrue="1" text="Riesgo Alto">
      <formula>NOT(ISERROR(SEARCH("Riesgo Alto",Q36)))</formula>
    </cfRule>
    <cfRule type="containsText" priority="99" dxfId="363" operator="containsText" stopIfTrue="1" text="Riesgo Extremo">
      <formula>NOT(ISERROR(SEARCH("Riesgo Extremo",Q36)))</formula>
    </cfRule>
  </conditionalFormatting>
  <conditionalFormatting sqref="Q36">
    <cfRule type="containsText" priority="94" dxfId="9" operator="containsText" stopIfTrue="1" text="Riesgo Extremo">
      <formula>NOT(ISERROR(SEARCH("Riesgo Extremo",Q36)))</formula>
    </cfRule>
  </conditionalFormatting>
  <conditionalFormatting sqref="Q40">
    <cfRule type="containsText" priority="89" dxfId="1" operator="containsText" stopIfTrue="1" text="Riesgo Alto">
      <formula>NOT(ISERROR(SEARCH("Riesgo Alto",Q40)))</formula>
    </cfRule>
    <cfRule type="containsText" priority="90" dxfId="0" operator="containsText" stopIfTrue="1" text="Riesgo Moderado">
      <formula>NOT(ISERROR(SEARCH("Riesgo Moderado",Q40)))</formula>
    </cfRule>
    <cfRule type="containsText" priority="91" dxfId="6" operator="containsText" stopIfTrue="1" text="Riesgo Bajo">
      <formula>NOT(ISERROR(SEARCH("Riesgo Bajo",Q40)))</formula>
    </cfRule>
    <cfRule type="containsText" priority="92" dxfId="1" operator="containsText" stopIfTrue="1" text="Riesgo Alto">
      <formula>NOT(ISERROR(SEARCH("Riesgo Alto",Q40)))</formula>
    </cfRule>
    <cfRule type="containsText" priority="93" dxfId="363" operator="containsText" stopIfTrue="1" text="Riesgo Extremo">
      <formula>NOT(ISERROR(SEARCH("Riesgo Extremo",Q40)))</formula>
    </cfRule>
  </conditionalFormatting>
  <conditionalFormatting sqref="Q40">
    <cfRule type="containsText" priority="88" dxfId="9" operator="containsText" stopIfTrue="1" text="Riesgo Extremo">
      <formula>NOT(ISERROR(SEARCH("Riesgo Extremo",Q40)))</formula>
    </cfRule>
  </conditionalFormatting>
  <conditionalFormatting sqref="Q42">
    <cfRule type="containsText" priority="83" dxfId="1" operator="containsText" stopIfTrue="1" text="Riesgo Alto">
      <formula>NOT(ISERROR(SEARCH("Riesgo Alto",Q42)))</formula>
    </cfRule>
    <cfRule type="containsText" priority="84" dxfId="0" operator="containsText" stopIfTrue="1" text="Riesgo Moderado">
      <formula>NOT(ISERROR(SEARCH("Riesgo Moderado",Q42)))</formula>
    </cfRule>
    <cfRule type="containsText" priority="85" dxfId="6" operator="containsText" stopIfTrue="1" text="Riesgo Bajo">
      <formula>NOT(ISERROR(SEARCH("Riesgo Bajo",Q42)))</formula>
    </cfRule>
    <cfRule type="containsText" priority="86" dxfId="1" operator="containsText" stopIfTrue="1" text="Riesgo Alto">
      <formula>NOT(ISERROR(SEARCH("Riesgo Alto",Q42)))</formula>
    </cfRule>
    <cfRule type="containsText" priority="87" dxfId="363" operator="containsText" stopIfTrue="1" text="Riesgo Extremo">
      <formula>NOT(ISERROR(SEARCH("Riesgo Extremo",Q42)))</formula>
    </cfRule>
  </conditionalFormatting>
  <conditionalFormatting sqref="Q42">
    <cfRule type="containsText" priority="82" dxfId="9" operator="containsText" stopIfTrue="1" text="Riesgo Extremo">
      <formula>NOT(ISERROR(SEARCH("Riesgo Extremo",Q42)))</formula>
    </cfRule>
  </conditionalFormatting>
  <conditionalFormatting sqref="Q46">
    <cfRule type="containsText" priority="77" dxfId="1" operator="containsText" stopIfTrue="1" text="Riesgo Alto">
      <formula>NOT(ISERROR(SEARCH("Riesgo Alto",Q46)))</formula>
    </cfRule>
    <cfRule type="containsText" priority="78" dxfId="0" operator="containsText" stopIfTrue="1" text="Riesgo Moderado">
      <formula>NOT(ISERROR(SEARCH("Riesgo Moderado",Q46)))</formula>
    </cfRule>
    <cfRule type="containsText" priority="79" dxfId="6" operator="containsText" stopIfTrue="1" text="Riesgo Bajo">
      <formula>NOT(ISERROR(SEARCH("Riesgo Bajo",Q46)))</formula>
    </cfRule>
    <cfRule type="containsText" priority="80" dxfId="1" operator="containsText" stopIfTrue="1" text="Riesgo Alto">
      <formula>NOT(ISERROR(SEARCH("Riesgo Alto",Q46)))</formula>
    </cfRule>
    <cfRule type="containsText" priority="81" dxfId="363" operator="containsText" stopIfTrue="1" text="Riesgo Extremo">
      <formula>NOT(ISERROR(SEARCH("Riesgo Extremo",Q46)))</formula>
    </cfRule>
  </conditionalFormatting>
  <conditionalFormatting sqref="Q46">
    <cfRule type="containsText" priority="76" dxfId="9" operator="containsText" stopIfTrue="1" text="Riesgo Extremo">
      <formula>NOT(ISERROR(SEARCH("Riesgo Extremo",Q46)))</formula>
    </cfRule>
  </conditionalFormatting>
  <conditionalFormatting sqref="Q44">
    <cfRule type="containsText" priority="53" dxfId="1" operator="containsText" stopIfTrue="1" text="Riesgo Alto">
      <formula>NOT(ISERROR(SEARCH("Riesgo Alto",Q44)))</formula>
    </cfRule>
    <cfRule type="containsText" priority="54" dxfId="0" operator="containsText" stopIfTrue="1" text="Riesgo Moderado">
      <formula>NOT(ISERROR(SEARCH("Riesgo Moderado",Q44)))</formula>
    </cfRule>
    <cfRule type="containsText" priority="55" dxfId="6" operator="containsText" stopIfTrue="1" text="Riesgo Bajo">
      <formula>NOT(ISERROR(SEARCH("Riesgo Bajo",Q44)))</formula>
    </cfRule>
    <cfRule type="containsText" priority="56" dxfId="1" operator="containsText" stopIfTrue="1" text="Riesgo Alto">
      <formula>NOT(ISERROR(SEARCH("Riesgo Alto",Q44)))</formula>
    </cfRule>
    <cfRule type="containsText" priority="57" dxfId="363" operator="containsText" stopIfTrue="1" text="Riesgo Extremo">
      <formula>NOT(ISERROR(SEARCH("Riesgo Extremo",Q44)))</formula>
    </cfRule>
  </conditionalFormatting>
  <conditionalFormatting sqref="Q44">
    <cfRule type="containsText" priority="52" dxfId="9" operator="containsText" stopIfTrue="1" text="Riesgo Extremo">
      <formula>NOT(ISERROR(SEARCH("Riesgo Extremo",Q44)))</formula>
    </cfRule>
  </conditionalFormatting>
  <conditionalFormatting sqref="Q38">
    <cfRule type="containsText" priority="44" dxfId="1" operator="containsText" stopIfTrue="1" text="Riesgo Alto">
      <formula>NOT(ISERROR(SEARCH("Riesgo Alto",Q38)))</formula>
    </cfRule>
    <cfRule type="containsText" priority="45" dxfId="0" operator="containsText" stopIfTrue="1" text="Riesgo Moderado">
      <formula>NOT(ISERROR(SEARCH("Riesgo Moderado",Q38)))</formula>
    </cfRule>
    <cfRule type="containsText" priority="46" dxfId="6" operator="containsText" stopIfTrue="1" text="Riesgo Bajo">
      <formula>NOT(ISERROR(SEARCH("Riesgo Bajo",Q38)))</formula>
    </cfRule>
    <cfRule type="containsText" priority="47" dxfId="1" operator="containsText" stopIfTrue="1" text="Riesgo Alto">
      <formula>NOT(ISERROR(SEARCH("Riesgo Alto",Q38)))</formula>
    </cfRule>
    <cfRule type="containsText" priority="48" dxfId="363" operator="containsText" stopIfTrue="1" text="Riesgo Extremo">
      <formula>NOT(ISERROR(SEARCH("Riesgo Extremo",Q38)))</formula>
    </cfRule>
  </conditionalFormatting>
  <conditionalFormatting sqref="Q38">
    <cfRule type="containsText" priority="43" dxfId="9" operator="containsText" stopIfTrue="1" text="Riesgo Extremo">
      <formula>NOT(ISERROR(SEARCH("Riesgo Extremo",Q38)))</formula>
    </cfRule>
  </conditionalFormatting>
  <conditionalFormatting sqref="P23">
    <cfRule type="containsText" priority="38" dxfId="1" operator="containsText" stopIfTrue="1" text="Riesgo Alto">
      <formula>NOT(ISERROR(SEARCH("Riesgo Alto",P23)))</formula>
    </cfRule>
    <cfRule type="containsText" priority="39" dxfId="0" operator="containsText" stopIfTrue="1" text="Riesgo Moderado">
      <formula>NOT(ISERROR(SEARCH("Riesgo Moderado",P23)))</formula>
    </cfRule>
    <cfRule type="containsText" priority="40" dxfId="6" operator="containsText" stopIfTrue="1" text="Riesgo Bajo">
      <formula>NOT(ISERROR(SEARCH("Riesgo Bajo",P23)))</formula>
    </cfRule>
    <cfRule type="containsText" priority="41" dxfId="1" operator="containsText" stopIfTrue="1" text="Riesgo Alto">
      <formula>NOT(ISERROR(SEARCH("Riesgo Alto",P23)))</formula>
    </cfRule>
    <cfRule type="containsText" priority="42" dxfId="363" operator="containsText" stopIfTrue="1" text="Riesgo Extremo">
      <formula>NOT(ISERROR(SEARCH("Riesgo Extremo",P23)))</formula>
    </cfRule>
  </conditionalFormatting>
  <conditionalFormatting sqref="P23">
    <cfRule type="containsText" priority="37" dxfId="9" operator="containsText" stopIfTrue="1" text="Riesgo Extremo">
      <formula>NOT(ISERROR(SEARCH("Riesgo Extremo",P23)))</formula>
    </cfRule>
  </conditionalFormatting>
  <conditionalFormatting sqref="Q80">
    <cfRule type="containsText" priority="26" dxfId="1" operator="containsText" stopIfTrue="1" text="Riesgo Alto">
      <formula>NOT(ISERROR(SEARCH("Riesgo Alto",Q80)))</formula>
    </cfRule>
    <cfRule type="containsText" priority="27" dxfId="0" operator="containsText" stopIfTrue="1" text="Riesgo Moderado">
      <formula>NOT(ISERROR(SEARCH("Riesgo Moderado",Q80)))</formula>
    </cfRule>
    <cfRule type="containsText" priority="28" dxfId="6" operator="containsText" stopIfTrue="1" text="Riesgo Bajo">
      <formula>NOT(ISERROR(SEARCH("Riesgo Bajo",Q80)))</formula>
    </cfRule>
    <cfRule type="containsText" priority="29" dxfId="1" operator="containsText" stopIfTrue="1" text="Riesgo Alto">
      <formula>NOT(ISERROR(SEARCH("Riesgo Alto",Q80)))</formula>
    </cfRule>
    <cfRule type="containsText" priority="30" dxfId="363" operator="containsText" stopIfTrue="1" text="Riesgo Extremo">
      <formula>NOT(ISERROR(SEARCH("Riesgo Extremo",Q80)))</formula>
    </cfRule>
  </conditionalFormatting>
  <conditionalFormatting sqref="Q80">
    <cfRule type="containsText" priority="25" dxfId="9" operator="containsText" stopIfTrue="1" text="Riesgo Extremo">
      <formula>NOT(ISERROR(SEARCH("Riesgo Extremo",Q80)))</formula>
    </cfRule>
  </conditionalFormatting>
  <conditionalFormatting sqref="AI23">
    <cfRule type="cellIs" priority="22" dxfId="6" operator="equal">
      <formula>"viable"</formula>
    </cfRule>
    <cfRule type="cellIs" priority="23" dxfId="0" operator="equal">
      <formula>"factible"</formula>
    </cfRule>
    <cfRule type="cellIs" priority="24" dxfId="1" operator="equal">
      <formula>"inviable"</formula>
    </cfRule>
  </conditionalFormatting>
  <conditionalFormatting sqref="AI24:AI28">
    <cfRule type="cellIs" priority="19" dxfId="6" operator="equal">
      <formula>"viable"</formula>
    </cfRule>
    <cfRule type="cellIs" priority="20" dxfId="0" operator="equal">
      <formula>"factible"</formula>
    </cfRule>
    <cfRule type="cellIs" priority="21" dxfId="1" operator="equal">
      <formula>"inviable"</formula>
    </cfRule>
  </conditionalFormatting>
  <conditionalFormatting sqref="AI42:AI46">
    <cfRule type="cellIs" priority="1" dxfId="6" operator="equal">
      <formula>"viable"</formula>
    </cfRule>
    <cfRule type="cellIs" priority="2" dxfId="0" operator="equal">
      <formula>"factible"</formula>
    </cfRule>
    <cfRule type="cellIs" priority="3" dxfId="1" operator="equal">
      <formula>"inviable"</formula>
    </cfRule>
  </conditionalFormatting>
  <conditionalFormatting sqref="AI29:AI31">
    <cfRule type="cellIs" priority="13" dxfId="6" operator="equal">
      <formula>"viable"</formula>
    </cfRule>
    <cfRule type="cellIs" priority="14" dxfId="0" operator="equal">
      <formula>"factible"</formula>
    </cfRule>
    <cfRule type="cellIs" priority="15" dxfId="1" operator="equal">
      <formula>"inviable"</formula>
    </cfRule>
  </conditionalFormatting>
  <conditionalFormatting sqref="AI32:AI41">
    <cfRule type="cellIs" priority="10" dxfId="6" operator="equal">
      <formula>"viable"</formula>
    </cfRule>
    <cfRule type="cellIs" priority="11" dxfId="0" operator="equal">
      <formula>"factible"</formula>
    </cfRule>
    <cfRule type="cellIs" priority="12" dxfId="1" operator="equal">
      <formula>"inviable"</formula>
    </cfRule>
  </conditionalFormatting>
  <dataValidations count="7">
    <dataValidation type="list" allowBlank="1" showInputMessage="1" showErrorMessage="1" sqref="N77:W77 I43:M43 I37:M37 I35:M35 I33:M33 I31:M31 I29:M29 I41:M41 I39:M39 I27:M27 I25:M25 I73:W73 I65:W65 I63:W63 I61:W61 I59:W59 I57:T57 I55:T55 I53:T53 U82:W82 I51:T51 I67:W67 I49:T49 U80:W80 I75:W75 I71:W71 I69:W69 N79:W79">
      <formula1>$K$15:$K$19</formula1>
    </dataValidation>
    <dataValidation type="list" allowBlank="1" showInputMessage="1" showErrorMessage="1" sqref="I70:W70 U81:W81 I74:W74 I72:W72 I42:M42 I36:M36 I34:M34 I32:M32 I30:M30 I26:M26 J24:M24 I40:M40 I28:M28 I68:W68 N76:W76 N78:W78 I66:W66 I64:W64 I62:W62 I60:W60 I58:W58 I56:T56 I54:T54 I52:T52 I50:T50 I38:M38 I48:T48 AC32:AF46 I80:M80">
      <formula1>$A$15:$A$19</formula1>
    </dataValidation>
    <dataValidation type="list" allowBlank="1" showInputMessage="1" showErrorMessage="1" sqref="I77:M77 I47:M47 I45:M45 I79:M79 I81:M81">
      <formula1>$K$17:$K$21</formula1>
    </dataValidation>
    <dataValidation type="list" allowBlank="1" showInputMessage="1" showErrorMessage="1" sqref="I76:M76 I46:M46 I44:M44 I78:M78">
      <formula1>$A$17:$A$21</formula1>
    </dataValidation>
    <dataValidation type="list" allowBlank="1" showInputMessage="1" showErrorMessage="1" sqref="AC23:AG23">
      <formula1>$A$13:$A$17</formula1>
    </dataValidation>
    <dataValidation type="list" allowBlank="1" showInputMessage="1" showErrorMessage="1" sqref="AC24:AG31">
      <formula1>$B$15:$B$19</formula1>
    </dataValidation>
    <dataValidation type="list" allowBlank="1" showInputMessage="1" showErrorMessage="1" sqref="O85">
      <formula1>$E$10:$E$11</formula1>
    </dataValidation>
  </dataValidations>
  <printOptions/>
  <pageMargins left="0.75" right="0.75" top="1" bottom="1" header="0.3" footer="0.3"/>
  <pageSetup orientation="portrait"/>
  <drawing r:id="rId3"/>
  <legacyDrawing r:id="rId2"/>
</worksheet>
</file>

<file path=xl/worksheets/sheet5.xml><?xml version="1.0" encoding="utf-8"?>
<worksheet xmlns="http://schemas.openxmlformats.org/spreadsheetml/2006/main" xmlns:r="http://schemas.openxmlformats.org/officeDocument/2006/relationships">
  <sheetPr codeName="Hoja5"/>
  <dimension ref="A2:IU110"/>
  <sheetViews>
    <sheetView showGridLines="0" tabSelected="1" zoomScale="55" zoomScaleNormal="55" zoomScalePageLayoutView="0" workbookViewId="0" topLeftCell="A1">
      <selection activeCell="A1" sqref="A1"/>
    </sheetView>
  </sheetViews>
  <sheetFormatPr defaultColWidth="11.421875" defaultRowHeight="12.75"/>
  <cols>
    <col min="1" max="1" width="9.140625" style="143" customWidth="1"/>
    <col min="2" max="2" width="31.8515625" style="143" customWidth="1"/>
    <col min="3" max="4" width="11.28125" style="143" customWidth="1"/>
    <col min="5" max="5" width="22.8515625" style="143" customWidth="1"/>
    <col min="6" max="6" width="15.7109375" style="143" customWidth="1"/>
    <col min="7" max="7" width="44.8515625" style="143" customWidth="1"/>
    <col min="8" max="8" width="9.140625" style="143" customWidth="1"/>
    <col min="9" max="9" width="16.421875" style="143" customWidth="1"/>
    <col min="10" max="14" width="22.421875" style="143" customWidth="1"/>
    <col min="15" max="15" width="19.140625" style="144" customWidth="1"/>
    <col min="16" max="16" width="14.00390625" style="144" customWidth="1"/>
    <col min="17" max="17" width="16.8515625" style="144" customWidth="1"/>
    <col min="18" max="18" width="21.00390625" style="143" hidden="1" customWidth="1"/>
    <col min="19" max="21" width="10.28125" style="143" customWidth="1"/>
    <col min="22" max="22" width="23.28125" style="143" customWidth="1"/>
    <col min="23" max="24" width="0" style="143" hidden="1" customWidth="1"/>
    <col min="25" max="25" width="32.8515625" style="143" customWidth="1"/>
    <col min="26" max="26" width="39.140625" style="143" customWidth="1"/>
    <col min="27" max="27" width="21.421875" style="143" customWidth="1"/>
    <col min="28" max="28" width="31.28125" style="143" customWidth="1"/>
    <col min="29" max="29" width="17.421875" style="143" customWidth="1"/>
    <col min="30" max="30" width="21.7109375" style="143" customWidth="1"/>
    <col min="31" max="31" width="14.00390625" style="143" bestFit="1" customWidth="1"/>
    <col min="32" max="32" width="23.140625" style="143" customWidth="1"/>
    <col min="33" max="33" width="45.140625" style="143" customWidth="1"/>
    <col min="34" max="34" width="11.421875" style="143" customWidth="1"/>
    <col min="35" max="35" width="17.140625" style="143" customWidth="1"/>
    <col min="36" max="36" width="11.421875" style="143" customWidth="1"/>
    <col min="37" max="37" width="22.28125" style="143" customWidth="1"/>
    <col min="38" max="16384" width="11.421875" style="143" customWidth="1"/>
  </cols>
  <sheetData>
    <row r="1" ht="1.5" customHeight="1"/>
    <row r="2" spans="1:18" ht="1.5" customHeight="1">
      <c r="A2" s="94"/>
      <c r="B2" s="94"/>
      <c r="C2" s="94"/>
      <c r="D2" s="94"/>
      <c r="E2" s="94"/>
      <c r="F2" s="94"/>
      <c r="G2" s="94"/>
      <c r="H2" s="94"/>
      <c r="I2" s="94"/>
      <c r="J2" s="94"/>
      <c r="K2" s="94"/>
      <c r="L2" s="94"/>
      <c r="M2" s="94"/>
      <c r="N2" s="94"/>
      <c r="O2" s="95"/>
      <c r="P2" s="95"/>
      <c r="Q2" s="95"/>
      <c r="R2" s="94"/>
    </row>
    <row r="3" spans="1:18" ht="1.5" customHeight="1">
      <c r="A3" s="94"/>
      <c r="B3" s="94"/>
      <c r="C3" s="94"/>
      <c r="D3" s="94"/>
      <c r="E3" s="94"/>
      <c r="F3" s="94"/>
      <c r="G3" s="94"/>
      <c r="H3" s="94"/>
      <c r="I3" s="94"/>
      <c r="J3" s="94"/>
      <c r="K3" s="94"/>
      <c r="L3" s="94"/>
      <c r="M3" s="94"/>
      <c r="N3" s="94"/>
      <c r="O3" s="95"/>
      <c r="P3" s="95"/>
      <c r="Q3" s="95"/>
      <c r="R3" s="94"/>
    </row>
    <row r="4" spans="1:18" ht="1.5" customHeight="1" thickBot="1">
      <c r="A4" s="94"/>
      <c r="B4" s="94"/>
      <c r="C4" s="94"/>
      <c r="D4" s="94"/>
      <c r="E4" s="94"/>
      <c r="F4" s="94"/>
      <c r="G4" s="94"/>
      <c r="H4" s="94"/>
      <c r="I4" s="94"/>
      <c r="J4" s="94"/>
      <c r="K4" s="94"/>
      <c r="L4" s="94"/>
      <c r="M4" s="94"/>
      <c r="N4" s="94"/>
      <c r="O4" s="95"/>
      <c r="P4" s="95"/>
      <c r="Q4" s="95"/>
      <c r="R4" s="94"/>
    </row>
    <row r="5" spans="1:255" ht="25.5" customHeight="1">
      <c r="A5" s="911"/>
      <c r="B5" s="912"/>
      <c r="C5" s="917" t="s">
        <v>1</v>
      </c>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8" t="s">
        <v>447</v>
      </c>
      <c r="AF5" s="919"/>
      <c r="AG5" s="920" t="s">
        <v>489</v>
      </c>
      <c r="AH5" s="920"/>
      <c r="AI5" s="920"/>
      <c r="AJ5" s="920"/>
      <c r="AK5" s="921"/>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913"/>
      <c r="B6" s="914"/>
      <c r="C6" s="922" t="s">
        <v>142</v>
      </c>
      <c r="D6" s="922"/>
      <c r="E6" s="922"/>
      <c r="F6" s="922"/>
      <c r="G6" s="922" t="s">
        <v>449</v>
      </c>
      <c r="H6" s="922"/>
      <c r="I6" s="922"/>
      <c r="J6" s="922"/>
      <c r="K6" s="922"/>
      <c r="L6" s="922"/>
      <c r="M6" s="922"/>
      <c r="N6" s="922"/>
      <c r="O6" s="922"/>
      <c r="P6" s="922"/>
      <c r="Q6" s="922"/>
      <c r="R6" s="922"/>
      <c r="S6" s="922"/>
      <c r="T6" s="922"/>
      <c r="U6" s="922"/>
      <c r="V6" s="922"/>
      <c r="W6" s="922"/>
      <c r="X6" s="922"/>
      <c r="Y6" s="922"/>
      <c r="Z6" s="922"/>
      <c r="AA6" s="922"/>
      <c r="AB6" s="922"/>
      <c r="AC6" s="922"/>
      <c r="AD6" s="922"/>
      <c r="AE6" s="923" t="s">
        <v>450</v>
      </c>
      <c r="AF6" s="924"/>
      <c r="AG6" s="925">
        <v>2</v>
      </c>
      <c r="AH6" s="925"/>
      <c r="AI6" s="925"/>
      <c r="AJ6" s="925"/>
      <c r="AK6" s="926"/>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96.75" customHeight="1" thickBot="1">
      <c r="A7" s="915"/>
      <c r="B7" s="916"/>
      <c r="C7" s="927" t="s">
        <v>451</v>
      </c>
      <c r="D7" s="927"/>
      <c r="E7" s="927"/>
      <c r="F7" s="927"/>
      <c r="G7" s="927" t="s">
        <v>490</v>
      </c>
      <c r="H7" s="927"/>
      <c r="I7" s="927"/>
      <c r="J7" s="927"/>
      <c r="K7" s="927"/>
      <c r="L7" s="927"/>
      <c r="M7" s="927"/>
      <c r="N7" s="927"/>
      <c r="O7" s="927"/>
      <c r="P7" s="927"/>
      <c r="Q7" s="927"/>
      <c r="R7" s="927"/>
      <c r="S7" s="927"/>
      <c r="T7" s="927"/>
      <c r="U7" s="927"/>
      <c r="V7" s="927"/>
      <c r="W7" s="927"/>
      <c r="X7" s="927"/>
      <c r="Y7" s="927"/>
      <c r="Z7" s="927"/>
      <c r="AA7" s="927"/>
      <c r="AB7" s="927"/>
      <c r="AC7" s="927"/>
      <c r="AD7" s="927"/>
      <c r="AE7" s="928" t="s">
        <v>453</v>
      </c>
      <c r="AF7" s="929"/>
      <c r="AG7" s="930">
        <v>43123</v>
      </c>
      <c r="AH7" s="930"/>
      <c r="AI7" s="930"/>
      <c r="AJ7" s="930"/>
      <c r="AK7" s="931"/>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3.25" customHeight="1" thickBot="1">
      <c r="A8" s="899"/>
      <c r="B8" s="899"/>
      <c r="C8" s="145"/>
      <c r="D8" s="145"/>
      <c r="E8" s="146"/>
      <c r="F8" s="146"/>
      <c r="G8" s="146"/>
      <c r="H8" s="146"/>
      <c r="I8" s="146"/>
      <c r="J8" s="146"/>
      <c r="K8" s="146"/>
      <c r="L8" s="146"/>
      <c r="M8" s="142"/>
      <c r="N8" s="142"/>
      <c r="O8" s="142"/>
      <c r="P8" s="142"/>
      <c r="Q8" s="142"/>
      <c r="R8" s="147"/>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2"/>
      <c r="FZ8" s="142"/>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2"/>
      <c r="HS8" s="142"/>
      <c r="HT8" s="142"/>
      <c r="HU8" s="142"/>
      <c r="HV8" s="142"/>
      <c r="HW8" s="142"/>
      <c r="HX8" s="142"/>
      <c r="HY8" s="142"/>
      <c r="HZ8" s="142"/>
      <c r="IA8" s="142"/>
      <c r="IB8" s="142"/>
      <c r="IC8" s="142"/>
      <c r="ID8" s="142"/>
      <c r="IE8" s="142"/>
      <c r="IF8" s="142"/>
      <c r="IG8" s="142"/>
      <c r="IH8" s="142"/>
      <c r="II8" s="142"/>
      <c r="IJ8" s="142"/>
      <c r="IK8" s="142"/>
      <c r="IL8" s="142"/>
      <c r="IM8" s="142"/>
      <c r="IN8" s="142"/>
      <c r="IO8" s="142"/>
      <c r="IP8" s="142"/>
      <c r="IQ8" s="142"/>
      <c r="IR8" s="142"/>
      <c r="IS8" s="142"/>
      <c r="IT8" s="142"/>
      <c r="IU8" s="142"/>
    </row>
    <row r="9" spans="1:255" ht="23.25" customHeight="1" thickBot="1">
      <c r="A9" s="258" t="s">
        <v>491</v>
      </c>
      <c r="B9" s="900">
        <v>43168</v>
      </c>
      <c r="C9" s="901"/>
      <c r="D9" s="902" t="s">
        <v>690</v>
      </c>
      <c r="E9" s="903"/>
      <c r="F9" s="903"/>
      <c r="G9" s="903"/>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4"/>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58.5" customHeight="1" thickBot="1">
      <c r="A10" s="905" t="s">
        <v>492</v>
      </c>
      <c r="B10" s="906"/>
      <c r="C10" s="907"/>
      <c r="D10" s="908" t="s">
        <v>446</v>
      </c>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10"/>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8.75" thickBot="1">
      <c r="A11" s="145"/>
      <c r="B11" s="145"/>
      <c r="C11" s="145"/>
      <c r="D11" s="145"/>
      <c r="E11" s="146"/>
      <c r="F11" s="146"/>
      <c r="G11" s="146" t="s">
        <v>493</v>
      </c>
      <c r="H11" s="146"/>
      <c r="I11" s="146"/>
      <c r="J11" s="146"/>
      <c r="K11" s="146"/>
      <c r="L11" s="146"/>
      <c r="M11" s="142"/>
      <c r="N11" s="142"/>
      <c r="O11" s="142"/>
      <c r="P11" s="142"/>
      <c r="Q11" s="142"/>
      <c r="R11" s="147"/>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2"/>
      <c r="HS11" s="142"/>
      <c r="HT11" s="142"/>
      <c r="HU11" s="142"/>
      <c r="HV11" s="142"/>
      <c r="HW11" s="142"/>
      <c r="HX11" s="142"/>
      <c r="HY11" s="142"/>
      <c r="HZ11" s="142"/>
      <c r="IA11" s="142"/>
      <c r="IB11" s="142"/>
      <c r="IC11" s="142"/>
      <c r="ID11" s="142"/>
      <c r="IE11" s="142"/>
      <c r="IF11" s="142"/>
      <c r="IG11" s="142"/>
      <c r="IH11" s="142"/>
      <c r="II11" s="142"/>
      <c r="IJ11" s="142"/>
      <c r="IK11" s="142"/>
      <c r="IL11" s="142"/>
      <c r="IM11" s="142"/>
      <c r="IN11" s="142"/>
      <c r="IO11" s="142"/>
      <c r="IP11" s="142"/>
      <c r="IQ11" s="142"/>
      <c r="IR11" s="142"/>
      <c r="IS11" s="142"/>
      <c r="IT11" s="142"/>
      <c r="IU11" s="142"/>
    </row>
    <row r="12" spans="1:255" ht="33" customHeight="1" thickBot="1">
      <c r="A12" s="873" t="s">
        <v>494</v>
      </c>
      <c r="B12" s="874"/>
      <c r="C12" s="874"/>
      <c r="D12" s="874"/>
      <c r="E12" s="874"/>
      <c r="F12" s="874"/>
      <c r="G12" s="874"/>
      <c r="H12" s="874"/>
      <c r="I12" s="874"/>
      <c r="J12" s="874"/>
      <c r="K12" s="874"/>
      <c r="L12" s="874"/>
      <c r="M12" s="874"/>
      <c r="N12" s="874"/>
      <c r="O12" s="874"/>
      <c r="P12" s="874"/>
      <c r="Q12" s="874"/>
      <c r="R12" s="874"/>
      <c r="S12" s="874"/>
      <c r="T12" s="874"/>
      <c r="U12" s="874"/>
      <c r="V12" s="874"/>
      <c r="W12" s="874"/>
      <c r="X12" s="874"/>
      <c r="Y12" s="874"/>
      <c r="Z12" s="874"/>
      <c r="AA12" s="874"/>
      <c r="AB12" s="874"/>
      <c r="AC12" s="874"/>
      <c r="AD12" s="874"/>
      <c r="AE12" s="874"/>
      <c r="AF12" s="874"/>
      <c r="AG12" s="874"/>
      <c r="AH12" s="874"/>
      <c r="AI12" s="874"/>
      <c r="AJ12" s="874"/>
      <c r="AK12" s="875"/>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37.5" customHeight="1" thickBot="1">
      <c r="A13" s="876" t="s">
        <v>495</v>
      </c>
      <c r="B13" s="877"/>
      <c r="C13" s="877"/>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c r="AB13" s="877"/>
      <c r="AC13" s="877"/>
      <c r="AD13" s="877"/>
      <c r="AE13" s="877"/>
      <c r="AF13" s="877"/>
      <c r="AG13" s="877"/>
      <c r="AH13" s="877"/>
      <c r="AI13" s="877"/>
      <c r="AJ13" s="877"/>
      <c r="AK13" s="878"/>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c r="ID13" s="142"/>
      <c r="IE13" s="142"/>
      <c r="IF13" s="142"/>
      <c r="IG13" s="142"/>
      <c r="IH13" s="142"/>
      <c r="II13" s="142"/>
      <c r="IJ13" s="142"/>
      <c r="IK13" s="142"/>
      <c r="IL13" s="142"/>
      <c r="IM13" s="142"/>
      <c r="IN13" s="142"/>
      <c r="IO13" s="142"/>
      <c r="IP13" s="142"/>
      <c r="IQ13" s="142"/>
      <c r="IR13" s="142"/>
      <c r="IS13" s="142"/>
      <c r="IT13" s="142"/>
      <c r="IU13" s="142"/>
    </row>
    <row r="14" spans="1:22" ht="33" customHeight="1" thickBot="1">
      <c r="A14" s="973" t="s">
        <v>119</v>
      </c>
      <c r="B14" s="974"/>
      <c r="C14" s="974"/>
      <c r="D14" s="974"/>
      <c r="E14" s="974"/>
      <c r="F14" s="974"/>
      <c r="G14" s="974"/>
      <c r="H14" s="974"/>
      <c r="I14" s="974"/>
      <c r="J14" s="974"/>
      <c r="K14" s="975"/>
      <c r="L14" s="172"/>
      <c r="M14" s="172"/>
      <c r="N14" s="172"/>
      <c r="O14" s="172"/>
      <c r="P14" s="172"/>
      <c r="Q14" s="172"/>
      <c r="R14" s="172"/>
      <c r="S14" s="172"/>
      <c r="T14" s="172"/>
      <c r="U14" s="172"/>
      <c r="V14" s="172"/>
    </row>
    <row r="15" spans="1:22" ht="18.75" customHeight="1" thickBot="1">
      <c r="A15" s="969"/>
      <c r="B15" s="969"/>
      <c r="C15" s="969"/>
      <c r="D15" s="969"/>
      <c r="E15" s="969"/>
      <c r="F15" s="969"/>
      <c r="G15" s="969"/>
      <c r="H15" s="969"/>
      <c r="I15" s="969"/>
      <c r="J15" s="969"/>
      <c r="K15" s="969"/>
      <c r="L15" s="93"/>
      <c r="M15" s="93"/>
      <c r="N15" s="93"/>
      <c r="O15" s="93"/>
      <c r="P15" s="93"/>
      <c r="Q15" s="93"/>
      <c r="R15" s="93"/>
      <c r="S15" s="93"/>
      <c r="T15" s="93"/>
      <c r="U15" s="93"/>
      <c r="V15" s="93"/>
    </row>
    <row r="16" spans="1:22" ht="18.75" customHeight="1">
      <c r="A16" s="259"/>
      <c r="B16" s="260"/>
      <c r="C16" s="260"/>
      <c r="D16" s="260"/>
      <c r="E16" s="260"/>
      <c r="F16" s="260"/>
      <c r="G16" s="260"/>
      <c r="H16" s="260"/>
      <c r="I16" s="260"/>
      <c r="J16" s="260"/>
      <c r="K16" s="261"/>
      <c r="L16" s="93"/>
      <c r="M16" s="93"/>
      <c r="N16" s="93"/>
      <c r="O16" s="93"/>
      <c r="P16" s="93"/>
      <c r="Q16" s="93"/>
      <c r="R16" s="93"/>
      <c r="S16" s="93"/>
      <c r="T16" s="93"/>
      <c r="U16" s="93"/>
      <c r="V16" s="93"/>
    </row>
    <row r="17" spans="1:22" ht="108" customHeight="1">
      <c r="A17" s="879" t="s">
        <v>496</v>
      </c>
      <c r="B17" s="880"/>
      <c r="C17" s="880"/>
      <c r="D17" s="880"/>
      <c r="E17" s="880"/>
      <c r="F17" s="880"/>
      <c r="G17" s="880"/>
      <c r="H17" s="880"/>
      <c r="I17" s="880"/>
      <c r="J17" s="880"/>
      <c r="K17" s="881"/>
      <c r="L17" s="173"/>
      <c r="M17" s="173"/>
      <c r="N17" s="173"/>
      <c r="O17" s="173"/>
      <c r="P17" s="173"/>
      <c r="Q17" s="173"/>
      <c r="R17" s="173"/>
      <c r="S17" s="173"/>
      <c r="T17" s="173"/>
      <c r="U17" s="173"/>
      <c r="V17" s="173"/>
    </row>
    <row r="18" spans="1:18" ht="152.25" customHeight="1" thickBot="1">
      <c r="A18" s="882"/>
      <c r="B18" s="883"/>
      <c r="C18" s="883"/>
      <c r="D18" s="883"/>
      <c r="E18" s="883"/>
      <c r="F18" s="883"/>
      <c r="G18" s="883"/>
      <c r="H18" s="883"/>
      <c r="I18" s="883"/>
      <c r="J18" s="883"/>
      <c r="K18" s="884"/>
      <c r="L18" s="174"/>
      <c r="M18" s="174"/>
      <c r="N18" s="174"/>
      <c r="O18" s="174"/>
      <c r="P18" s="174"/>
      <c r="Q18" s="174"/>
      <c r="R18" s="174"/>
    </row>
    <row r="19" spans="1:37" ht="30" customHeight="1">
      <c r="A19" s="885" t="s">
        <v>120</v>
      </c>
      <c r="B19" s="886"/>
      <c r="C19" s="887"/>
      <c r="D19" s="887"/>
      <c r="E19" s="887"/>
      <c r="F19" s="887"/>
      <c r="G19" s="891" t="s">
        <v>121</v>
      </c>
      <c r="H19" s="891"/>
      <c r="I19" s="891"/>
      <c r="J19" s="891"/>
      <c r="K19" s="891"/>
      <c r="L19" s="891"/>
      <c r="M19" s="891"/>
      <c r="N19" s="891" t="s">
        <v>122</v>
      </c>
      <c r="O19" s="891"/>
      <c r="P19" s="887" t="s">
        <v>123</v>
      </c>
      <c r="Q19" s="887"/>
      <c r="R19" s="887"/>
      <c r="S19" s="887"/>
      <c r="T19" s="893" t="s">
        <v>124</v>
      </c>
      <c r="U19" s="893"/>
      <c r="V19" s="893"/>
      <c r="W19" s="893"/>
      <c r="X19" s="262"/>
      <c r="Y19" s="894" t="s">
        <v>137</v>
      </c>
      <c r="Z19" s="895"/>
      <c r="AA19" s="895"/>
      <c r="AB19" s="895"/>
      <c r="AC19" s="895"/>
      <c r="AD19" s="895"/>
      <c r="AE19" s="895"/>
      <c r="AF19" s="895"/>
      <c r="AG19" s="895"/>
      <c r="AH19" s="895"/>
      <c r="AI19" s="895"/>
      <c r="AJ19" s="895"/>
      <c r="AK19" s="896"/>
    </row>
    <row r="20" spans="1:37" ht="30" customHeight="1">
      <c r="A20" s="888"/>
      <c r="B20" s="889"/>
      <c r="C20" s="890"/>
      <c r="D20" s="890"/>
      <c r="E20" s="890"/>
      <c r="F20" s="890"/>
      <c r="G20" s="892"/>
      <c r="H20" s="892"/>
      <c r="I20" s="892"/>
      <c r="J20" s="892"/>
      <c r="K20" s="892"/>
      <c r="L20" s="892"/>
      <c r="M20" s="892"/>
      <c r="N20" s="892"/>
      <c r="O20" s="892"/>
      <c r="P20" s="898" t="s">
        <v>125</v>
      </c>
      <c r="Q20" s="898" t="s">
        <v>591</v>
      </c>
      <c r="R20" s="890" t="s">
        <v>126</v>
      </c>
      <c r="S20" s="898" t="s">
        <v>47</v>
      </c>
      <c r="T20" s="897" t="s">
        <v>48</v>
      </c>
      <c r="U20" s="897" t="s">
        <v>497</v>
      </c>
      <c r="V20" s="897" t="s">
        <v>127</v>
      </c>
      <c r="W20" s="897" t="s">
        <v>127</v>
      </c>
      <c r="X20" s="263"/>
      <c r="Y20" s="871" t="s">
        <v>498</v>
      </c>
      <c r="Z20" s="263" t="s">
        <v>139</v>
      </c>
      <c r="AA20" s="950" t="s">
        <v>139</v>
      </c>
      <c r="AB20" s="951"/>
      <c r="AC20" s="952"/>
      <c r="AD20" s="950" t="s">
        <v>140</v>
      </c>
      <c r="AE20" s="952"/>
      <c r="AF20" s="872" t="s">
        <v>288</v>
      </c>
      <c r="AG20" s="872" t="s">
        <v>266</v>
      </c>
      <c r="AH20" s="954" t="s">
        <v>267</v>
      </c>
      <c r="AI20" s="955"/>
      <c r="AJ20" s="954" t="s">
        <v>269</v>
      </c>
      <c r="AK20" s="977"/>
    </row>
    <row r="21" spans="1:37" ht="117.75" customHeight="1" thickBot="1">
      <c r="A21" s="264" t="s">
        <v>9</v>
      </c>
      <c r="B21" s="265" t="s">
        <v>10</v>
      </c>
      <c r="C21" s="266" t="s">
        <v>47</v>
      </c>
      <c r="D21" s="266" t="s">
        <v>48</v>
      </c>
      <c r="E21" s="266" t="s">
        <v>128</v>
      </c>
      <c r="F21" s="266" t="s">
        <v>129</v>
      </c>
      <c r="G21" s="266" t="s">
        <v>130</v>
      </c>
      <c r="H21" s="267" t="s">
        <v>45</v>
      </c>
      <c r="I21" s="266" t="s">
        <v>46</v>
      </c>
      <c r="J21" s="268" t="s">
        <v>131</v>
      </c>
      <c r="K21" s="268" t="s">
        <v>132</v>
      </c>
      <c r="L21" s="268" t="s">
        <v>133</v>
      </c>
      <c r="M21" s="268" t="s">
        <v>134</v>
      </c>
      <c r="N21" s="268" t="s">
        <v>135</v>
      </c>
      <c r="O21" s="268" t="s">
        <v>499</v>
      </c>
      <c r="P21" s="968"/>
      <c r="Q21" s="968"/>
      <c r="R21" s="980"/>
      <c r="S21" s="968"/>
      <c r="T21" s="898"/>
      <c r="U21" s="898"/>
      <c r="V21" s="898"/>
      <c r="W21" s="898"/>
      <c r="X21" s="269" t="s">
        <v>144</v>
      </c>
      <c r="Y21" s="872"/>
      <c r="Z21" s="269" t="s">
        <v>138</v>
      </c>
      <c r="AA21" s="269" t="s">
        <v>42</v>
      </c>
      <c r="AB21" s="269" t="s">
        <v>145</v>
      </c>
      <c r="AC21" s="269" t="s">
        <v>146</v>
      </c>
      <c r="AD21" s="269" t="s">
        <v>147</v>
      </c>
      <c r="AE21" s="269" t="s">
        <v>148</v>
      </c>
      <c r="AF21" s="953"/>
      <c r="AG21" s="953"/>
      <c r="AH21" s="956"/>
      <c r="AI21" s="957"/>
      <c r="AJ21" s="956"/>
      <c r="AK21" s="978"/>
    </row>
    <row r="22" spans="1:37" ht="126" customHeight="1">
      <c r="A22" s="971">
        <f>'SEPG-F-007'!A13</f>
        <v>1</v>
      </c>
      <c r="B22" s="970" t="str">
        <f>'SEPG-F-007'!C13</f>
        <v>Demora en la disponibilidad y/o adquisición de los predios requeridos para las obras</v>
      </c>
      <c r="C22" s="352">
        <f>'SEPG-F-012'!N24</f>
        <v>3</v>
      </c>
      <c r="D22" s="352">
        <f>'SEPG-F-012'!N25</f>
        <v>11</v>
      </c>
      <c r="E22" s="276">
        <f>'SEPG-F-012'!P24</f>
        <v>33</v>
      </c>
      <c r="F22" s="972">
        <v>1</v>
      </c>
      <c r="G22" s="353" t="s">
        <v>328</v>
      </c>
      <c r="H22" s="364" t="s">
        <v>181</v>
      </c>
      <c r="I22" s="277"/>
      <c r="J22" s="364">
        <v>15</v>
      </c>
      <c r="K22" s="277">
        <v>15</v>
      </c>
      <c r="L22" s="277">
        <v>30</v>
      </c>
      <c r="M22" s="277">
        <v>15</v>
      </c>
      <c r="N22" s="277">
        <v>0</v>
      </c>
      <c r="O22" s="362">
        <f>IF(L22=0,0,IF(SUM(J22:N22)=0,"",SUM(J22:N22)))</f>
        <v>75</v>
      </c>
      <c r="P22" s="966">
        <f>_xlfn.IFERROR(IF(_xlfn.AVERAGEIF(H22:H24,"X",$O22:$O24)&lt;=50,0,IF(_xlfn.AVERAGEIF(H22:H24,"X",$O22:$O24)&lt;=75,-1,-2)),"")</f>
        <v>-2</v>
      </c>
      <c r="Q22" s="966">
        <f>_xlfn.IFERROR(IF(_xlfn.AVERAGEIF(I22:I24,"X",$O22:$O24)&lt;=50,0,IF(_xlfn.AVERAGEIF(I22:I24,"X",$O22:$O24)&lt;=75,-1,-2)),"")</f>
      </c>
      <c r="R22" s="278">
        <f>IF(COUNTA(H22:I22)=2,"Seleccione una opcion P o I",IF(ISNUMBER(O22),LOOKUP(O22,'DB'!$F$74:$G$76,'DB'!$H$74:$H$76),""))</f>
        <v>-1</v>
      </c>
      <c r="S22" s="949">
        <f>_xlfn.IFERROR(IF(C22+MIN(P22:P24)&lt;1,1,C22+MIN(P22:P24)),"")</f>
        <v>1</v>
      </c>
      <c r="T22" s="949">
        <f ca="1">_xlfn.IFERROR(IF(Q22&lt;&gt;0,IF(MATCH(D22,'SEPG-F-012'!K15:K19)+Q22&lt;1,1,OFFSET('SEPG-F-012'!K15:K19,MATCH(D22,'SEPG-F-012'!K15:K19,)+Q22,0,1,1)),D22),D22)</f>
        <v>11</v>
      </c>
      <c r="U22" s="965">
        <f>_xlfn.IFERROR(+T22*S22,)</f>
        <v>11</v>
      </c>
      <c r="V22" s="949" t="str">
        <f>_xlfn.IFERROR(VLOOKUP(U22,'DB'!$B$37:$D$61,2,FALSE),"")</f>
        <v>Riesgo Alto (Z-15)</v>
      </c>
      <c r="W22" s="279">
        <f>IF(COUNTA(#REF!)=1,R22,0)</f>
        <v>-1</v>
      </c>
      <c r="X22" s="279">
        <f>IF(COUNTA(I22)=1,R22,0)</f>
        <v>0</v>
      </c>
      <c r="Y22" s="982" t="s">
        <v>150</v>
      </c>
      <c r="Z22" s="944" t="s">
        <v>682</v>
      </c>
      <c r="AA22" s="944" t="s">
        <v>331</v>
      </c>
      <c r="AB22" s="944" t="s">
        <v>332</v>
      </c>
      <c r="AC22" s="944" t="s">
        <v>333</v>
      </c>
      <c r="AD22" s="947">
        <v>43101</v>
      </c>
      <c r="AE22" s="947" t="s">
        <v>290</v>
      </c>
      <c r="AF22" s="947" t="s">
        <v>593</v>
      </c>
      <c r="AG22" s="944" t="s">
        <v>669</v>
      </c>
      <c r="AH22" s="948" t="s">
        <v>667</v>
      </c>
      <c r="AI22" s="949"/>
      <c r="AJ22" s="933"/>
      <c r="AK22" s="934"/>
    </row>
    <row r="23" spans="1:37" ht="126" customHeight="1">
      <c r="A23" s="867"/>
      <c r="B23" s="963"/>
      <c r="C23" s="862" t="str">
        <f>'SEPG-F-012'!O24</f>
        <v>Posible (C)</v>
      </c>
      <c r="D23" s="862" t="str">
        <f>'SEPG-F-012'!O25</f>
        <v>Mayor</v>
      </c>
      <c r="E23" s="967" t="str">
        <f>'SEPG-F-012'!Q24</f>
        <v>Riesgo Extremo (Z-19)</v>
      </c>
      <c r="F23" s="962"/>
      <c r="G23" s="365" t="s">
        <v>329</v>
      </c>
      <c r="H23" s="358" t="s">
        <v>181</v>
      </c>
      <c r="I23" s="359"/>
      <c r="J23" s="358">
        <v>15</v>
      </c>
      <c r="K23" s="359">
        <v>15</v>
      </c>
      <c r="L23" s="359">
        <v>30</v>
      </c>
      <c r="M23" s="359">
        <v>15</v>
      </c>
      <c r="N23" s="359">
        <v>0</v>
      </c>
      <c r="O23" s="357">
        <f>IF(L23=0,0,IF(SUM(J23:N23)=0,"",SUM(J23:N23)))</f>
        <v>75</v>
      </c>
      <c r="P23" s="865"/>
      <c r="Q23" s="865"/>
      <c r="R23" s="159"/>
      <c r="S23" s="850"/>
      <c r="T23" s="850"/>
      <c r="U23" s="862"/>
      <c r="V23" s="850"/>
      <c r="W23" s="161"/>
      <c r="X23" s="161"/>
      <c r="Y23" s="846"/>
      <c r="Z23" s="863"/>
      <c r="AA23" s="863"/>
      <c r="AB23" s="863"/>
      <c r="AC23" s="863"/>
      <c r="AD23" s="860"/>
      <c r="AE23" s="860"/>
      <c r="AF23" s="860"/>
      <c r="AG23" s="863"/>
      <c r="AH23" s="850"/>
      <c r="AI23" s="850"/>
      <c r="AJ23" s="935"/>
      <c r="AK23" s="936"/>
    </row>
    <row r="24" spans="1:37" ht="342.75" customHeight="1">
      <c r="A24" s="867"/>
      <c r="B24" s="963"/>
      <c r="C24" s="862"/>
      <c r="D24" s="862"/>
      <c r="E24" s="967"/>
      <c r="F24" s="962"/>
      <c r="G24" s="365" t="s">
        <v>330</v>
      </c>
      <c r="H24" s="359" t="s">
        <v>181</v>
      </c>
      <c r="I24" s="359"/>
      <c r="J24" s="358">
        <v>15</v>
      </c>
      <c r="K24" s="359">
        <v>15</v>
      </c>
      <c r="L24" s="359">
        <v>30</v>
      </c>
      <c r="M24" s="359">
        <v>15</v>
      </c>
      <c r="N24" s="359">
        <v>25</v>
      </c>
      <c r="O24" s="357">
        <f>IF(L24=0,0,IF(SUM(J24:N24)=0,"",SUM(J24:N24)))</f>
        <v>100</v>
      </c>
      <c r="P24" s="865"/>
      <c r="Q24" s="865"/>
      <c r="R24" s="159">
        <f>IF(COUNTA(H24:I24)=2,"Seleccione una opcion P o I",IF(ISNUMBER(O24),LOOKUP(O24,'DB'!$F$74:$G$76,'DB'!$H$74:$H$76),""))</f>
        <v>-2</v>
      </c>
      <c r="S24" s="850"/>
      <c r="T24" s="850"/>
      <c r="U24" s="862"/>
      <c r="V24" s="850"/>
      <c r="W24" s="161">
        <f aca="true" t="shared" si="0" ref="W24:W65">IF(COUNTA(H24)=1,R24,0)</f>
        <v>-2</v>
      </c>
      <c r="X24" s="161">
        <f aca="true" t="shared" si="1" ref="X24:X65">IF(COUNTA(I24)=1,R24,0)</f>
        <v>0</v>
      </c>
      <c r="Y24" s="846"/>
      <c r="Z24" s="863"/>
      <c r="AA24" s="863"/>
      <c r="AB24" s="863"/>
      <c r="AC24" s="863"/>
      <c r="AD24" s="860"/>
      <c r="AE24" s="860"/>
      <c r="AF24" s="860"/>
      <c r="AG24" s="863"/>
      <c r="AH24" s="850"/>
      <c r="AI24" s="850"/>
      <c r="AJ24" s="935"/>
      <c r="AK24" s="936"/>
    </row>
    <row r="25" spans="1:40" ht="159.75" customHeight="1">
      <c r="A25" s="867">
        <f>'SEPG-F-007'!A14</f>
        <v>2</v>
      </c>
      <c r="B25" s="963" t="str">
        <f>'SEPG-F-007'!C14</f>
        <v>No obtención de las  licencias y permisos ambientales a tiempo, para la ejecución de las obras.’’</v>
      </c>
      <c r="C25" s="355">
        <f>'SEPG-F-012'!N26</f>
        <v>3</v>
      </c>
      <c r="D25" s="355">
        <f>'SEPG-F-012'!N27</f>
        <v>11</v>
      </c>
      <c r="E25" s="171">
        <f>'SEPG-F-012'!P26</f>
        <v>33</v>
      </c>
      <c r="F25" s="962">
        <v>1</v>
      </c>
      <c r="G25" s="365" t="s">
        <v>334</v>
      </c>
      <c r="H25" s="359" t="s">
        <v>181</v>
      </c>
      <c r="I25" s="359"/>
      <c r="J25" s="358">
        <v>15</v>
      </c>
      <c r="K25" s="359">
        <v>0</v>
      </c>
      <c r="L25" s="359">
        <v>30</v>
      </c>
      <c r="M25" s="359">
        <v>15</v>
      </c>
      <c r="N25" s="359">
        <v>25</v>
      </c>
      <c r="O25" s="357">
        <f>IF(L25=0,0,IF(SUM(J25:N25)=0,"",SUM(J25:N25)))</f>
        <v>85</v>
      </c>
      <c r="P25" s="865">
        <f>_xlfn.IFERROR(IF(_xlfn.AVERAGEIF(H25:H27,"X",$O25:$O27)&lt;=50,0,IF(_xlfn.AVERAGEIF(H25:H27,"X",$O25:$O27)&lt;=75,-1,-2)),"")</f>
        <v>-2</v>
      </c>
      <c r="Q25" s="865">
        <f>_xlfn.IFERROR(IF(_xlfn.AVERAGEIF(I25:I27,"X",$O25:$O27)&lt;=50,0,IF(_xlfn.AVERAGEIF(I25:I27,"X",$O25:$O27)&lt;=75,-1,-2)),"")</f>
      </c>
      <c r="R25" s="159">
        <f>IF(COUNTA(H25:I25)=2,"Seleccione una opcion P o I",IF(ISNUMBER(O25),LOOKUP(O25,'DB'!$F$74:$G$76,'DB'!$H$74:$H$76),""))</f>
        <v>-2</v>
      </c>
      <c r="S25" s="850">
        <f>_xlfn.IFERROR(IF(C25+MIN(P25:P27)&lt;1,1,C25+MIN(P25:P27)),"")</f>
        <v>1</v>
      </c>
      <c r="T25" s="850">
        <f ca="1">_xlfn.IFERROR(IF(Q25&lt;&gt;0,IF(MATCH(D25,'SEPG-F-012'!K15:K19)+Q25&lt;1,1,OFFSET('SEPG-F-012'!K15:K19,MATCH(D25,'SEPG-F-012'!K15:K19)+Q25,0,1,1)),D25),D25)</f>
        <v>11</v>
      </c>
      <c r="U25" s="862">
        <f>_xlfn.IFERROR(+T25*S25,)</f>
        <v>11</v>
      </c>
      <c r="V25" s="850" t="str">
        <f>_xlfn.IFERROR(VLOOKUP(U25,'DB'!$B$37:$D$61,2,FALSE),"")</f>
        <v>Riesgo Alto (Z-15)</v>
      </c>
      <c r="W25" s="161">
        <f t="shared" si="0"/>
        <v>-2</v>
      </c>
      <c r="X25" s="161">
        <f t="shared" si="1"/>
        <v>0</v>
      </c>
      <c r="Y25" s="846" t="s">
        <v>150</v>
      </c>
      <c r="Z25" s="943" t="s">
        <v>664</v>
      </c>
      <c r="AA25" s="984" t="s">
        <v>594</v>
      </c>
      <c r="AB25" s="984" t="s">
        <v>337</v>
      </c>
      <c r="AC25" s="984" t="s">
        <v>338</v>
      </c>
      <c r="AD25" s="860" t="s">
        <v>289</v>
      </c>
      <c r="AE25" s="860" t="s">
        <v>290</v>
      </c>
      <c r="AF25" s="986" t="s">
        <v>595</v>
      </c>
      <c r="AG25" s="984" t="s">
        <v>670</v>
      </c>
      <c r="AH25" s="985" t="s">
        <v>668</v>
      </c>
      <c r="AI25" s="984"/>
      <c r="AJ25" s="991"/>
      <c r="AK25" s="992"/>
      <c r="AL25" s="989"/>
      <c r="AM25" s="990"/>
      <c r="AN25" s="990"/>
    </row>
    <row r="26" spans="1:40" ht="169.5" customHeight="1">
      <c r="A26" s="867"/>
      <c r="B26" s="963"/>
      <c r="C26" s="862" t="str">
        <f>'SEPG-F-012'!O26</f>
        <v>Posible (C)</v>
      </c>
      <c r="D26" s="862" t="str">
        <f>'SEPG-F-012'!O27</f>
        <v>Mayor</v>
      </c>
      <c r="E26" s="964" t="str">
        <f>'SEPG-F-012'!Q26</f>
        <v>Riesgo Extremo (Z-19)</v>
      </c>
      <c r="F26" s="962"/>
      <c r="G26" s="365" t="s">
        <v>335</v>
      </c>
      <c r="H26" s="359" t="s">
        <v>291</v>
      </c>
      <c r="I26" s="359"/>
      <c r="J26" s="358">
        <v>15</v>
      </c>
      <c r="K26" s="359">
        <v>15</v>
      </c>
      <c r="L26" s="359">
        <v>30</v>
      </c>
      <c r="M26" s="359">
        <v>15</v>
      </c>
      <c r="N26" s="359">
        <v>25</v>
      </c>
      <c r="O26" s="357">
        <f>IF(L26=0,0,IF(SUM(J25:N25)=0,"",SUM(J26:N26)))</f>
        <v>100</v>
      </c>
      <c r="P26" s="865"/>
      <c r="Q26" s="865"/>
      <c r="R26" s="159"/>
      <c r="S26" s="850"/>
      <c r="T26" s="850"/>
      <c r="U26" s="862"/>
      <c r="V26" s="850"/>
      <c r="W26" s="161"/>
      <c r="X26" s="161"/>
      <c r="Y26" s="846"/>
      <c r="Z26" s="943"/>
      <c r="AA26" s="984"/>
      <c r="AB26" s="984"/>
      <c r="AC26" s="984"/>
      <c r="AD26" s="860"/>
      <c r="AE26" s="860"/>
      <c r="AF26" s="986"/>
      <c r="AG26" s="984"/>
      <c r="AH26" s="984"/>
      <c r="AI26" s="984"/>
      <c r="AJ26" s="991"/>
      <c r="AK26" s="992"/>
      <c r="AL26" s="989"/>
      <c r="AM26" s="990"/>
      <c r="AN26" s="990"/>
    </row>
    <row r="27" spans="1:40" ht="126" customHeight="1">
      <c r="A27" s="867"/>
      <c r="B27" s="963"/>
      <c r="C27" s="862"/>
      <c r="D27" s="862"/>
      <c r="E27" s="964"/>
      <c r="F27" s="962"/>
      <c r="G27" s="365" t="s">
        <v>336</v>
      </c>
      <c r="H27" s="359" t="s">
        <v>181</v>
      </c>
      <c r="I27" s="359"/>
      <c r="J27" s="358">
        <v>15</v>
      </c>
      <c r="K27" s="359">
        <v>15</v>
      </c>
      <c r="L27" s="359">
        <v>30</v>
      </c>
      <c r="M27" s="359">
        <v>15</v>
      </c>
      <c r="N27" s="359">
        <v>25</v>
      </c>
      <c r="O27" s="357"/>
      <c r="P27" s="865"/>
      <c r="Q27" s="865"/>
      <c r="R27" s="159">
        <f>IF(COUNTA(H27:I27)=2,"Seleccione una opcion P o I",IF(ISNUMBER(O27),LOOKUP(O27,'DB'!$F$74:$G$76,'DB'!$H$74:$H$76),""))</f>
      </c>
      <c r="S27" s="850"/>
      <c r="T27" s="850"/>
      <c r="U27" s="862"/>
      <c r="V27" s="850"/>
      <c r="W27" s="161">
        <f t="shared" si="0"/>
      </c>
      <c r="X27" s="161">
        <f t="shared" si="1"/>
        <v>0</v>
      </c>
      <c r="Y27" s="846"/>
      <c r="Z27" s="943"/>
      <c r="AA27" s="984"/>
      <c r="AB27" s="984"/>
      <c r="AC27" s="984"/>
      <c r="AD27" s="860"/>
      <c r="AE27" s="860"/>
      <c r="AF27" s="986"/>
      <c r="AG27" s="984"/>
      <c r="AH27" s="984"/>
      <c r="AI27" s="984"/>
      <c r="AJ27" s="991"/>
      <c r="AK27" s="992"/>
      <c r="AL27" s="989"/>
      <c r="AM27" s="990"/>
      <c r="AN27" s="990"/>
    </row>
    <row r="28" spans="1:39" ht="112.5" customHeight="1">
      <c r="A28" s="867">
        <f>'SEPG-F-007'!A15</f>
        <v>3</v>
      </c>
      <c r="B28" s="963" t="str">
        <f>'SEPG-F-007'!C15</f>
        <v>Reclamaciones y controversias contractuales en los proyectos de concesión. </v>
      </c>
      <c r="C28" s="355">
        <f>'SEPG-F-012'!N28</f>
        <v>4</v>
      </c>
      <c r="D28" s="355">
        <f>'SEPG-F-012'!N29</f>
        <v>7</v>
      </c>
      <c r="E28" s="171">
        <f>'SEPG-F-012'!P28</f>
        <v>28</v>
      </c>
      <c r="F28" s="869">
        <v>1</v>
      </c>
      <c r="G28" s="274" t="s">
        <v>671</v>
      </c>
      <c r="H28" s="168" t="s">
        <v>181</v>
      </c>
      <c r="I28" s="168"/>
      <c r="J28" s="358">
        <v>15</v>
      </c>
      <c r="K28" s="359">
        <v>15</v>
      </c>
      <c r="L28" s="359">
        <v>30</v>
      </c>
      <c r="M28" s="359">
        <v>15</v>
      </c>
      <c r="N28" s="359">
        <v>25</v>
      </c>
      <c r="O28" s="357">
        <f aca="true" t="shared" si="2" ref="O28:O69">IF(L28=0,0,IF(SUM(J28:N28)=0,"",SUM(J28:N28)))</f>
        <v>100</v>
      </c>
      <c r="P28" s="865">
        <f>_xlfn.IFERROR(IF(_xlfn.AVERAGEIF(H28:H29,"X",$O28:$O29)&lt;=50,0,IF(_xlfn.AVERAGEIF(H28:H29,"X",$O28:$O29)&lt;=75,-1,-2)),"")</f>
        <v>-2</v>
      </c>
      <c r="Q28" s="865">
        <f>_xlfn.IFERROR(IF(_xlfn.AVERAGEIF(I28:I29,"X",$O28:$O29)&lt;=50,0,IF(_xlfn.AVERAGEIF(I28:I29,"X",$O28:$O29)&lt;=75,-1,-2)),"")</f>
      </c>
      <c r="R28" s="159">
        <f>IF(COUNTA(H28:I28)=2,"Seleccione una opcion P o I",IF(ISNUMBER(O28),LOOKUP(O28,'DB'!$F$74:$G$76,'DB'!$H$74:$H$76),""))</f>
        <v>-2</v>
      </c>
      <c r="S28" s="850">
        <f>_xlfn.IFERROR(IF(C28+MIN(P28:P29)&lt;1,1,C28+MIN(P28:P29)),"")</f>
        <v>2</v>
      </c>
      <c r="T28" s="850">
        <f ca="1">_xlfn.IFERROR(IF(Q28&lt;&gt;0,IF(MATCH(D28,'SEPG-F-012'!K15:K19,)+Q28&lt;1,1,OFFSET('SEPG-F-012'!K15:K19,MATCH(D28,'SEPG-F-012'!K15:K19)+Q28,0,1,1)),D28),D28)</f>
        <v>7</v>
      </c>
      <c r="U28" s="862">
        <f>_xlfn.IFERROR(+T28*S28,)</f>
        <v>14</v>
      </c>
      <c r="V28" s="850" t="str">
        <f>_xlfn.IFERROR(VLOOKUP(U28,'DB'!$B$37:$D$61,2,FALSE),"")</f>
        <v>Riesgo Moderado (Z-9)</v>
      </c>
      <c r="W28" s="161">
        <f t="shared" si="0"/>
        <v>-2</v>
      </c>
      <c r="X28" s="161">
        <f t="shared" si="1"/>
        <v>0</v>
      </c>
      <c r="Y28" s="846" t="s">
        <v>150</v>
      </c>
      <c r="Z28" s="983" t="s">
        <v>672</v>
      </c>
      <c r="AA28" s="959" t="s">
        <v>589</v>
      </c>
      <c r="AB28" s="959" t="s">
        <v>337</v>
      </c>
      <c r="AC28" s="959" t="s">
        <v>588</v>
      </c>
      <c r="AD28" s="860" t="s">
        <v>289</v>
      </c>
      <c r="AE28" s="860" t="s">
        <v>290</v>
      </c>
      <c r="AF28" s="860" t="s">
        <v>595</v>
      </c>
      <c r="AG28" s="846" t="s">
        <v>596</v>
      </c>
      <c r="AH28" s="846" t="s">
        <v>340</v>
      </c>
      <c r="AI28" s="846"/>
      <c r="AJ28" s="850"/>
      <c r="AK28" s="851"/>
      <c r="AL28" s="989"/>
      <c r="AM28" s="990"/>
    </row>
    <row r="29" spans="1:39" ht="112.5" customHeight="1">
      <c r="A29" s="867"/>
      <c r="B29" s="963"/>
      <c r="C29" s="355" t="str">
        <f>'SEPG-F-012'!O28</f>
        <v>Probable (B)</v>
      </c>
      <c r="D29" s="355" t="str">
        <f>'SEPG-F-012'!O29</f>
        <v>Moderado</v>
      </c>
      <c r="E29" s="361" t="str">
        <f>'SEPG-F-012'!Q28</f>
        <v>Riesgo Alto (Z-14)</v>
      </c>
      <c r="F29" s="869"/>
      <c r="G29" s="360" t="s">
        <v>339</v>
      </c>
      <c r="H29" s="168" t="s">
        <v>181</v>
      </c>
      <c r="I29" s="168"/>
      <c r="J29" s="358">
        <v>15</v>
      </c>
      <c r="K29" s="359">
        <v>15</v>
      </c>
      <c r="L29" s="359">
        <v>30</v>
      </c>
      <c r="M29" s="359">
        <v>15</v>
      </c>
      <c r="N29" s="359">
        <v>25</v>
      </c>
      <c r="O29" s="357">
        <f>IF(L29=0,0,IF(SUM(J29:N29)=0,"",SUM(J29:N29)))</f>
        <v>100</v>
      </c>
      <c r="P29" s="865"/>
      <c r="Q29" s="865"/>
      <c r="R29" s="159">
        <f>IF(COUNTA(H29:I29)=2,"Seleccione una opcion P o I",IF(ISNUMBER(O29),LOOKUP(O29,'DB'!$F$74:$G$76,'DB'!$H$74:$H$76),""))</f>
        <v>-2</v>
      </c>
      <c r="S29" s="850"/>
      <c r="T29" s="850"/>
      <c r="U29" s="862"/>
      <c r="V29" s="850"/>
      <c r="W29" s="161">
        <f t="shared" si="0"/>
        <v>-2</v>
      </c>
      <c r="X29" s="161">
        <f t="shared" si="1"/>
        <v>0</v>
      </c>
      <c r="Y29" s="846"/>
      <c r="Z29" s="983"/>
      <c r="AA29" s="959"/>
      <c r="AB29" s="959"/>
      <c r="AC29" s="959"/>
      <c r="AD29" s="860"/>
      <c r="AE29" s="860"/>
      <c r="AF29" s="860"/>
      <c r="AG29" s="846"/>
      <c r="AH29" s="846"/>
      <c r="AI29" s="846"/>
      <c r="AJ29" s="850"/>
      <c r="AK29" s="851"/>
      <c r="AL29" s="989"/>
      <c r="AM29" s="990"/>
    </row>
    <row r="30" spans="1:37" ht="36" customHeight="1" hidden="1">
      <c r="A30" s="867">
        <f>'SEPG-F-007'!A16</f>
        <v>4</v>
      </c>
      <c r="B30" s="963" t="str">
        <f>'SEPG-F-007'!C16</f>
        <v>Limitaciones en el seguimiento al desarrollo de los contratos de concesión. </v>
      </c>
      <c r="C30" s="355" t="e">
        <f>+#REF!</f>
        <v>#REF!</v>
      </c>
      <c r="D30" s="355" t="e">
        <f>+#REF!</f>
        <v>#REF!</v>
      </c>
      <c r="E30" s="171" t="e">
        <f>#REF!</f>
        <v>#REF!</v>
      </c>
      <c r="F30" s="869">
        <v>1</v>
      </c>
      <c r="G30" s="360"/>
      <c r="H30" s="359"/>
      <c r="I30" s="359"/>
      <c r="J30" s="358"/>
      <c r="K30" s="359"/>
      <c r="L30" s="359"/>
      <c r="M30" s="359"/>
      <c r="N30" s="359"/>
      <c r="O30" s="357">
        <f t="shared" si="2"/>
        <v>0</v>
      </c>
      <c r="P30" s="865">
        <f>_xlfn.IFERROR(IF(_xlfn.AVERAGEIF(H30:H32,"X",$O30:$O32)&lt;=50,0,IF(_xlfn.AVERAGEIF(H30:H32,"X",$O30:$O32)&lt;=75,-1,-2)),"")</f>
      </c>
      <c r="Q30" s="865">
        <f>_xlfn.IFERROR(IF(_xlfn.AVERAGEIF(I30:I32,"X",$O30:$O32)&lt;=50,0,IF(_xlfn.AVERAGEIF(I30:I32,"X",$O30:$O32)&lt;=75,-1,-2)),"")</f>
      </c>
      <c r="R30" s="159">
        <f>IF(COUNTA(H30:I30)=2,"Seleccione una opcion P o I",IF(ISNUMBER(O30),LOOKUP(O30,'DB'!$F$74:$G$76,'DB'!$H$74:$H$76),""))</f>
        <v>0</v>
      </c>
      <c r="S30" s="850">
        <f>_xlfn.IFERROR(IF(C30+MIN(P30:P32)&lt;1,1,C30+MIN(P30:P32)),"")</f>
      </c>
      <c r="T30" s="850" t="e">
        <f ca="1">_xlfn.IFERROR(IF(Q30&lt;&gt;0,IF(MATCH(D30,#REF!,)+Q30&lt;1,1,OFFSET(#REF!,MATCH(D30,#REF!,)+Q30,0,1,1)),D30),D30)</f>
        <v>#REF!</v>
      </c>
      <c r="U30" s="862">
        <f>_xlfn.IFERROR(+T30*S30,)</f>
        <v>0</v>
      </c>
      <c r="V30" s="850">
        <f>_xlfn.IFERROR(VLOOKUP(U30,'DB'!$B$37:$D$61,2,FALSE),"")</f>
      </c>
      <c r="W30" s="161">
        <f t="shared" si="0"/>
        <v>0</v>
      </c>
      <c r="X30" s="161">
        <f t="shared" si="1"/>
        <v>0</v>
      </c>
      <c r="Y30" s="161"/>
      <c r="Z30" s="161"/>
      <c r="AA30" s="161"/>
      <c r="AB30" s="161"/>
      <c r="AC30" s="161"/>
      <c r="AD30" s="161"/>
      <c r="AE30" s="161"/>
      <c r="AF30" s="282"/>
      <c r="AG30" s="161"/>
      <c r="AH30" s="426"/>
      <c r="AI30" s="426"/>
      <c r="AJ30" s="161"/>
      <c r="AK30" s="280"/>
    </row>
    <row r="31" spans="1:37" ht="36" customHeight="1" hidden="1">
      <c r="A31" s="867"/>
      <c r="B31" s="963"/>
      <c r="C31" s="862" t="e">
        <f>+#REF!</f>
        <v>#REF!</v>
      </c>
      <c r="D31" s="862" t="e">
        <f>+#REF!</f>
        <v>#REF!</v>
      </c>
      <c r="E31" s="964" t="e">
        <f>#REF!</f>
        <v>#REF!</v>
      </c>
      <c r="F31" s="869"/>
      <c r="G31" s="360"/>
      <c r="H31" s="359"/>
      <c r="I31" s="359"/>
      <c r="J31" s="358"/>
      <c r="K31" s="359"/>
      <c r="L31" s="359"/>
      <c r="M31" s="359"/>
      <c r="N31" s="359"/>
      <c r="O31" s="357">
        <f t="shared" si="2"/>
        <v>0</v>
      </c>
      <c r="P31" s="865"/>
      <c r="Q31" s="865"/>
      <c r="R31" s="159">
        <f>IF(COUNTA(H31:I31)=2,"Seleccione una opcion P o I",IF(ISNUMBER(O31),LOOKUP(O31,'DB'!$F$74:$G$76,'DB'!$H$74:$H$76),""))</f>
        <v>0</v>
      </c>
      <c r="S31" s="850"/>
      <c r="T31" s="850"/>
      <c r="U31" s="862"/>
      <c r="V31" s="850"/>
      <c r="W31" s="161">
        <f t="shared" si="0"/>
        <v>0</v>
      </c>
      <c r="X31" s="161">
        <f t="shared" si="1"/>
        <v>0</v>
      </c>
      <c r="Y31" s="161"/>
      <c r="Z31" s="161"/>
      <c r="AA31" s="161"/>
      <c r="AB31" s="161"/>
      <c r="AC31" s="161"/>
      <c r="AD31" s="161"/>
      <c r="AE31" s="161"/>
      <c r="AF31" s="282"/>
      <c r="AG31" s="161"/>
      <c r="AH31" s="426"/>
      <c r="AI31" s="426"/>
      <c r="AJ31" s="161"/>
      <c r="AK31" s="280"/>
    </row>
    <row r="32" spans="1:37" ht="36" customHeight="1" hidden="1">
      <c r="A32" s="867"/>
      <c r="B32" s="963"/>
      <c r="C32" s="862"/>
      <c r="D32" s="862"/>
      <c r="E32" s="964"/>
      <c r="F32" s="869"/>
      <c r="G32" s="360"/>
      <c r="H32" s="359"/>
      <c r="I32" s="359"/>
      <c r="J32" s="358"/>
      <c r="K32" s="359"/>
      <c r="L32" s="359"/>
      <c r="M32" s="359"/>
      <c r="N32" s="359"/>
      <c r="O32" s="357">
        <f t="shared" si="2"/>
        <v>0</v>
      </c>
      <c r="P32" s="865"/>
      <c r="Q32" s="865"/>
      <c r="R32" s="159">
        <f>IF(COUNTA(H32:I32)=2,"Seleccione una opcion P o I",IF(ISNUMBER(O32),LOOKUP(O32,'DB'!$F$74:$G$76,'DB'!$H$74:$H$76),""))</f>
        <v>0</v>
      </c>
      <c r="S32" s="850"/>
      <c r="T32" s="850"/>
      <c r="U32" s="862"/>
      <c r="V32" s="850"/>
      <c r="W32" s="161">
        <f t="shared" si="0"/>
        <v>0</v>
      </c>
      <c r="X32" s="161">
        <f t="shared" si="1"/>
        <v>0</v>
      </c>
      <c r="Y32" s="161"/>
      <c r="Z32" s="161"/>
      <c r="AA32" s="161"/>
      <c r="AB32" s="161"/>
      <c r="AC32" s="161"/>
      <c r="AD32" s="161"/>
      <c r="AE32" s="161"/>
      <c r="AF32" s="282"/>
      <c r="AG32" s="161"/>
      <c r="AH32" s="426"/>
      <c r="AI32" s="426"/>
      <c r="AJ32" s="161"/>
      <c r="AK32" s="280"/>
    </row>
    <row r="33" spans="1:37" ht="126" customHeight="1" hidden="1">
      <c r="A33" s="867" t="e">
        <f>'SEPG-F-007'!#REF!</f>
        <v>#REF!</v>
      </c>
      <c r="B33" s="963" t="e">
        <f>'SEPG-F-007'!#REF!</f>
        <v>#REF!</v>
      </c>
      <c r="C33" s="355" t="e">
        <f>+#REF!</f>
        <v>#REF!</v>
      </c>
      <c r="D33" s="355" t="e">
        <f>+#REF!</f>
        <v>#REF!</v>
      </c>
      <c r="E33" s="171" t="e">
        <f>#REF!</f>
        <v>#REF!</v>
      </c>
      <c r="F33" s="869">
        <v>1</v>
      </c>
      <c r="G33" s="360"/>
      <c r="H33" s="359"/>
      <c r="I33" s="359"/>
      <c r="J33" s="358"/>
      <c r="K33" s="359"/>
      <c r="L33" s="359"/>
      <c r="M33" s="359"/>
      <c r="N33" s="359"/>
      <c r="O33" s="357">
        <f t="shared" si="2"/>
        <v>0</v>
      </c>
      <c r="P33" s="865">
        <f>_xlfn.IFERROR(IF(_xlfn.AVERAGEIF(H33:H35,"X",$O33:$O35)&lt;=50,0,IF(_xlfn.AVERAGEIF(H33:H35,"X",$O33:$O35)&lt;=75,-1,-2)),"")</f>
      </c>
      <c r="Q33" s="865">
        <f>_xlfn.IFERROR(IF(_xlfn.AVERAGEIF(I33:I35,"X",$O33:$O35)&lt;=50,0,IF(_xlfn.AVERAGEIF(I33:I35,"X",$O33:$O35)&lt;=75,-1,-2)),"")</f>
      </c>
      <c r="R33" s="159">
        <f>IF(COUNTA(H33:I33)=2,"Seleccione una opcion P o I",IF(ISNUMBER(O33),LOOKUP(O33,'DB'!$F$74:$G$76,'DB'!$H$74:$H$76),""))</f>
        <v>0</v>
      </c>
      <c r="S33" s="850">
        <f>_xlfn.IFERROR(IF(C33+MIN(P33:P35)&lt;1,1,C33+MIN(P33:P35)),"")</f>
      </c>
      <c r="T33" s="850" t="e">
        <f ca="1">_xlfn.IFERROR(IF(Q33&lt;&gt;0,IF(MATCH(D33,#REF!,)+Q33&lt;1,1,OFFSET(#REF!,MATCH(D33,#REF!,)+Q33,0,1,1)),D33),D33)</f>
        <v>#REF!</v>
      </c>
      <c r="U33" s="862">
        <f>_xlfn.IFERROR(+T33*S33,)</f>
        <v>0</v>
      </c>
      <c r="V33" s="850">
        <f>_xlfn.IFERROR(VLOOKUP(U33,'DB'!$B$37:$D$61,2,FALSE),"")</f>
      </c>
      <c r="W33" s="161">
        <f t="shared" si="0"/>
        <v>0</v>
      </c>
      <c r="X33" s="161">
        <f t="shared" si="1"/>
        <v>0</v>
      </c>
      <c r="Y33" s="161"/>
      <c r="Z33" s="161"/>
      <c r="AA33" s="161"/>
      <c r="AB33" s="161"/>
      <c r="AC33" s="161"/>
      <c r="AD33" s="161"/>
      <c r="AE33" s="161"/>
      <c r="AF33" s="282"/>
      <c r="AG33" s="161"/>
      <c r="AH33" s="426"/>
      <c r="AI33" s="426"/>
      <c r="AJ33" s="161"/>
      <c r="AK33" s="280"/>
    </row>
    <row r="34" spans="1:37" ht="126" customHeight="1" hidden="1">
      <c r="A34" s="867"/>
      <c r="B34" s="963"/>
      <c r="C34" s="862" t="e">
        <f>+#REF!</f>
        <v>#REF!</v>
      </c>
      <c r="D34" s="862" t="e">
        <f>+#REF!</f>
        <v>#REF!</v>
      </c>
      <c r="E34" s="964" t="e">
        <f>#REF!</f>
        <v>#REF!</v>
      </c>
      <c r="F34" s="869"/>
      <c r="G34" s="360"/>
      <c r="H34" s="359"/>
      <c r="I34" s="359"/>
      <c r="J34" s="358"/>
      <c r="K34" s="359"/>
      <c r="L34" s="359"/>
      <c r="M34" s="359"/>
      <c r="N34" s="359"/>
      <c r="O34" s="357">
        <f t="shared" si="2"/>
        <v>0</v>
      </c>
      <c r="P34" s="865"/>
      <c r="Q34" s="865"/>
      <c r="R34" s="159">
        <f>IF(COUNTA(H34:I34)=2,"Seleccione una opcion P o I",IF(ISNUMBER(O34),LOOKUP(O34,'DB'!$F$74:$G$76,'DB'!$H$74:$H$76),""))</f>
        <v>0</v>
      </c>
      <c r="S34" s="850"/>
      <c r="T34" s="850"/>
      <c r="U34" s="862"/>
      <c r="V34" s="850"/>
      <c r="W34" s="161">
        <f t="shared" si="0"/>
        <v>0</v>
      </c>
      <c r="X34" s="161">
        <f t="shared" si="1"/>
        <v>0</v>
      </c>
      <c r="Y34" s="161"/>
      <c r="Z34" s="161"/>
      <c r="AA34" s="161"/>
      <c r="AB34" s="161"/>
      <c r="AC34" s="161"/>
      <c r="AD34" s="161"/>
      <c r="AE34" s="161"/>
      <c r="AF34" s="282"/>
      <c r="AG34" s="161"/>
      <c r="AH34" s="426"/>
      <c r="AI34" s="426"/>
      <c r="AJ34" s="161"/>
      <c r="AK34" s="280"/>
    </row>
    <row r="35" spans="1:37" ht="126" customHeight="1" hidden="1">
      <c r="A35" s="867"/>
      <c r="B35" s="963"/>
      <c r="C35" s="862"/>
      <c r="D35" s="862"/>
      <c r="E35" s="964"/>
      <c r="F35" s="869"/>
      <c r="G35" s="360"/>
      <c r="H35" s="359"/>
      <c r="I35" s="359"/>
      <c r="J35" s="358"/>
      <c r="K35" s="359"/>
      <c r="L35" s="359"/>
      <c r="M35" s="359"/>
      <c r="N35" s="359"/>
      <c r="O35" s="357">
        <f t="shared" si="2"/>
        <v>0</v>
      </c>
      <c r="P35" s="865"/>
      <c r="Q35" s="865"/>
      <c r="R35" s="159">
        <f>IF(COUNTA(H35:I35)=2,"Seleccione una opcion P o I",IF(ISNUMBER(O35),LOOKUP(O35,'DB'!$F$74:$G$76,'DB'!$H$74:$H$76),""))</f>
        <v>0</v>
      </c>
      <c r="S35" s="850"/>
      <c r="T35" s="850"/>
      <c r="U35" s="862"/>
      <c r="V35" s="850"/>
      <c r="W35" s="161">
        <f t="shared" si="0"/>
        <v>0</v>
      </c>
      <c r="X35" s="161">
        <f t="shared" si="1"/>
        <v>0</v>
      </c>
      <c r="Y35" s="161"/>
      <c r="Z35" s="161"/>
      <c r="AA35" s="161"/>
      <c r="AB35" s="161"/>
      <c r="AC35" s="161"/>
      <c r="AD35" s="161"/>
      <c r="AE35" s="161"/>
      <c r="AF35" s="282"/>
      <c r="AG35" s="161"/>
      <c r="AH35" s="426"/>
      <c r="AI35" s="426"/>
      <c r="AJ35" s="161"/>
      <c r="AK35" s="280"/>
    </row>
    <row r="36" spans="1:37" ht="126" customHeight="1" hidden="1">
      <c r="A36" s="867" t="e">
        <f>'SEPG-F-007'!#REF!</f>
        <v>#REF!</v>
      </c>
      <c r="B36" s="963" t="e">
        <f>'SEPG-F-007'!#REF!</f>
        <v>#REF!</v>
      </c>
      <c r="C36" s="355" t="e">
        <f>+#REF!</f>
        <v>#REF!</v>
      </c>
      <c r="D36" s="355" t="e">
        <f>+#REF!</f>
        <v>#REF!</v>
      </c>
      <c r="E36" s="171" t="s">
        <v>136</v>
      </c>
      <c r="F36" s="869"/>
      <c r="G36" s="360"/>
      <c r="H36" s="359"/>
      <c r="I36" s="359"/>
      <c r="J36" s="358"/>
      <c r="K36" s="359"/>
      <c r="L36" s="359"/>
      <c r="M36" s="359"/>
      <c r="N36" s="359"/>
      <c r="O36" s="357">
        <f t="shared" si="2"/>
        <v>0</v>
      </c>
      <c r="P36" s="865">
        <f>_xlfn.IFERROR(IF(_xlfn.AVERAGEIF(H36:H38,"X",$O36:$O38)&lt;=50,0,IF(_xlfn.AVERAGEIF(H36:H38,"X",$O36:$O38)&lt;=75,-1,-2)),"")</f>
      </c>
      <c r="Q36" s="865">
        <f>_xlfn.IFERROR(IF(_xlfn.AVERAGEIF(I36:I38,"X",$O36:$O38)&lt;=50,0,IF(_xlfn.AVERAGEIF(I36:I38,"X",$O36:$O38)&lt;=75,-1,-2)),"")</f>
      </c>
      <c r="R36" s="159">
        <f>IF(COUNTA(H36:I36)=2,"Seleccione una opcion P o I",IF(ISNUMBER(O36),LOOKUP(O36,'DB'!$F$74:$G$76,'DB'!$H$74:$H$76),""))</f>
        <v>0</v>
      </c>
      <c r="S36" s="850">
        <f>_xlfn.IFERROR(IF(C36+MIN(P36:P38)&lt;1,1,C36+MIN(P36:P38)),"")</f>
      </c>
      <c r="T36" s="850" t="e">
        <f ca="1">_xlfn.IFERROR(IF(Q36&lt;&gt;0,IF(MATCH(D36,#REF!,)+Q36&lt;1,1,OFFSET(#REF!,MATCH(D36,#REF!,)+Q36,0,1,1)),D36),D36)</f>
        <v>#REF!</v>
      </c>
      <c r="U36" s="862">
        <f>_xlfn.IFERROR(+T36*S36,)</f>
        <v>0</v>
      </c>
      <c r="V36" s="850">
        <f>_xlfn.IFERROR(VLOOKUP(U36,'DB'!$B$37:$D$61,2,FALSE),"")</f>
      </c>
      <c r="W36" s="161">
        <f t="shared" si="0"/>
        <v>0</v>
      </c>
      <c r="X36" s="161">
        <f t="shared" si="1"/>
        <v>0</v>
      </c>
      <c r="Y36" s="161"/>
      <c r="Z36" s="161"/>
      <c r="AA36" s="161"/>
      <c r="AB36" s="161"/>
      <c r="AC36" s="161"/>
      <c r="AD36" s="161"/>
      <c r="AE36" s="161"/>
      <c r="AF36" s="282"/>
      <c r="AG36" s="161"/>
      <c r="AH36" s="426"/>
      <c r="AI36" s="426"/>
      <c r="AJ36" s="161"/>
      <c r="AK36" s="280"/>
    </row>
    <row r="37" spans="1:37" ht="126" customHeight="1" hidden="1">
      <c r="A37" s="867"/>
      <c r="B37" s="963"/>
      <c r="C37" s="862" t="e">
        <f>+#REF!</f>
        <v>#REF!</v>
      </c>
      <c r="D37" s="862" t="e">
        <f>+#REF!</f>
        <v>#REF!</v>
      </c>
      <c r="E37" s="964" t="e">
        <f>#REF!</f>
        <v>#REF!</v>
      </c>
      <c r="F37" s="869"/>
      <c r="G37" s="360"/>
      <c r="H37" s="359"/>
      <c r="I37" s="359"/>
      <c r="J37" s="358"/>
      <c r="K37" s="359"/>
      <c r="L37" s="359"/>
      <c r="M37" s="359"/>
      <c r="N37" s="359"/>
      <c r="O37" s="357">
        <f t="shared" si="2"/>
        <v>0</v>
      </c>
      <c r="P37" s="865"/>
      <c r="Q37" s="865"/>
      <c r="R37" s="159">
        <f>IF(COUNTA(H37:I37)=2,"Seleccione una opcion P o I",IF(ISNUMBER(O37),LOOKUP(O37,'DB'!$F$74:$G$76,'DB'!$H$74:$H$76),""))</f>
        <v>0</v>
      </c>
      <c r="S37" s="850"/>
      <c r="T37" s="850"/>
      <c r="U37" s="862"/>
      <c r="V37" s="850"/>
      <c r="W37" s="161">
        <f t="shared" si="0"/>
        <v>0</v>
      </c>
      <c r="X37" s="161">
        <f t="shared" si="1"/>
        <v>0</v>
      </c>
      <c r="Y37" s="161"/>
      <c r="Z37" s="161"/>
      <c r="AA37" s="161"/>
      <c r="AB37" s="161"/>
      <c r="AC37" s="161"/>
      <c r="AD37" s="161"/>
      <c r="AE37" s="161"/>
      <c r="AF37" s="282"/>
      <c r="AG37" s="161"/>
      <c r="AH37" s="426"/>
      <c r="AI37" s="426"/>
      <c r="AJ37" s="161"/>
      <c r="AK37" s="280"/>
    </row>
    <row r="38" spans="1:37" ht="126" customHeight="1" hidden="1">
      <c r="A38" s="867"/>
      <c r="B38" s="963"/>
      <c r="C38" s="862"/>
      <c r="D38" s="862"/>
      <c r="E38" s="964"/>
      <c r="F38" s="869"/>
      <c r="G38" s="360"/>
      <c r="H38" s="359"/>
      <c r="I38" s="359"/>
      <c r="J38" s="358"/>
      <c r="K38" s="359"/>
      <c r="L38" s="359"/>
      <c r="M38" s="359"/>
      <c r="N38" s="359"/>
      <c r="O38" s="357">
        <f t="shared" si="2"/>
        <v>0</v>
      </c>
      <c r="P38" s="865"/>
      <c r="Q38" s="865"/>
      <c r="R38" s="159">
        <f>IF(COUNTA(H38:I38)=2,"Seleccione una opcion P o I",IF(ISNUMBER(O38),LOOKUP(O38,'DB'!$F$74:$G$76,'DB'!$H$74:$H$76),""))</f>
        <v>0</v>
      </c>
      <c r="S38" s="850"/>
      <c r="T38" s="850"/>
      <c r="U38" s="862"/>
      <c r="V38" s="850"/>
      <c r="W38" s="161">
        <f t="shared" si="0"/>
        <v>0</v>
      </c>
      <c r="X38" s="161">
        <f t="shared" si="1"/>
        <v>0</v>
      </c>
      <c r="Y38" s="161"/>
      <c r="Z38" s="161"/>
      <c r="AA38" s="161"/>
      <c r="AB38" s="161"/>
      <c r="AC38" s="161"/>
      <c r="AD38" s="161"/>
      <c r="AE38" s="161"/>
      <c r="AF38" s="282"/>
      <c r="AG38" s="161"/>
      <c r="AH38" s="426"/>
      <c r="AI38" s="426"/>
      <c r="AJ38" s="161"/>
      <c r="AK38" s="280"/>
    </row>
    <row r="39" spans="1:37" ht="126" customHeight="1" hidden="1">
      <c r="A39" s="867" t="e">
        <f>'SEPG-F-007'!#REF!</f>
        <v>#REF!</v>
      </c>
      <c r="B39" s="963" t="e">
        <f>'SEPG-F-007'!#REF!</f>
        <v>#REF!</v>
      </c>
      <c r="C39" s="355" t="e">
        <f>+#REF!</f>
        <v>#REF!</v>
      </c>
      <c r="D39" s="355" t="e">
        <f>+#REF!</f>
        <v>#REF!</v>
      </c>
      <c r="E39" s="171" t="e">
        <f>#REF!</f>
        <v>#REF!</v>
      </c>
      <c r="F39" s="869"/>
      <c r="G39" s="360"/>
      <c r="H39" s="359"/>
      <c r="I39" s="359"/>
      <c r="J39" s="358"/>
      <c r="K39" s="359"/>
      <c r="L39" s="359"/>
      <c r="M39" s="359"/>
      <c r="N39" s="359"/>
      <c r="O39" s="357">
        <f t="shared" si="2"/>
        <v>0</v>
      </c>
      <c r="P39" s="865">
        <f>_xlfn.IFERROR(IF(_xlfn.AVERAGEIF(H39:H41,"X",$O39:$O41)&lt;=50,0,IF(_xlfn.AVERAGEIF(H39:H41,"X",$O39:$O41)&lt;=75,-1,-2)),"")</f>
      </c>
      <c r="Q39" s="865">
        <f>_xlfn.IFERROR(IF(_xlfn.AVERAGEIF(I39:I41,"X",$O39:$O41)&lt;=50,0,IF(_xlfn.AVERAGEIF(I39:I41,"X",$O39:$O41)&lt;=75,-1,-2)),"")</f>
      </c>
      <c r="R39" s="159">
        <f>IF(COUNTA(H39:I39)=2,"Seleccione una opcion P o I",IF(ISNUMBER(O39),LOOKUP(O39,'DB'!$F$74:$G$76,'DB'!$H$74:$H$76),""))</f>
        <v>0</v>
      </c>
      <c r="S39" s="850">
        <f>_xlfn.IFERROR(IF(C39+MIN(P39:P41)&lt;1,1,C39+MIN(P39:P41)),"")</f>
      </c>
      <c r="T39" s="850" t="e">
        <f ca="1">_xlfn.IFERROR(IF(Q39&lt;&gt;0,IF(MATCH(D39,#REF!,)+Q39&lt;1,1,OFFSET(#REF!,MATCH(D39,#REF!,)+Q39,0,1,1)),D39),D39)</f>
        <v>#REF!</v>
      </c>
      <c r="U39" s="862">
        <f>_xlfn.IFERROR(+T39*S39,)</f>
        <v>0</v>
      </c>
      <c r="V39" s="850">
        <f>_xlfn.IFERROR(VLOOKUP(U39,'DB'!$B$37:$D$61,2,FALSE),"")</f>
      </c>
      <c r="W39" s="161">
        <f t="shared" si="0"/>
        <v>0</v>
      </c>
      <c r="X39" s="161">
        <f t="shared" si="1"/>
        <v>0</v>
      </c>
      <c r="Y39" s="161"/>
      <c r="Z39" s="161"/>
      <c r="AA39" s="161"/>
      <c r="AB39" s="161"/>
      <c r="AC39" s="161"/>
      <c r="AD39" s="161"/>
      <c r="AE39" s="161"/>
      <c r="AF39" s="282"/>
      <c r="AG39" s="161"/>
      <c r="AH39" s="426"/>
      <c r="AI39" s="426"/>
      <c r="AJ39" s="161"/>
      <c r="AK39" s="280"/>
    </row>
    <row r="40" spans="1:37" ht="126" customHeight="1" hidden="1">
      <c r="A40" s="867"/>
      <c r="B40" s="963"/>
      <c r="C40" s="862" t="e">
        <f>+#REF!</f>
        <v>#REF!</v>
      </c>
      <c r="D40" s="862" t="e">
        <f>+#REF!</f>
        <v>#REF!</v>
      </c>
      <c r="E40" s="964" t="e">
        <f>#REF!</f>
        <v>#REF!</v>
      </c>
      <c r="F40" s="869"/>
      <c r="G40" s="360"/>
      <c r="H40" s="359"/>
      <c r="I40" s="359"/>
      <c r="J40" s="358"/>
      <c r="K40" s="359"/>
      <c r="L40" s="359"/>
      <c r="M40" s="359"/>
      <c r="N40" s="359"/>
      <c r="O40" s="357">
        <f t="shared" si="2"/>
        <v>0</v>
      </c>
      <c r="P40" s="865"/>
      <c r="Q40" s="865"/>
      <c r="R40" s="159">
        <f>IF(COUNTA(H40:I40)=2,"Seleccione una opcion P o I",IF(ISNUMBER(O40),LOOKUP(O40,'DB'!$F$74:$G$76,'DB'!$H$74:$H$76),""))</f>
        <v>0</v>
      </c>
      <c r="S40" s="850"/>
      <c r="T40" s="850"/>
      <c r="U40" s="862"/>
      <c r="V40" s="850"/>
      <c r="W40" s="161">
        <f t="shared" si="0"/>
        <v>0</v>
      </c>
      <c r="X40" s="161">
        <f t="shared" si="1"/>
        <v>0</v>
      </c>
      <c r="Y40" s="161"/>
      <c r="Z40" s="161"/>
      <c r="AA40" s="161"/>
      <c r="AB40" s="161"/>
      <c r="AC40" s="161"/>
      <c r="AD40" s="161"/>
      <c r="AE40" s="161"/>
      <c r="AF40" s="282"/>
      <c r="AG40" s="161"/>
      <c r="AH40" s="426"/>
      <c r="AI40" s="426"/>
      <c r="AJ40" s="161"/>
      <c r="AK40" s="280"/>
    </row>
    <row r="41" spans="1:37" ht="126" customHeight="1" hidden="1">
      <c r="A41" s="867"/>
      <c r="B41" s="963"/>
      <c r="C41" s="862"/>
      <c r="D41" s="862"/>
      <c r="E41" s="964"/>
      <c r="F41" s="869"/>
      <c r="G41" s="360"/>
      <c r="H41" s="359"/>
      <c r="I41" s="359"/>
      <c r="J41" s="358"/>
      <c r="K41" s="359"/>
      <c r="L41" s="359"/>
      <c r="M41" s="359"/>
      <c r="N41" s="359"/>
      <c r="O41" s="357">
        <f t="shared" si="2"/>
        <v>0</v>
      </c>
      <c r="P41" s="865"/>
      <c r="Q41" s="865"/>
      <c r="R41" s="159">
        <f>IF(COUNTA(H41:I41)=2,"Seleccione una opcion P o I",IF(ISNUMBER(O41),LOOKUP(O41,'DB'!$F$74:$G$76,'DB'!$H$74:$H$76),""))</f>
        <v>0</v>
      </c>
      <c r="S41" s="850"/>
      <c r="T41" s="850"/>
      <c r="U41" s="862"/>
      <c r="V41" s="850"/>
      <c r="W41" s="161">
        <f t="shared" si="0"/>
        <v>0</v>
      </c>
      <c r="X41" s="161">
        <f t="shared" si="1"/>
        <v>0</v>
      </c>
      <c r="Y41" s="161"/>
      <c r="Z41" s="161"/>
      <c r="AA41" s="161"/>
      <c r="AB41" s="161"/>
      <c r="AC41" s="161"/>
      <c r="AD41" s="161"/>
      <c r="AE41" s="161"/>
      <c r="AF41" s="282"/>
      <c r="AG41" s="161"/>
      <c r="AH41" s="426"/>
      <c r="AI41" s="426"/>
      <c r="AJ41" s="161"/>
      <c r="AK41" s="280"/>
    </row>
    <row r="42" spans="1:37" ht="126" customHeight="1" hidden="1">
      <c r="A42" s="867" t="e">
        <f>'SEPG-F-007'!#REF!</f>
        <v>#REF!</v>
      </c>
      <c r="B42" s="963" t="e">
        <f>'SEPG-F-007'!#REF!</f>
        <v>#REF!</v>
      </c>
      <c r="C42" s="355" t="e">
        <f>+#REF!</f>
        <v>#REF!</v>
      </c>
      <c r="D42" s="355" t="e">
        <f>+#REF!</f>
        <v>#REF!</v>
      </c>
      <c r="E42" s="171" t="e">
        <f>#REF!</f>
        <v>#REF!</v>
      </c>
      <c r="F42" s="869"/>
      <c r="G42" s="360"/>
      <c r="H42" s="359"/>
      <c r="I42" s="359"/>
      <c r="J42" s="358"/>
      <c r="K42" s="359"/>
      <c r="L42" s="359"/>
      <c r="M42" s="359"/>
      <c r="N42" s="359"/>
      <c r="O42" s="357">
        <f t="shared" si="2"/>
        <v>0</v>
      </c>
      <c r="P42" s="865">
        <f>_xlfn.IFERROR(IF(_xlfn.AVERAGEIF(H42:H44,"X",$O42:$O44)&lt;=50,0,IF(_xlfn.AVERAGEIF(H42:H44,"X",$O42:$O44)&lt;=75,-1,-2)),"")</f>
      </c>
      <c r="Q42" s="865">
        <f>_xlfn.IFERROR(IF(_xlfn.AVERAGEIF(I42:I44,"X",$O42:$O44)&lt;=50,0,IF(_xlfn.AVERAGEIF(I42:I44,"X",$O42:$O44)&lt;=75,-1,-2)),"")</f>
      </c>
      <c r="R42" s="159">
        <f>IF(COUNTA(H42:I42)=2,"Seleccione una opcion P o I",IF(ISNUMBER(O42),LOOKUP(O42,'DB'!$F$74:$G$76,'DB'!$H$74:$H$76),""))</f>
        <v>0</v>
      </c>
      <c r="S42" s="850">
        <f>_xlfn.IFERROR(IF(C42+MIN(P42:P44)&lt;1,1,C42+MIN(P42:P44)),"")</f>
      </c>
      <c r="T42" s="850" t="e">
        <f ca="1">_xlfn.IFERROR(IF(Q42&lt;&gt;0,IF(MATCH(D42,#REF!,)+Q42&lt;1,1,OFFSET(#REF!,MATCH(D42,#REF!,)+Q42,0,1,1)),D42),D42)</f>
        <v>#REF!</v>
      </c>
      <c r="U42" s="862">
        <f>_xlfn.IFERROR(+T42*S42,)</f>
        <v>0</v>
      </c>
      <c r="V42" s="850">
        <f>_xlfn.IFERROR(VLOOKUP(U42,'DB'!$B$37:$D$61,2,FALSE),"")</f>
      </c>
      <c r="W42" s="161">
        <f t="shared" si="0"/>
        <v>0</v>
      </c>
      <c r="X42" s="161">
        <f t="shared" si="1"/>
        <v>0</v>
      </c>
      <c r="Y42" s="161"/>
      <c r="Z42" s="161"/>
      <c r="AA42" s="161"/>
      <c r="AB42" s="161"/>
      <c r="AC42" s="161"/>
      <c r="AD42" s="161"/>
      <c r="AE42" s="161"/>
      <c r="AF42" s="282"/>
      <c r="AG42" s="161"/>
      <c r="AH42" s="426"/>
      <c r="AI42" s="426"/>
      <c r="AJ42" s="161"/>
      <c r="AK42" s="280"/>
    </row>
    <row r="43" spans="1:37" ht="126" customHeight="1" hidden="1">
      <c r="A43" s="867"/>
      <c r="B43" s="963"/>
      <c r="C43" s="862" t="e">
        <f>+#REF!</f>
        <v>#REF!</v>
      </c>
      <c r="D43" s="862" t="e">
        <f>+#REF!</f>
        <v>#REF!</v>
      </c>
      <c r="E43" s="964" t="e">
        <f>#REF!</f>
        <v>#REF!</v>
      </c>
      <c r="F43" s="869"/>
      <c r="G43" s="360"/>
      <c r="H43" s="359"/>
      <c r="I43" s="359"/>
      <c r="J43" s="358"/>
      <c r="K43" s="359"/>
      <c r="L43" s="359"/>
      <c r="M43" s="359"/>
      <c r="N43" s="359"/>
      <c r="O43" s="357">
        <f t="shared" si="2"/>
        <v>0</v>
      </c>
      <c r="P43" s="865"/>
      <c r="Q43" s="865"/>
      <c r="R43" s="159">
        <f>IF(COUNTA(H43:I43)=2,"Seleccione una opcion P o I",IF(ISNUMBER(O43),LOOKUP(O43,'DB'!$F$74:$G$76,'DB'!$H$74:$H$76),""))</f>
        <v>0</v>
      </c>
      <c r="S43" s="850"/>
      <c r="T43" s="850"/>
      <c r="U43" s="862"/>
      <c r="V43" s="850"/>
      <c r="W43" s="161">
        <f t="shared" si="0"/>
        <v>0</v>
      </c>
      <c r="X43" s="161">
        <f t="shared" si="1"/>
        <v>0</v>
      </c>
      <c r="Y43" s="161"/>
      <c r="Z43" s="161"/>
      <c r="AA43" s="161"/>
      <c r="AB43" s="161"/>
      <c r="AC43" s="161"/>
      <c r="AD43" s="161"/>
      <c r="AE43" s="161"/>
      <c r="AF43" s="282"/>
      <c r="AG43" s="161"/>
      <c r="AH43" s="426"/>
      <c r="AI43" s="426"/>
      <c r="AJ43" s="161"/>
      <c r="AK43" s="280"/>
    </row>
    <row r="44" spans="1:37" ht="126" customHeight="1" hidden="1">
      <c r="A44" s="867"/>
      <c r="B44" s="963"/>
      <c r="C44" s="862"/>
      <c r="D44" s="862"/>
      <c r="E44" s="964"/>
      <c r="F44" s="869"/>
      <c r="G44" s="360"/>
      <c r="H44" s="359"/>
      <c r="I44" s="359"/>
      <c r="J44" s="358"/>
      <c r="K44" s="359"/>
      <c r="L44" s="359"/>
      <c r="M44" s="359"/>
      <c r="N44" s="359"/>
      <c r="O44" s="357">
        <f t="shared" si="2"/>
        <v>0</v>
      </c>
      <c r="P44" s="865"/>
      <c r="Q44" s="865"/>
      <c r="R44" s="159">
        <f>IF(COUNTA(H44:I44)=2,"Seleccione una opcion P o I",IF(ISNUMBER(O44),LOOKUP(O44,'DB'!$F$74:$G$76,'DB'!$H$74:$H$76),""))</f>
        <v>0</v>
      </c>
      <c r="S44" s="850"/>
      <c r="T44" s="850"/>
      <c r="U44" s="862"/>
      <c r="V44" s="850"/>
      <c r="W44" s="161">
        <f t="shared" si="0"/>
        <v>0</v>
      </c>
      <c r="X44" s="161">
        <f t="shared" si="1"/>
        <v>0</v>
      </c>
      <c r="Y44" s="161"/>
      <c r="Z44" s="161"/>
      <c r="AA44" s="161"/>
      <c r="AB44" s="161"/>
      <c r="AC44" s="161"/>
      <c r="AD44" s="161"/>
      <c r="AE44" s="161"/>
      <c r="AF44" s="282"/>
      <c r="AG44" s="161"/>
      <c r="AH44" s="426"/>
      <c r="AI44" s="426"/>
      <c r="AJ44" s="161"/>
      <c r="AK44" s="280"/>
    </row>
    <row r="45" spans="1:37" ht="126" customHeight="1" hidden="1">
      <c r="A45" s="867" t="e">
        <f>'SEPG-F-007'!#REF!</f>
        <v>#REF!</v>
      </c>
      <c r="B45" s="963" t="e">
        <f>'SEPG-F-007'!#REF!</f>
        <v>#REF!</v>
      </c>
      <c r="C45" s="355" t="e">
        <f>+#REF!</f>
        <v>#REF!</v>
      </c>
      <c r="D45" s="355" t="e">
        <f>+#REF!</f>
        <v>#REF!</v>
      </c>
      <c r="E45" s="171" t="e">
        <f>#REF!</f>
        <v>#REF!</v>
      </c>
      <c r="F45" s="869"/>
      <c r="G45" s="360"/>
      <c r="H45" s="359"/>
      <c r="I45" s="359"/>
      <c r="J45" s="358"/>
      <c r="K45" s="359"/>
      <c r="L45" s="359"/>
      <c r="M45" s="359"/>
      <c r="N45" s="359"/>
      <c r="O45" s="357">
        <f t="shared" si="2"/>
        <v>0</v>
      </c>
      <c r="P45" s="865">
        <f>_xlfn.IFERROR(IF(_xlfn.AVERAGEIF(H45:H47,"X",$O45:$O47)&lt;=50,0,IF(_xlfn.AVERAGEIF(H45:H47,"X",$O45:$O47)&lt;=75,-1,-2)),"")</f>
      </c>
      <c r="Q45" s="865">
        <f>_xlfn.IFERROR(IF(_xlfn.AVERAGEIF(I45:I47,"X",$O45:$O47)&lt;=50,0,IF(_xlfn.AVERAGEIF(I45:I47,"X",$O45:$O47)&lt;=75,-1,-2)),"")</f>
      </c>
      <c r="R45" s="159">
        <f>IF(COUNTA(H45:I45)=2,"Seleccione una opcion P o I",IF(ISNUMBER(O45),LOOKUP(O45,'DB'!$F$74:$G$76,'DB'!$H$74:$H$76),""))</f>
        <v>0</v>
      </c>
      <c r="S45" s="850">
        <f>_xlfn.IFERROR(IF(C45+MIN(P45:P47)&lt;1,1,C45+MIN(P45:P47)),"")</f>
      </c>
      <c r="T45" s="850" t="e">
        <f ca="1">_xlfn.IFERROR(IF(Q45&lt;&gt;0,IF(MATCH(D45,#REF!,)+Q45&lt;1,1,OFFSET(#REF!,MATCH(D45,#REF!,)+Q45,0,1,1)),D45),D45)</f>
        <v>#REF!</v>
      </c>
      <c r="U45" s="862">
        <f>_xlfn.IFERROR(+T45*S45,)</f>
        <v>0</v>
      </c>
      <c r="V45" s="850">
        <f>_xlfn.IFERROR(VLOOKUP(U45,'DB'!$B$37:$D$61,2,FALSE),"")</f>
      </c>
      <c r="W45" s="161">
        <f t="shared" si="0"/>
        <v>0</v>
      </c>
      <c r="X45" s="161">
        <f t="shared" si="1"/>
        <v>0</v>
      </c>
      <c r="Y45" s="161"/>
      <c r="Z45" s="161"/>
      <c r="AA45" s="161"/>
      <c r="AB45" s="161"/>
      <c r="AC45" s="161"/>
      <c r="AD45" s="161"/>
      <c r="AE45" s="161"/>
      <c r="AF45" s="282"/>
      <c r="AG45" s="161"/>
      <c r="AH45" s="426"/>
      <c r="AI45" s="426"/>
      <c r="AJ45" s="161"/>
      <c r="AK45" s="280"/>
    </row>
    <row r="46" spans="1:37" ht="126" customHeight="1" hidden="1">
      <c r="A46" s="867"/>
      <c r="B46" s="963"/>
      <c r="C46" s="862" t="e">
        <f>+#REF!</f>
        <v>#REF!</v>
      </c>
      <c r="D46" s="862" t="e">
        <f>+#REF!</f>
        <v>#REF!</v>
      </c>
      <c r="E46" s="964" t="e">
        <f>#REF!</f>
        <v>#REF!</v>
      </c>
      <c r="F46" s="869"/>
      <c r="G46" s="360"/>
      <c r="H46" s="359"/>
      <c r="I46" s="359"/>
      <c r="J46" s="358"/>
      <c r="K46" s="359"/>
      <c r="L46" s="359"/>
      <c r="M46" s="359"/>
      <c r="N46" s="359"/>
      <c r="O46" s="357">
        <f t="shared" si="2"/>
        <v>0</v>
      </c>
      <c r="P46" s="865"/>
      <c r="Q46" s="865"/>
      <c r="R46" s="159">
        <f>IF(COUNTA(H46:I46)=2,"Seleccione una opcion P o I",IF(ISNUMBER(O46),LOOKUP(O46,'DB'!$F$74:$G$76,'DB'!$H$74:$H$76),""))</f>
        <v>0</v>
      </c>
      <c r="S46" s="850"/>
      <c r="T46" s="850"/>
      <c r="U46" s="862"/>
      <c r="V46" s="850"/>
      <c r="W46" s="161">
        <f t="shared" si="0"/>
        <v>0</v>
      </c>
      <c r="X46" s="161">
        <f t="shared" si="1"/>
        <v>0</v>
      </c>
      <c r="Y46" s="161"/>
      <c r="Z46" s="161"/>
      <c r="AA46" s="161"/>
      <c r="AB46" s="161"/>
      <c r="AC46" s="161"/>
      <c r="AD46" s="161"/>
      <c r="AE46" s="161"/>
      <c r="AF46" s="282"/>
      <c r="AG46" s="161"/>
      <c r="AH46" s="426"/>
      <c r="AI46" s="426"/>
      <c r="AJ46" s="161"/>
      <c r="AK46" s="280"/>
    </row>
    <row r="47" spans="1:37" ht="126" customHeight="1" hidden="1">
      <c r="A47" s="867"/>
      <c r="B47" s="963"/>
      <c r="C47" s="862"/>
      <c r="D47" s="862"/>
      <c r="E47" s="964"/>
      <c r="F47" s="869"/>
      <c r="G47" s="360"/>
      <c r="H47" s="359"/>
      <c r="I47" s="359"/>
      <c r="J47" s="358"/>
      <c r="K47" s="359"/>
      <c r="L47" s="359"/>
      <c r="M47" s="359"/>
      <c r="N47" s="359"/>
      <c r="O47" s="357">
        <f t="shared" si="2"/>
        <v>0</v>
      </c>
      <c r="P47" s="865"/>
      <c r="Q47" s="865"/>
      <c r="R47" s="159">
        <f>IF(COUNTA(H47:I47)=2,"Seleccione una opcion P o I",IF(ISNUMBER(O47),LOOKUP(O47,'DB'!$F$74:$G$76,'DB'!$H$74:$H$76),""))</f>
        <v>0</v>
      </c>
      <c r="S47" s="850"/>
      <c r="T47" s="850"/>
      <c r="U47" s="862"/>
      <c r="V47" s="850"/>
      <c r="W47" s="161">
        <f t="shared" si="0"/>
        <v>0</v>
      </c>
      <c r="X47" s="161">
        <f t="shared" si="1"/>
        <v>0</v>
      </c>
      <c r="Y47" s="161"/>
      <c r="Z47" s="161"/>
      <c r="AA47" s="161"/>
      <c r="AB47" s="161"/>
      <c r="AC47" s="161"/>
      <c r="AD47" s="161"/>
      <c r="AE47" s="161"/>
      <c r="AF47" s="282"/>
      <c r="AG47" s="161"/>
      <c r="AH47" s="426"/>
      <c r="AI47" s="426"/>
      <c r="AJ47" s="161"/>
      <c r="AK47" s="280"/>
    </row>
    <row r="48" spans="1:37" ht="126" customHeight="1" hidden="1">
      <c r="A48" s="867" t="e">
        <f>'SEPG-F-007'!#REF!</f>
        <v>#REF!</v>
      </c>
      <c r="B48" s="963" t="e">
        <f>'SEPG-F-007'!#REF!</f>
        <v>#REF!</v>
      </c>
      <c r="C48" s="355" t="e">
        <f>+#REF!</f>
        <v>#REF!</v>
      </c>
      <c r="D48" s="355" t="e">
        <f>+#REF!</f>
        <v>#REF!</v>
      </c>
      <c r="E48" s="171" t="e">
        <f>#REF!</f>
        <v>#REF!</v>
      </c>
      <c r="F48" s="869"/>
      <c r="G48" s="360"/>
      <c r="H48" s="359"/>
      <c r="I48" s="359"/>
      <c r="J48" s="358"/>
      <c r="K48" s="359"/>
      <c r="L48" s="359"/>
      <c r="M48" s="359"/>
      <c r="N48" s="359"/>
      <c r="O48" s="357">
        <f t="shared" si="2"/>
        <v>0</v>
      </c>
      <c r="P48" s="865">
        <f>_xlfn.IFERROR(IF(_xlfn.AVERAGEIF(H48:H50,"X",$O48:$O50)&lt;=50,0,IF(_xlfn.AVERAGEIF(H48:H50,"X",$O48:$O50)&lt;=75,-1,-2)),"")</f>
      </c>
      <c r="Q48" s="865">
        <f>_xlfn.IFERROR(IF(_xlfn.AVERAGEIF(I48:I50,"X",$O48:$O50)&lt;=50,0,IF(_xlfn.AVERAGEIF(I48:I50,"X",$O48:$O50)&lt;=75,-1,-2)),"")</f>
      </c>
      <c r="R48" s="159">
        <f>IF(COUNTA(H48:I48)=2,"Seleccione una opcion P o I",IF(ISNUMBER(O48),LOOKUP(O48,'DB'!$F$74:$G$76,'DB'!$H$74:$H$76),""))</f>
        <v>0</v>
      </c>
      <c r="S48" s="850">
        <f>_xlfn.IFERROR(IF(C48+MIN(P48:P50)&lt;1,1,C48+MIN(P48:P50)),"")</f>
      </c>
      <c r="T48" s="850" t="e">
        <f ca="1">_xlfn.IFERROR(IF(Q48&lt;&gt;0,IF(MATCH(D48,#REF!,)+Q48&lt;1,1,OFFSET(#REF!,MATCH(D48,#REF!,)+Q48,0,1,1)),D48),D48)</f>
        <v>#REF!</v>
      </c>
      <c r="U48" s="862">
        <f>_xlfn.IFERROR(+T48*S48,)</f>
        <v>0</v>
      </c>
      <c r="V48" s="850">
        <f>_xlfn.IFERROR(VLOOKUP(U48,'DB'!$B$37:$D$61,2,FALSE),"")</f>
      </c>
      <c r="W48" s="161">
        <f t="shared" si="0"/>
        <v>0</v>
      </c>
      <c r="X48" s="161">
        <f t="shared" si="1"/>
        <v>0</v>
      </c>
      <c r="Y48" s="161"/>
      <c r="Z48" s="161"/>
      <c r="AA48" s="161"/>
      <c r="AB48" s="161"/>
      <c r="AC48" s="161"/>
      <c r="AD48" s="161"/>
      <c r="AE48" s="161"/>
      <c r="AF48" s="282"/>
      <c r="AG48" s="161"/>
      <c r="AH48" s="426"/>
      <c r="AI48" s="426"/>
      <c r="AJ48" s="161"/>
      <c r="AK48" s="280"/>
    </row>
    <row r="49" spans="1:37" ht="126" customHeight="1" hidden="1">
      <c r="A49" s="867"/>
      <c r="B49" s="963"/>
      <c r="C49" s="862" t="e">
        <f>+#REF!</f>
        <v>#REF!</v>
      </c>
      <c r="D49" s="862" t="e">
        <f>+#REF!</f>
        <v>#REF!</v>
      </c>
      <c r="E49" s="964" t="e">
        <f>#REF!</f>
        <v>#REF!</v>
      </c>
      <c r="F49" s="869"/>
      <c r="G49" s="360"/>
      <c r="H49" s="359"/>
      <c r="I49" s="359"/>
      <c r="J49" s="358"/>
      <c r="K49" s="359"/>
      <c r="L49" s="359"/>
      <c r="M49" s="359"/>
      <c r="N49" s="359"/>
      <c r="O49" s="357">
        <f t="shared" si="2"/>
        <v>0</v>
      </c>
      <c r="P49" s="865"/>
      <c r="Q49" s="865"/>
      <c r="R49" s="159">
        <f>IF(COUNTA(H49:I49)=2,"Seleccione una opcion P o I",IF(ISNUMBER(O49),LOOKUP(O49,'DB'!$F$74:$G$76,'DB'!$H$74:$H$76),""))</f>
        <v>0</v>
      </c>
      <c r="S49" s="850"/>
      <c r="T49" s="850"/>
      <c r="U49" s="862"/>
      <c r="V49" s="850"/>
      <c r="W49" s="161">
        <f t="shared" si="0"/>
        <v>0</v>
      </c>
      <c r="X49" s="161">
        <f t="shared" si="1"/>
        <v>0</v>
      </c>
      <c r="Y49" s="161"/>
      <c r="Z49" s="161"/>
      <c r="AA49" s="161"/>
      <c r="AB49" s="161"/>
      <c r="AC49" s="161"/>
      <c r="AD49" s="161"/>
      <c r="AE49" s="161"/>
      <c r="AF49" s="282"/>
      <c r="AG49" s="161"/>
      <c r="AH49" s="426"/>
      <c r="AI49" s="426"/>
      <c r="AJ49" s="161"/>
      <c r="AK49" s="280"/>
    </row>
    <row r="50" spans="1:37" ht="126" customHeight="1" hidden="1">
      <c r="A50" s="867"/>
      <c r="B50" s="963"/>
      <c r="C50" s="862"/>
      <c r="D50" s="862"/>
      <c r="E50" s="964"/>
      <c r="F50" s="869"/>
      <c r="G50" s="360"/>
      <c r="H50" s="359"/>
      <c r="I50" s="359"/>
      <c r="J50" s="358"/>
      <c r="K50" s="359"/>
      <c r="L50" s="359"/>
      <c r="M50" s="359"/>
      <c r="N50" s="359"/>
      <c r="O50" s="357">
        <f t="shared" si="2"/>
        <v>0</v>
      </c>
      <c r="P50" s="865"/>
      <c r="Q50" s="865"/>
      <c r="R50" s="159">
        <f>IF(COUNTA(H50:I50)=2,"Seleccione una opcion P o I",IF(ISNUMBER(O50),LOOKUP(O50,'DB'!$F$74:$G$76,'DB'!$H$74:$H$76),""))</f>
        <v>0</v>
      </c>
      <c r="S50" s="850"/>
      <c r="T50" s="850"/>
      <c r="U50" s="862"/>
      <c r="V50" s="850"/>
      <c r="W50" s="161">
        <f t="shared" si="0"/>
        <v>0</v>
      </c>
      <c r="X50" s="161">
        <f t="shared" si="1"/>
        <v>0</v>
      </c>
      <c r="Y50" s="161"/>
      <c r="Z50" s="161"/>
      <c r="AA50" s="161"/>
      <c r="AB50" s="161"/>
      <c r="AC50" s="161"/>
      <c r="AD50" s="161"/>
      <c r="AE50" s="161"/>
      <c r="AF50" s="282"/>
      <c r="AG50" s="161"/>
      <c r="AH50" s="426"/>
      <c r="AI50" s="426"/>
      <c r="AJ50" s="161"/>
      <c r="AK50" s="280"/>
    </row>
    <row r="51" spans="1:37" ht="126" customHeight="1" hidden="1">
      <c r="A51" s="867" t="e">
        <f>'SEPG-F-007'!#REF!</f>
        <v>#REF!</v>
      </c>
      <c r="B51" s="963" t="e">
        <f>'SEPG-F-007'!#REF!</f>
        <v>#REF!</v>
      </c>
      <c r="C51" s="355" t="e">
        <f>+#REF!</f>
        <v>#REF!</v>
      </c>
      <c r="D51" s="355" t="e">
        <f>+#REF!</f>
        <v>#REF!</v>
      </c>
      <c r="E51" s="171" t="e">
        <f>#REF!</f>
        <v>#REF!</v>
      </c>
      <c r="F51" s="869"/>
      <c r="G51" s="360"/>
      <c r="H51" s="359"/>
      <c r="I51" s="359"/>
      <c r="J51" s="358"/>
      <c r="K51" s="359"/>
      <c r="L51" s="359"/>
      <c r="M51" s="359"/>
      <c r="N51" s="359"/>
      <c r="O51" s="357">
        <f t="shared" si="2"/>
        <v>0</v>
      </c>
      <c r="P51" s="865">
        <f>_xlfn.IFERROR(IF(_xlfn.AVERAGEIF(H51:H53,"X",$O51:$O53)&lt;=50,0,IF(_xlfn.AVERAGEIF(H51:H53,"X",$O51:$O53)&lt;=75,-1,-2)),"")</f>
      </c>
      <c r="Q51" s="865">
        <f>_xlfn.IFERROR(IF(_xlfn.AVERAGEIF(I51:I53,"X",$O51:$O53)&lt;=50,0,IF(_xlfn.AVERAGEIF(I51:I53,"X",$O51:$O53)&lt;=75,-1,-2)),"")</f>
      </c>
      <c r="R51" s="159">
        <f>IF(COUNTA(H51:I51)=2,"Seleccione una opcion P o I",IF(ISNUMBER(O51),LOOKUP(O51,'DB'!$F$74:$G$76,'DB'!$H$74:$H$76),""))</f>
        <v>0</v>
      </c>
      <c r="S51" s="850">
        <f>_xlfn.IFERROR(IF(C51+MIN(P51:P53)&lt;1,1,C51+MIN(P51:P53)),"")</f>
      </c>
      <c r="T51" s="850" t="e">
        <f ca="1">_xlfn.IFERROR(IF(Q51&lt;&gt;0,IF(MATCH(D51,#REF!,)+Q51&lt;1,1,OFFSET(#REF!,MATCH(D51,#REF!,)+Q51,0,1,1)),D51),D51)</f>
        <v>#REF!</v>
      </c>
      <c r="U51" s="862">
        <f>_xlfn.IFERROR(+T51*S51,)</f>
        <v>0</v>
      </c>
      <c r="V51" s="850">
        <f>_xlfn.IFERROR(VLOOKUP(U51,'DB'!$B$37:$D$61,2,FALSE),"")</f>
      </c>
      <c r="W51" s="161">
        <f t="shared" si="0"/>
        <v>0</v>
      </c>
      <c r="X51" s="161">
        <f t="shared" si="1"/>
        <v>0</v>
      </c>
      <c r="Y51" s="161"/>
      <c r="Z51" s="161"/>
      <c r="AA51" s="161"/>
      <c r="AB51" s="161"/>
      <c r="AC51" s="161"/>
      <c r="AD51" s="161"/>
      <c r="AE51" s="161"/>
      <c r="AF51" s="282"/>
      <c r="AG51" s="161"/>
      <c r="AH51" s="426"/>
      <c r="AI51" s="426"/>
      <c r="AJ51" s="161"/>
      <c r="AK51" s="280"/>
    </row>
    <row r="52" spans="1:37" ht="126" customHeight="1" hidden="1">
      <c r="A52" s="867"/>
      <c r="B52" s="963"/>
      <c r="C52" s="862" t="e">
        <f>+#REF!</f>
        <v>#REF!</v>
      </c>
      <c r="D52" s="862" t="e">
        <f>+#REF!</f>
        <v>#REF!</v>
      </c>
      <c r="E52" s="964" t="e">
        <f>#REF!</f>
        <v>#REF!</v>
      </c>
      <c r="F52" s="869"/>
      <c r="G52" s="360"/>
      <c r="H52" s="359"/>
      <c r="I52" s="359"/>
      <c r="J52" s="358"/>
      <c r="K52" s="359"/>
      <c r="L52" s="359"/>
      <c r="M52" s="359"/>
      <c r="N52" s="359"/>
      <c r="O52" s="357">
        <f t="shared" si="2"/>
        <v>0</v>
      </c>
      <c r="P52" s="865"/>
      <c r="Q52" s="865"/>
      <c r="R52" s="159">
        <f>IF(COUNTA(H52:I52)=2,"Seleccione una opcion P o I",IF(ISNUMBER(O52),LOOKUP(O52,'DB'!$F$74:$G$76,'DB'!$H$74:$H$76),""))</f>
        <v>0</v>
      </c>
      <c r="S52" s="850"/>
      <c r="T52" s="850"/>
      <c r="U52" s="862"/>
      <c r="V52" s="850"/>
      <c r="W52" s="161">
        <f t="shared" si="0"/>
        <v>0</v>
      </c>
      <c r="X52" s="161">
        <f t="shared" si="1"/>
        <v>0</v>
      </c>
      <c r="Y52" s="161"/>
      <c r="Z52" s="161"/>
      <c r="AA52" s="161"/>
      <c r="AB52" s="161"/>
      <c r="AC52" s="161"/>
      <c r="AD52" s="161"/>
      <c r="AE52" s="161"/>
      <c r="AF52" s="282"/>
      <c r="AG52" s="161"/>
      <c r="AH52" s="426"/>
      <c r="AI52" s="426"/>
      <c r="AJ52" s="161"/>
      <c r="AK52" s="280"/>
    </row>
    <row r="53" spans="1:37" ht="126" customHeight="1" hidden="1">
      <c r="A53" s="867"/>
      <c r="B53" s="963"/>
      <c r="C53" s="862"/>
      <c r="D53" s="862"/>
      <c r="E53" s="964"/>
      <c r="F53" s="869"/>
      <c r="G53" s="360"/>
      <c r="H53" s="359"/>
      <c r="I53" s="359"/>
      <c r="J53" s="358"/>
      <c r="K53" s="359"/>
      <c r="L53" s="359"/>
      <c r="M53" s="359"/>
      <c r="N53" s="359"/>
      <c r="O53" s="357">
        <f t="shared" si="2"/>
        <v>0</v>
      </c>
      <c r="P53" s="865"/>
      <c r="Q53" s="865"/>
      <c r="R53" s="159">
        <f>IF(COUNTA(H53:I53)=2,"Seleccione una opcion P o I",IF(ISNUMBER(O53),LOOKUP(O53,'DB'!$F$74:$G$76,'DB'!$H$74:$H$76),""))</f>
        <v>0</v>
      </c>
      <c r="S53" s="850"/>
      <c r="T53" s="850"/>
      <c r="U53" s="862"/>
      <c r="V53" s="850"/>
      <c r="W53" s="161">
        <f t="shared" si="0"/>
        <v>0</v>
      </c>
      <c r="X53" s="161">
        <f t="shared" si="1"/>
        <v>0</v>
      </c>
      <c r="Y53" s="161"/>
      <c r="Z53" s="161"/>
      <c r="AA53" s="161"/>
      <c r="AB53" s="161"/>
      <c r="AC53" s="161"/>
      <c r="AD53" s="161"/>
      <c r="AE53" s="161"/>
      <c r="AF53" s="282"/>
      <c r="AG53" s="161"/>
      <c r="AH53" s="426"/>
      <c r="AI53" s="426"/>
      <c r="AJ53" s="161"/>
      <c r="AK53" s="280"/>
    </row>
    <row r="54" spans="1:37" ht="126" customHeight="1" hidden="1">
      <c r="A54" s="867" t="e">
        <f>'SEPG-F-007'!#REF!</f>
        <v>#REF!</v>
      </c>
      <c r="B54" s="963" t="e">
        <f>'SEPG-F-007'!#REF!</f>
        <v>#REF!</v>
      </c>
      <c r="C54" s="355" t="e">
        <f>+#REF!</f>
        <v>#REF!</v>
      </c>
      <c r="D54" s="355" t="e">
        <f>+#REF!</f>
        <v>#REF!</v>
      </c>
      <c r="E54" s="171" t="e">
        <f>#REF!</f>
        <v>#REF!</v>
      </c>
      <c r="F54" s="869"/>
      <c r="G54" s="360"/>
      <c r="H54" s="359"/>
      <c r="I54" s="359"/>
      <c r="J54" s="358"/>
      <c r="K54" s="359"/>
      <c r="L54" s="359"/>
      <c r="M54" s="359"/>
      <c r="N54" s="359"/>
      <c r="O54" s="357">
        <f t="shared" si="2"/>
        <v>0</v>
      </c>
      <c r="P54" s="865">
        <f>_xlfn.IFERROR(IF(_xlfn.AVERAGEIF(H54:H56,"X",$O54:$O56)&lt;=50,0,IF(_xlfn.AVERAGEIF(H54:H56,"X",$O54:$O56)&lt;=75,-1,-2)),"")</f>
      </c>
      <c r="Q54" s="865">
        <f>_xlfn.IFERROR(IF(_xlfn.AVERAGEIF(I54:I56,"X",$O54:$O56)&lt;=50,0,IF(_xlfn.AVERAGEIF(I54:I56,"X",$O54:$O56)&lt;=75,-1,-2)),"")</f>
      </c>
      <c r="R54" s="159">
        <f>IF(COUNTA(H54:I54)=2,"Seleccione una opcion P o I",IF(ISNUMBER(O54),LOOKUP(O54,'DB'!$F$74:$G$76,'DB'!$H$74:$H$76),""))</f>
        <v>0</v>
      </c>
      <c r="S54" s="850">
        <f>_xlfn.IFERROR(IF(C54+MIN(P54:P56)&lt;1,1,C54+MIN(P54:P56)),"")</f>
      </c>
      <c r="T54" s="850" t="e">
        <f ca="1">_xlfn.IFERROR(IF(Q54&lt;&gt;0,IF(MATCH(D54,#REF!,)+Q54&lt;1,1,OFFSET(#REF!,MATCH(D54,#REF!,)+Q54,0,1,1)),D54),D54)</f>
        <v>#REF!</v>
      </c>
      <c r="U54" s="862">
        <f>_xlfn.IFERROR(+T54*S54,)</f>
        <v>0</v>
      </c>
      <c r="V54" s="850">
        <f>_xlfn.IFERROR(VLOOKUP(U54,'DB'!$B$37:$D$61,2,FALSE),"")</f>
      </c>
      <c r="W54" s="161">
        <f t="shared" si="0"/>
        <v>0</v>
      </c>
      <c r="X54" s="161">
        <f t="shared" si="1"/>
        <v>0</v>
      </c>
      <c r="Y54" s="161"/>
      <c r="Z54" s="161"/>
      <c r="AA54" s="161"/>
      <c r="AB54" s="161"/>
      <c r="AC54" s="161"/>
      <c r="AD54" s="161"/>
      <c r="AE54" s="161"/>
      <c r="AF54" s="282"/>
      <c r="AG54" s="161"/>
      <c r="AH54" s="426"/>
      <c r="AI54" s="426"/>
      <c r="AJ54" s="161"/>
      <c r="AK54" s="280"/>
    </row>
    <row r="55" spans="1:37" ht="126" customHeight="1" hidden="1">
      <c r="A55" s="867"/>
      <c r="B55" s="963"/>
      <c r="C55" s="862" t="e">
        <f>+#REF!</f>
        <v>#REF!</v>
      </c>
      <c r="D55" s="862" t="e">
        <f>+#REF!</f>
        <v>#REF!</v>
      </c>
      <c r="E55" s="964" t="e">
        <f>#REF!</f>
        <v>#REF!</v>
      </c>
      <c r="F55" s="869"/>
      <c r="G55" s="360"/>
      <c r="H55" s="359"/>
      <c r="I55" s="359"/>
      <c r="J55" s="358"/>
      <c r="K55" s="359"/>
      <c r="L55" s="359"/>
      <c r="M55" s="359"/>
      <c r="N55" s="359"/>
      <c r="O55" s="357">
        <f t="shared" si="2"/>
        <v>0</v>
      </c>
      <c r="P55" s="865"/>
      <c r="Q55" s="865"/>
      <c r="R55" s="159">
        <f>IF(COUNTA(H55:I55)=2,"Seleccione una opcion P o I",IF(ISNUMBER(O55),LOOKUP(O55,'DB'!$F$74:$G$76,'DB'!$H$74:$H$76),""))</f>
        <v>0</v>
      </c>
      <c r="S55" s="850"/>
      <c r="T55" s="850"/>
      <c r="U55" s="862"/>
      <c r="V55" s="850"/>
      <c r="W55" s="161">
        <f t="shared" si="0"/>
        <v>0</v>
      </c>
      <c r="X55" s="161">
        <f t="shared" si="1"/>
        <v>0</v>
      </c>
      <c r="Y55" s="161"/>
      <c r="Z55" s="161"/>
      <c r="AA55" s="161"/>
      <c r="AB55" s="161"/>
      <c r="AC55" s="161"/>
      <c r="AD55" s="161"/>
      <c r="AE55" s="161"/>
      <c r="AF55" s="282"/>
      <c r="AG55" s="161"/>
      <c r="AH55" s="426"/>
      <c r="AI55" s="426"/>
      <c r="AJ55" s="161"/>
      <c r="AK55" s="280"/>
    </row>
    <row r="56" spans="1:37" ht="126" customHeight="1" hidden="1">
      <c r="A56" s="867"/>
      <c r="B56" s="963"/>
      <c r="C56" s="862"/>
      <c r="D56" s="862"/>
      <c r="E56" s="964"/>
      <c r="F56" s="869"/>
      <c r="G56" s="360"/>
      <c r="H56" s="359"/>
      <c r="I56" s="359"/>
      <c r="J56" s="358"/>
      <c r="K56" s="359"/>
      <c r="L56" s="359"/>
      <c r="M56" s="359"/>
      <c r="N56" s="359"/>
      <c r="O56" s="357">
        <f t="shared" si="2"/>
        <v>0</v>
      </c>
      <c r="P56" s="865"/>
      <c r="Q56" s="865"/>
      <c r="R56" s="159">
        <f>IF(COUNTA(H56:I56)=2,"Seleccione una opcion P o I",IF(ISNUMBER(O56),LOOKUP(O56,'DB'!$F$74:$G$76,'DB'!$H$74:$H$76),""))</f>
        <v>0</v>
      </c>
      <c r="S56" s="850"/>
      <c r="T56" s="850"/>
      <c r="U56" s="862"/>
      <c r="V56" s="850"/>
      <c r="W56" s="161">
        <f t="shared" si="0"/>
        <v>0</v>
      </c>
      <c r="X56" s="161">
        <f t="shared" si="1"/>
        <v>0</v>
      </c>
      <c r="Y56" s="161"/>
      <c r="Z56" s="161"/>
      <c r="AA56" s="161"/>
      <c r="AB56" s="161"/>
      <c r="AC56" s="161"/>
      <c r="AD56" s="161"/>
      <c r="AE56" s="161"/>
      <c r="AF56" s="282"/>
      <c r="AG56" s="161"/>
      <c r="AH56" s="426"/>
      <c r="AI56" s="426"/>
      <c r="AJ56" s="161"/>
      <c r="AK56" s="280"/>
    </row>
    <row r="57" spans="1:37" ht="126" customHeight="1" hidden="1">
      <c r="A57" s="867" t="e">
        <f>'SEPG-F-007'!#REF!</f>
        <v>#REF!</v>
      </c>
      <c r="B57" s="963" t="e">
        <f>'SEPG-F-007'!#REF!</f>
        <v>#REF!</v>
      </c>
      <c r="C57" s="355" t="e">
        <f>+#REF!</f>
        <v>#REF!</v>
      </c>
      <c r="D57" s="355" t="e">
        <f>+#REF!</f>
        <v>#REF!</v>
      </c>
      <c r="E57" s="171" t="e">
        <f>#REF!</f>
        <v>#REF!</v>
      </c>
      <c r="F57" s="869"/>
      <c r="G57" s="360"/>
      <c r="H57" s="359"/>
      <c r="I57" s="359"/>
      <c r="J57" s="358"/>
      <c r="K57" s="359"/>
      <c r="L57" s="359"/>
      <c r="M57" s="359"/>
      <c r="N57" s="359"/>
      <c r="O57" s="357">
        <f t="shared" si="2"/>
        <v>0</v>
      </c>
      <c r="P57" s="865">
        <f>_xlfn.IFERROR(IF(_xlfn.AVERAGEIF(H57:H59,"X",$O57:$O59)&lt;=50,0,IF(_xlfn.AVERAGEIF(H57:H59,"X",$O57:$O59)&lt;=75,-1,-2)),"")</f>
      </c>
      <c r="Q57" s="865">
        <f>_xlfn.IFERROR(IF(_xlfn.AVERAGEIF(I57:I59,"X",$O57:$O59)&lt;=50,0,IF(_xlfn.AVERAGEIF(I57:I59,"X",$O57:$O59)&lt;=75,-1,-2)),"")</f>
      </c>
      <c r="R57" s="159">
        <f>IF(COUNTA(H57:I57)=2,"Seleccione una opcion P o I",IF(ISNUMBER(O57),LOOKUP(O57,'DB'!$F$74:$G$76,'DB'!$H$74:$H$76),""))</f>
        <v>0</v>
      </c>
      <c r="S57" s="850">
        <f>_xlfn.IFERROR(IF(C57+MIN(P57:P59)&lt;1,1,C57+MIN(P57:P59)),"")</f>
      </c>
      <c r="T57" s="850" t="e">
        <f ca="1">_xlfn.IFERROR(IF(Q57&lt;&gt;0,IF(MATCH(D57,#REF!,)+Q57&lt;1,1,OFFSET(#REF!,MATCH(D57,#REF!,)+Q57,0,1,1)),D57),D57)</f>
        <v>#REF!</v>
      </c>
      <c r="U57" s="862">
        <f>_xlfn.IFERROR(+T57*S57,)</f>
        <v>0</v>
      </c>
      <c r="V57" s="850">
        <f>_xlfn.IFERROR(VLOOKUP(U57,'DB'!$B$37:$D$61,2,FALSE),"")</f>
      </c>
      <c r="W57" s="161">
        <f t="shared" si="0"/>
        <v>0</v>
      </c>
      <c r="X57" s="161">
        <f t="shared" si="1"/>
        <v>0</v>
      </c>
      <c r="Y57" s="161"/>
      <c r="Z57" s="161"/>
      <c r="AA57" s="161"/>
      <c r="AB57" s="161"/>
      <c r="AC57" s="161"/>
      <c r="AD57" s="161"/>
      <c r="AE57" s="161"/>
      <c r="AF57" s="282"/>
      <c r="AG57" s="161"/>
      <c r="AH57" s="426"/>
      <c r="AI57" s="426"/>
      <c r="AJ57" s="161"/>
      <c r="AK57" s="280"/>
    </row>
    <row r="58" spans="1:37" ht="126" customHeight="1" hidden="1">
      <c r="A58" s="867"/>
      <c r="B58" s="963"/>
      <c r="C58" s="862" t="e">
        <f>+#REF!</f>
        <v>#REF!</v>
      </c>
      <c r="D58" s="862" t="e">
        <f>+#REF!</f>
        <v>#REF!</v>
      </c>
      <c r="E58" s="964" t="e">
        <f>#REF!</f>
        <v>#REF!</v>
      </c>
      <c r="F58" s="869"/>
      <c r="G58" s="360"/>
      <c r="H58" s="359"/>
      <c r="I58" s="359"/>
      <c r="J58" s="358"/>
      <c r="K58" s="359"/>
      <c r="L58" s="359"/>
      <c r="M58" s="359"/>
      <c r="N58" s="359"/>
      <c r="O58" s="357">
        <f t="shared" si="2"/>
        <v>0</v>
      </c>
      <c r="P58" s="865"/>
      <c r="Q58" s="865"/>
      <c r="R58" s="159">
        <f>IF(COUNTA(H58:I58)=2,"Seleccione una opcion P o I",IF(ISNUMBER(O58),LOOKUP(O58,'DB'!$F$74:$G$76,'DB'!$H$74:$H$76),""))</f>
        <v>0</v>
      </c>
      <c r="S58" s="850"/>
      <c r="T58" s="850"/>
      <c r="U58" s="862"/>
      <c r="V58" s="850"/>
      <c r="W58" s="161">
        <f t="shared" si="0"/>
        <v>0</v>
      </c>
      <c r="X58" s="161">
        <f t="shared" si="1"/>
        <v>0</v>
      </c>
      <c r="Y58" s="161"/>
      <c r="Z58" s="161"/>
      <c r="AA58" s="161"/>
      <c r="AB58" s="161"/>
      <c r="AC58" s="161"/>
      <c r="AD58" s="161"/>
      <c r="AE58" s="161"/>
      <c r="AF58" s="282"/>
      <c r="AG58" s="161"/>
      <c r="AH58" s="426"/>
      <c r="AI58" s="426"/>
      <c r="AJ58" s="161"/>
      <c r="AK58" s="280"/>
    </row>
    <row r="59" spans="1:37" ht="126" customHeight="1" hidden="1">
      <c r="A59" s="867"/>
      <c r="B59" s="963"/>
      <c r="C59" s="862"/>
      <c r="D59" s="862"/>
      <c r="E59" s="964"/>
      <c r="F59" s="869"/>
      <c r="G59" s="360"/>
      <c r="H59" s="359"/>
      <c r="I59" s="359"/>
      <c r="J59" s="358"/>
      <c r="K59" s="359"/>
      <c r="L59" s="359"/>
      <c r="M59" s="359"/>
      <c r="N59" s="359"/>
      <c r="O59" s="357">
        <f t="shared" si="2"/>
        <v>0</v>
      </c>
      <c r="P59" s="865"/>
      <c r="Q59" s="865"/>
      <c r="R59" s="159">
        <f>IF(COUNTA(H59:I59)=2,"Seleccione una opcion P o I",IF(ISNUMBER(O59),LOOKUP(O59,'DB'!$F$74:$G$76,'DB'!$H$74:$H$76),""))</f>
        <v>0</v>
      </c>
      <c r="S59" s="850"/>
      <c r="T59" s="850"/>
      <c r="U59" s="862"/>
      <c r="V59" s="850"/>
      <c r="W59" s="161">
        <f t="shared" si="0"/>
        <v>0</v>
      </c>
      <c r="X59" s="161">
        <f t="shared" si="1"/>
        <v>0</v>
      </c>
      <c r="Y59" s="161"/>
      <c r="Z59" s="161"/>
      <c r="AA59" s="161"/>
      <c r="AB59" s="161"/>
      <c r="AC59" s="161"/>
      <c r="AD59" s="161"/>
      <c r="AE59" s="161"/>
      <c r="AF59" s="282"/>
      <c r="AG59" s="161"/>
      <c r="AH59" s="426"/>
      <c r="AI59" s="426"/>
      <c r="AJ59" s="161"/>
      <c r="AK59" s="280"/>
    </row>
    <row r="60" spans="1:37" ht="126" customHeight="1" hidden="1">
      <c r="A60" s="867" t="e">
        <f>'SEPG-F-007'!#REF!</f>
        <v>#REF!</v>
      </c>
      <c r="B60" s="963" t="e">
        <f>'SEPG-F-007'!#REF!</f>
        <v>#REF!</v>
      </c>
      <c r="C60" s="355" t="e">
        <f>+#REF!</f>
        <v>#REF!</v>
      </c>
      <c r="D60" s="355" t="e">
        <f>+#REF!</f>
        <v>#REF!</v>
      </c>
      <c r="E60" s="171" t="e">
        <f>#REF!</f>
        <v>#REF!</v>
      </c>
      <c r="F60" s="869"/>
      <c r="G60" s="360"/>
      <c r="H60" s="359"/>
      <c r="I60" s="359"/>
      <c r="J60" s="358"/>
      <c r="K60" s="359"/>
      <c r="L60" s="359"/>
      <c r="M60" s="359"/>
      <c r="N60" s="359"/>
      <c r="O60" s="357">
        <f t="shared" si="2"/>
        <v>0</v>
      </c>
      <c r="P60" s="865">
        <f>_xlfn.IFERROR(IF(_xlfn.AVERAGEIF(H60:H62,"X",$O60:$O62)&lt;=50,0,IF(_xlfn.AVERAGEIF(H60:H62,"X",$O60:$O62)&lt;=75,-1,-2)),"")</f>
      </c>
      <c r="Q60" s="865">
        <f>_xlfn.IFERROR(IF(_xlfn.AVERAGEIF(I60:I62,"X",$O60:$O62)&lt;=50,0,IF(_xlfn.AVERAGEIF(I60:I62,"X",$O60:$O62)&lt;=75,-1,-2)),"")</f>
      </c>
      <c r="R60" s="159">
        <f>IF(COUNTA(H60:I60)=2,"Seleccione una opcion P o I",IF(ISNUMBER(O60),LOOKUP(O60,'DB'!$F$74:$G$76,'DB'!$H$74:$H$76),""))</f>
        <v>0</v>
      </c>
      <c r="S60" s="850">
        <f>_xlfn.IFERROR(IF(C60+MIN(P60:P62)&lt;1,1,C60+MIN(P60:P62)),"")</f>
      </c>
      <c r="T60" s="850" t="e">
        <f ca="1">_xlfn.IFERROR(IF(Q60&lt;&gt;0,IF(MATCH(D60,#REF!,)+Q60&lt;1,1,OFFSET(#REF!,MATCH(D60,#REF!,)+Q60,0,1,1)),D60),D60)</f>
        <v>#REF!</v>
      </c>
      <c r="U60" s="862">
        <f>_xlfn.IFERROR(+T60*S60,)</f>
        <v>0</v>
      </c>
      <c r="V60" s="850">
        <f>_xlfn.IFERROR(VLOOKUP(U60,'DB'!$B$37:$D$61,2,FALSE),"")</f>
      </c>
      <c r="W60" s="161">
        <f t="shared" si="0"/>
        <v>0</v>
      </c>
      <c r="X60" s="161">
        <f t="shared" si="1"/>
        <v>0</v>
      </c>
      <c r="Y60" s="161"/>
      <c r="Z60" s="161"/>
      <c r="AA60" s="161"/>
      <c r="AB60" s="161"/>
      <c r="AC60" s="161"/>
      <c r="AD60" s="161"/>
      <c r="AE60" s="161"/>
      <c r="AF60" s="282"/>
      <c r="AG60" s="161"/>
      <c r="AH60" s="426"/>
      <c r="AI60" s="426"/>
      <c r="AJ60" s="161"/>
      <c r="AK60" s="280"/>
    </row>
    <row r="61" spans="1:37" ht="126" customHeight="1" hidden="1">
      <c r="A61" s="867"/>
      <c r="B61" s="963"/>
      <c r="C61" s="862" t="e">
        <f>+#REF!</f>
        <v>#REF!</v>
      </c>
      <c r="D61" s="862" t="e">
        <f>+#REF!</f>
        <v>#REF!</v>
      </c>
      <c r="E61" s="964" t="e">
        <f>#REF!</f>
        <v>#REF!</v>
      </c>
      <c r="F61" s="869"/>
      <c r="G61" s="360"/>
      <c r="H61" s="359"/>
      <c r="I61" s="359"/>
      <c r="J61" s="358"/>
      <c r="K61" s="359"/>
      <c r="L61" s="359"/>
      <c r="M61" s="359"/>
      <c r="N61" s="359"/>
      <c r="O61" s="357">
        <f t="shared" si="2"/>
        <v>0</v>
      </c>
      <c r="P61" s="865"/>
      <c r="Q61" s="865"/>
      <c r="R61" s="159">
        <f>IF(COUNTA(H61:I61)=2,"Seleccione una opcion P o I",IF(ISNUMBER(O61),LOOKUP(O61,'DB'!$F$74:$G$76,'DB'!$H$74:$H$76),""))</f>
        <v>0</v>
      </c>
      <c r="S61" s="850"/>
      <c r="T61" s="850"/>
      <c r="U61" s="862"/>
      <c r="V61" s="850"/>
      <c r="W61" s="161">
        <f t="shared" si="0"/>
        <v>0</v>
      </c>
      <c r="X61" s="161">
        <f t="shared" si="1"/>
        <v>0</v>
      </c>
      <c r="Y61" s="161"/>
      <c r="Z61" s="161"/>
      <c r="AA61" s="161"/>
      <c r="AB61" s="161"/>
      <c r="AC61" s="161"/>
      <c r="AD61" s="161"/>
      <c r="AE61" s="161"/>
      <c r="AF61" s="282"/>
      <c r="AG61" s="161"/>
      <c r="AH61" s="426"/>
      <c r="AI61" s="426"/>
      <c r="AJ61" s="161"/>
      <c r="AK61" s="280"/>
    </row>
    <row r="62" spans="1:37" ht="126" customHeight="1" hidden="1">
      <c r="A62" s="867"/>
      <c r="B62" s="963"/>
      <c r="C62" s="862"/>
      <c r="D62" s="862"/>
      <c r="E62" s="964"/>
      <c r="F62" s="869"/>
      <c r="G62" s="360"/>
      <c r="H62" s="359"/>
      <c r="I62" s="359"/>
      <c r="J62" s="358"/>
      <c r="K62" s="359"/>
      <c r="L62" s="359"/>
      <c r="M62" s="359"/>
      <c r="N62" s="359"/>
      <c r="O62" s="357">
        <f t="shared" si="2"/>
        <v>0</v>
      </c>
      <c r="P62" s="865"/>
      <c r="Q62" s="865"/>
      <c r="R62" s="159">
        <f>IF(COUNTA(H62:I62)=2,"Seleccione una opcion P o I",IF(ISNUMBER(O62),LOOKUP(O62,'DB'!$F$74:$G$76,'DB'!$H$74:$H$76),""))</f>
        <v>0</v>
      </c>
      <c r="S62" s="850"/>
      <c r="T62" s="850"/>
      <c r="U62" s="862"/>
      <c r="V62" s="850"/>
      <c r="W62" s="161">
        <f t="shared" si="0"/>
        <v>0</v>
      </c>
      <c r="X62" s="161">
        <f t="shared" si="1"/>
        <v>0</v>
      </c>
      <c r="Y62" s="161"/>
      <c r="Z62" s="161"/>
      <c r="AA62" s="161"/>
      <c r="AB62" s="161"/>
      <c r="AC62" s="161"/>
      <c r="AD62" s="161"/>
      <c r="AE62" s="161"/>
      <c r="AF62" s="282"/>
      <c r="AG62" s="161"/>
      <c r="AH62" s="426"/>
      <c r="AI62" s="426"/>
      <c r="AJ62" s="161"/>
      <c r="AK62" s="280"/>
    </row>
    <row r="63" spans="1:37" ht="126" customHeight="1" hidden="1">
      <c r="A63" s="867" t="e">
        <f>'SEPG-F-007'!#REF!</f>
        <v>#REF!</v>
      </c>
      <c r="B63" s="963" t="e">
        <f>'SEPG-F-007'!#REF!</f>
        <v>#REF!</v>
      </c>
      <c r="C63" s="355" t="e">
        <f>+#REF!</f>
        <v>#REF!</v>
      </c>
      <c r="D63" s="355" t="e">
        <f>+#REF!</f>
        <v>#REF!</v>
      </c>
      <c r="E63" s="171" t="e">
        <f>#REF!</f>
        <v>#REF!</v>
      </c>
      <c r="F63" s="869"/>
      <c r="G63" s="360"/>
      <c r="H63" s="359"/>
      <c r="I63" s="359"/>
      <c r="J63" s="358"/>
      <c r="K63" s="359"/>
      <c r="L63" s="359"/>
      <c r="M63" s="359"/>
      <c r="N63" s="359"/>
      <c r="O63" s="357">
        <f t="shared" si="2"/>
        <v>0</v>
      </c>
      <c r="P63" s="865">
        <f>_xlfn.IFERROR(IF(_xlfn.AVERAGEIF(H63:H65,"X",$O63:$O65)&lt;=50,0,IF(_xlfn.AVERAGEIF(H63:H65,"X",$O63:$O65)&lt;=75,-1,-2)),"")</f>
      </c>
      <c r="Q63" s="865">
        <f>_xlfn.IFERROR(IF(_xlfn.AVERAGEIF(I63:I65,"X",$O63:$O65)&lt;=50,0,IF(_xlfn.AVERAGEIF(I63:I65,"X",$O63:$O65)&lt;=75,-1,-2)),"")</f>
      </c>
      <c r="R63" s="159">
        <f>IF(COUNTA(H63:I63)=2,"Seleccione una opcion P o I",IF(ISNUMBER(O63),LOOKUP(O63,'DB'!$F$74:$G$76,'DB'!$H$74:$H$76),""))</f>
        <v>0</v>
      </c>
      <c r="S63" s="850">
        <f>_xlfn.IFERROR(IF(C63+MIN(P63:P65)&lt;1,1,C63+MIN(P63:P65)),"")</f>
      </c>
      <c r="T63" s="850" t="e">
        <f ca="1">_xlfn.IFERROR(IF(Q63&lt;&gt;0,IF(MATCH(D63,#REF!,)+Q63&lt;1,1,OFFSET(#REF!,MATCH(D63,#REF!,)+Q63,0,1,1)),D63),D63)</f>
        <v>#REF!</v>
      </c>
      <c r="U63" s="862">
        <f>_xlfn.IFERROR(+T63*S63,)</f>
        <v>0</v>
      </c>
      <c r="V63" s="850">
        <f>_xlfn.IFERROR(VLOOKUP(U63,'DB'!$B$37:$D$61,2,FALSE),"")</f>
      </c>
      <c r="W63" s="161">
        <f t="shared" si="0"/>
        <v>0</v>
      </c>
      <c r="X63" s="161">
        <f t="shared" si="1"/>
        <v>0</v>
      </c>
      <c r="Y63" s="161"/>
      <c r="Z63" s="161"/>
      <c r="AA63" s="161"/>
      <c r="AB63" s="161"/>
      <c r="AC63" s="161"/>
      <c r="AD63" s="161"/>
      <c r="AE63" s="161"/>
      <c r="AF63" s="282"/>
      <c r="AG63" s="161"/>
      <c r="AH63" s="426"/>
      <c r="AI63" s="426"/>
      <c r="AJ63" s="161"/>
      <c r="AK63" s="280"/>
    </row>
    <row r="64" spans="1:37" ht="126" customHeight="1" hidden="1">
      <c r="A64" s="867"/>
      <c r="B64" s="963"/>
      <c r="C64" s="862" t="e">
        <f>+#REF!</f>
        <v>#REF!</v>
      </c>
      <c r="D64" s="862" t="e">
        <f>+#REF!</f>
        <v>#REF!</v>
      </c>
      <c r="E64" s="964" t="e">
        <f>#REF!</f>
        <v>#REF!</v>
      </c>
      <c r="F64" s="869"/>
      <c r="G64" s="360"/>
      <c r="H64" s="359"/>
      <c r="I64" s="359"/>
      <c r="J64" s="358"/>
      <c r="K64" s="359"/>
      <c r="L64" s="359"/>
      <c r="M64" s="359"/>
      <c r="N64" s="359"/>
      <c r="O64" s="357">
        <f t="shared" si="2"/>
        <v>0</v>
      </c>
      <c r="P64" s="865"/>
      <c r="Q64" s="865"/>
      <c r="R64" s="159">
        <f>IF(COUNTA(H64:I64)=2,"Seleccione una opcion P o I",IF(ISNUMBER(O64),LOOKUP(O64,'DB'!$F$74:$G$76,'DB'!$H$74:$H$76),""))</f>
        <v>0</v>
      </c>
      <c r="S64" s="850"/>
      <c r="T64" s="850"/>
      <c r="U64" s="862"/>
      <c r="V64" s="850"/>
      <c r="W64" s="161">
        <f t="shared" si="0"/>
        <v>0</v>
      </c>
      <c r="X64" s="161">
        <f t="shared" si="1"/>
        <v>0</v>
      </c>
      <c r="Y64" s="161"/>
      <c r="Z64" s="161"/>
      <c r="AA64" s="161"/>
      <c r="AB64" s="161"/>
      <c r="AC64" s="161"/>
      <c r="AD64" s="161"/>
      <c r="AE64" s="161"/>
      <c r="AF64" s="282"/>
      <c r="AG64" s="161"/>
      <c r="AH64" s="426"/>
      <c r="AI64" s="426"/>
      <c r="AJ64" s="161"/>
      <c r="AK64" s="280"/>
    </row>
    <row r="65" spans="1:37" ht="126" customHeight="1" hidden="1">
      <c r="A65" s="867"/>
      <c r="B65" s="963"/>
      <c r="C65" s="862"/>
      <c r="D65" s="862"/>
      <c r="E65" s="964"/>
      <c r="F65" s="869"/>
      <c r="G65" s="360"/>
      <c r="H65" s="359"/>
      <c r="I65" s="359"/>
      <c r="J65" s="358"/>
      <c r="K65" s="359"/>
      <c r="L65" s="359"/>
      <c r="M65" s="359"/>
      <c r="N65" s="359"/>
      <c r="O65" s="357">
        <f t="shared" si="2"/>
        <v>0</v>
      </c>
      <c r="P65" s="865"/>
      <c r="Q65" s="865"/>
      <c r="R65" s="159">
        <f>IF(COUNTA(H65:I65)=2,"Seleccione una opcion P o I",IF(ISNUMBER(O65),LOOKUP(O65,'DB'!$F$74:$G$76,'DB'!$H$74:$H$76),""))</f>
        <v>0</v>
      </c>
      <c r="S65" s="850"/>
      <c r="T65" s="850"/>
      <c r="U65" s="862"/>
      <c r="V65" s="850"/>
      <c r="W65" s="161">
        <f t="shared" si="0"/>
        <v>0</v>
      </c>
      <c r="X65" s="161">
        <f t="shared" si="1"/>
        <v>0</v>
      </c>
      <c r="Y65" s="161"/>
      <c r="Z65" s="161"/>
      <c r="AA65" s="161"/>
      <c r="AB65" s="161"/>
      <c r="AC65" s="161"/>
      <c r="AD65" s="161"/>
      <c r="AE65" s="161"/>
      <c r="AF65" s="282"/>
      <c r="AG65" s="161"/>
      <c r="AH65" s="426"/>
      <c r="AI65" s="426"/>
      <c r="AJ65" s="161"/>
      <c r="AK65" s="280"/>
    </row>
    <row r="66" spans="1:37" ht="126" customHeight="1">
      <c r="A66" s="867">
        <v>4</v>
      </c>
      <c r="B66" s="963" t="str">
        <f>'SEPG-F-007'!C16</f>
        <v>Limitaciones en el seguimiento al desarrollo de los contratos de concesión. </v>
      </c>
      <c r="C66" s="355">
        <f>'SEPG-F-012'!N30</f>
        <v>3</v>
      </c>
      <c r="D66" s="355">
        <f>'SEPG-F-012'!N31</f>
        <v>6</v>
      </c>
      <c r="E66" s="171">
        <f>'SEPG-F-012'!P30</f>
        <v>18</v>
      </c>
      <c r="F66" s="869">
        <v>1</v>
      </c>
      <c r="G66" s="360" t="s">
        <v>341</v>
      </c>
      <c r="H66" s="169" t="s">
        <v>181</v>
      </c>
      <c r="I66" s="169"/>
      <c r="J66" s="170">
        <v>15</v>
      </c>
      <c r="K66" s="169">
        <v>15</v>
      </c>
      <c r="L66" s="169">
        <v>30</v>
      </c>
      <c r="M66" s="169">
        <v>15</v>
      </c>
      <c r="N66" s="169">
        <v>25</v>
      </c>
      <c r="O66" s="357">
        <f>IF(L66=0,0,IF(SUM(J66:N66)=0,"",SUM(J66:N66)))</f>
        <v>100</v>
      </c>
      <c r="P66" s="865">
        <f>_xlfn.IFERROR(IF(_xlfn.AVERAGEIF(H66:H68,"X",$O66:$O68)&lt;=50,0,IF(_xlfn.AVERAGEIF(H66:H68,"X",$O66:$O68)&lt;=75,-1,-2)),"")</f>
        <v>-2</v>
      </c>
      <c r="Q66" s="865">
        <f>_xlfn.IFERROR(IF(_xlfn.AVERAGEIF(I66:I68,"X",$O66:$O68)&lt;=50,0,IF(_xlfn.AVERAGEIF(I66:I68,"X",$O66:$O68)&lt;=75,-1,-2)),"")</f>
      </c>
      <c r="R66" s="159">
        <f>IF(COUNTA(H66:I66)=2,"Seleccione una opcion P o I",IF(ISNUMBER(O66),LOOKUP(O66,'DB'!$F$74:$G$76,'DB'!$H$74:$H$76),""))</f>
        <v>-2</v>
      </c>
      <c r="S66" s="850">
        <f>_xlfn.IFERROR(IF(C66+MIN(P66:P68)&lt;1,1,C66+MIN(P66:P68)),"")</f>
        <v>1</v>
      </c>
      <c r="T66" s="850">
        <f ca="1">_xlfn.IFERROR(IF(Q66&lt;&gt;0,IF(MATCH(D66,'SEPG-F-012'!K15:K19)+Q66&lt;1,1,OFFSET('SEPG-F-012'!K15:K19,MATCH(D66,'SEPG-F-012'!K15:K19,)+Q66,0,1,1)),D66),D66)</f>
        <v>6</v>
      </c>
      <c r="U66" s="862">
        <f>_xlfn.IFERROR(+T66*S66,)</f>
        <v>6</v>
      </c>
      <c r="V66" s="850" t="str">
        <f>_xlfn.IFERROR(VLOOKUP(U66,'DB'!$B$37:$D$61,2,FALSE),"")</f>
        <v>Riesgo Bajo (Z-4)</v>
      </c>
      <c r="W66" s="161"/>
      <c r="X66" s="161"/>
      <c r="Y66" s="846" t="s">
        <v>150</v>
      </c>
      <c r="Z66" s="863" t="s">
        <v>683</v>
      </c>
      <c r="AA66" s="959" t="s">
        <v>507</v>
      </c>
      <c r="AB66" s="958" t="s">
        <v>342</v>
      </c>
      <c r="AC66" s="959" t="s">
        <v>343</v>
      </c>
      <c r="AD66" s="860" t="s">
        <v>289</v>
      </c>
      <c r="AE66" s="860" t="s">
        <v>290</v>
      </c>
      <c r="AF66" s="860" t="s">
        <v>595</v>
      </c>
      <c r="AG66" s="961" t="s">
        <v>673</v>
      </c>
      <c r="AH66" s="848" t="s">
        <v>597</v>
      </c>
      <c r="AI66" s="846"/>
      <c r="AJ66" s="987"/>
      <c r="AK66" s="988"/>
    </row>
    <row r="67" spans="1:37" ht="126" customHeight="1">
      <c r="A67" s="867"/>
      <c r="B67" s="963"/>
      <c r="C67" s="862" t="str">
        <f>'SEPG-F-012'!O30</f>
        <v>Posible (C)</v>
      </c>
      <c r="D67" s="862" t="str">
        <f>'SEPG-F-012'!O31</f>
        <v>Menor</v>
      </c>
      <c r="E67" s="964" t="str">
        <f>'SEPG-F-012'!Q30</f>
        <v>Riesgo Moderado (Z-7)</v>
      </c>
      <c r="F67" s="869"/>
      <c r="G67" s="360" t="s">
        <v>674</v>
      </c>
      <c r="H67" s="169" t="s">
        <v>181</v>
      </c>
      <c r="I67" s="169"/>
      <c r="J67" s="170">
        <v>15</v>
      </c>
      <c r="K67" s="169">
        <v>15</v>
      </c>
      <c r="L67" s="169">
        <v>30</v>
      </c>
      <c r="M67" s="169">
        <v>15</v>
      </c>
      <c r="N67" s="169">
        <v>25</v>
      </c>
      <c r="O67" s="357">
        <f>IF(L67=0,0,IF(SUM(J67:N67)=0,"",SUM(J67:N67)))</f>
        <v>100</v>
      </c>
      <c r="P67" s="865"/>
      <c r="Q67" s="865"/>
      <c r="R67" s="159"/>
      <c r="S67" s="850"/>
      <c r="T67" s="850"/>
      <c r="U67" s="862"/>
      <c r="V67" s="850"/>
      <c r="W67" s="161"/>
      <c r="X67" s="161"/>
      <c r="Y67" s="846"/>
      <c r="Z67" s="863"/>
      <c r="AA67" s="959"/>
      <c r="AB67" s="958"/>
      <c r="AC67" s="959"/>
      <c r="AD67" s="860"/>
      <c r="AE67" s="860"/>
      <c r="AF67" s="860"/>
      <c r="AG67" s="961"/>
      <c r="AH67" s="848"/>
      <c r="AI67" s="846"/>
      <c r="AJ67" s="987"/>
      <c r="AK67" s="988"/>
    </row>
    <row r="68" spans="1:37" ht="126" customHeight="1">
      <c r="A68" s="867"/>
      <c r="B68" s="963"/>
      <c r="C68" s="862"/>
      <c r="D68" s="862"/>
      <c r="E68" s="964"/>
      <c r="F68" s="869"/>
      <c r="G68" s="360" t="s">
        <v>675</v>
      </c>
      <c r="H68" s="169" t="s">
        <v>181</v>
      </c>
      <c r="I68" s="169"/>
      <c r="J68" s="170">
        <v>15</v>
      </c>
      <c r="K68" s="169">
        <v>15</v>
      </c>
      <c r="L68" s="169">
        <v>30</v>
      </c>
      <c r="M68" s="169">
        <v>15</v>
      </c>
      <c r="N68" s="169">
        <v>25</v>
      </c>
      <c r="O68" s="357">
        <f>IF(L68=0,0,IF(SUM(J68:N68)=0,"",SUM(J68:N68)))</f>
        <v>100</v>
      </c>
      <c r="P68" s="865"/>
      <c r="Q68" s="865"/>
      <c r="R68" s="159">
        <f>IF(COUNTA(H68:I68)=2,"Seleccione una opcion P o I",IF(ISNUMBER(O68),LOOKUP(O68,'DB'!$F$74:$G$76,'DB'!$H$74:$H$76),""))</f>
        <v>-2</v>
      </c>
      <c r="S68" s="850"/>
      <c r="T68" s="850"/>
      <c r="U68" s="862"/>
      <c r="V68" s="850"/>
      <c r="W68" s="161"/>
      <c r="X68" s="161"/>
      <c r="Y68" s="846"/>
      <c r="Z68" s="863"/>
      <c r="AA68" s="959"/>
      <c r="AB68" s="958"/>
      <c r="AC68" s="959"/>
      <c r="AD68" s="860"/>
      <c r="AE68" s="860"/>
      <c r="AF68" s="860"/>
      <c r="AG68" s="961"/>
      <c r="AH68" s="846"/>
      <c r="AI68" s="846"/>
      <c r="AJ68" s="987"/>
      <c r="AK68" s="988"/>
    </row>
    <row r="69" spans="1:37" ht="126" customHeight="1">
      <c r="A69" s="867">
        <v>5</v>
      </c>
      <c r="B69" s="963" t="str">
        <f>'SEPG-F-007'!C17</f>
        <v>Decisiones inoportunas al interior de la entidad. </v>
      </c>
      <c r="C69" s="355">
        <f>'SEPG-F-012'!N32</f>
        <v>3</v>
      </c>
      <c r="D69" s="355">
        <f>'SEPG-F-012'!N33</f>
        <v>6</v>
      </c>
      <c r="E69" s="171">
        <f>'SEPG-F-012'!P32</f>
        <v>18</v>
      </c>
      <c r="F69" s="869">
        <v>1</v>
      </c>
      <c r="G69" s="863" t="s">
        <v>292</v>
      </c>
      <c r="H69" s="939" t="s">
        <v>291</v>
      </c>
      <c r="I69" s="945"/>
      <c r="J69" s="846">
        <v>15</v>
      </c>
      <c r="K69" s="939">
        <v>15</v>
      </c>
      <c r="L69" s="939">
        <v>30</v>
      </c>
      <c r="M69" s="939">
        <v>15</v>
      </c>
      <c r="N69" s="939">
        <v>0</v>
      </c>
      <c r="O69" s="865">
        <f t="shared" si="2"/>
        <v>75</v>
      </c>
      <c r="P69" s="865">
        <f>_xlfn.IFERROR(IF(_xlfn.AVERAGEIF(H69:H70,"X",$O69:$O70)&lt;=50,0,IF(_xlfn.AVERAGEIF(H69:H70,"X",$O69:$O70)&lt;=75,-1,-2)),"")</f>
        <v>-1</v>
      </c>
      <c r="Q69" s="865">
        <f>_xlfn.IFERROR(IF(_xlfn.AVERAGEIF(I69:I70,"X",$O69:$O70)&lt;=50,0,IF(_xlfn.AVERAGEIF(I69:I70,"X",$O69:$O70)&lt;=75,-1,-2)),"")</f>
      </c>
      <c r="R69" s="159">
        <f>IF(COUNTA(H69:I69)=2,"Seleccione una opcion P o I",IF(ISNUMBER(O69),LOOKUP(O69,'DB'!$F$74:$G$76,'DB'!$H$74:$H$76),""))</f>
        <v>-1</v>
      </c>
      <c r="S69" s="850">
        <f>_xlfn.IFERROR(IF(C69+MIN(P69:P70)&lt;1,1,C69+MIN(P69:P70)),"")</f>
        <v>2</v>
      </c>
      <c r="T69" s="850">
        <f ca="1">_xlfn.IFERROR(IF(Q69&lt;&gt;0,IF(MATCH(D69,'SEPG-F-012'!K15:K19,)+Q69&lt;1,1,OFFSET('SEPG-F-012'!K15:K19,MATCH(D69,'SEPG-F-012'!K15:K19)+Q69,0,1,1)),D69),D69)</f>
        <v>6</v>
      </c>
      <c r="U69" s="862">
        <f>_xlfn.IFERROR(+T69*S69,)</f>
        <v>12</v>
      </c>
      <c r="V69" s="850" t="str">
        <f>_xlfn.IFERROR(VLOOKUP(U69,'DB'!$B$37:$D$61,2,FALSE),"")</f>
        <v>Riesgo Bajo (Z-5)</v>
      </c>
      <c r="W69" s="161"/>
      <c r="X69" s="161"/>
      <c r="Y69" s="846" t="s">
        <v>150</v>
      </c>
      <c r="Z69" s="863" t="s">
        <v>676</v>
      </c>
      <c r="AA69" s="846" t="s">
        <v>507</v>
      </c>
      <c r="AB69" s="846" t="s">
        <v>342</v>
      </c>
      <c r="AC69" s="846" t="s">
        <v>343</v>
      </c>
      <c r="AD69" s="860" t="s">
        <v>289</v>
      </c>
      <c r="AE69" s="860" t="s">
        <v>290</v>
      </c>
      <c r="AF69" s="860" t="s">
        <v>595</v>
      </c>
      <c r="AG69" s="846" t="s">
        <v>677</v>
      </c>
      <c r="AH69" s="848">
        <v>0.05</v>
      </c>
      <c r="AI69" s="846"/>
      <c r="AJ69" s="850"/>
      <c r="AK69" s="851"/>
    </row>
    <row r="70" spans="1:37" ht="126" customHeight="1">
      <c r="A70" s="867"/>
      <c r="B70" s="963"/>
      <c r="C70" s="355" t="str">
        <f>'SEPG-F-012'!O32</f>
        <v>Posible (C)</v>
      </c>
      <c r="D70" s="355" t="str">
        <f>'SEPG-F-012'!O33</f>
        <v>Menor</v>
      </c>
      <c r="E70" s="361" t="str">
        <f>'SEPG-F-012'!Q32</f>
        <v>Riesgo Moderado (Z-7)</v>
      </c>
      <c r="F70" s="869"/>
      <c r="G70" s="863"/>
      <c r="H70" s="939"/>
      <c r="I70" s="946"/>
      <c r="J70" s="846"/>
      <c r="K70" s="939"/>
      <c r="L70" s="939"/>
      <c r="M70" s="939"/>
      <c r="N70" s="939"/>
      <c r="O70" s="865"/>
      <c r="P70" s="865"/>
      <c r="Q70" s="865"/>
      <c r="R70" s="159">
        <f>IF(COUNTA(H70:I70)=2,"Seleccione una opcion P o I",IF(ISNUMBER(O70),LOOKUP(O70,'DB'!$F$74:$G$76,'DB'!$H$74:$H$76),""))</f>
      </c>
      <c r="S70" s="850"/>
      <c r="T70" s="850"/>
      <c r="U70" s="862"/>
      <c r="V70" s="850"/>
      <c r="W70" s="161"/>
      <c r="X70" s="161"/>
      <c r="Y70" s="846"/>
      <c r="Z70" s="863"/>
      <c r="AA70" s="846"/>
      <c r="AB70" s="846"/>
      <c r="AC70" s="846"/>
      <c r="AD70" s="860"/>
      <c r="AE70" s="860"/>
      <c r="AF70" s="860"/>
      <c r="AG70" s="846"/>
      <c r="AH70" s="846"/>
      <c r="AI70" s="846"/>
      <c r="AJ70" s="850"/>
      <c r="AK70" s="851"/>
    </row>
    <row r="71" spans="1:37" ht="186" customHeight="1">
      <c r="A71" s="867">
        <v>6</v>
      </c>
      <c r="B71" s="862" t="str">
        <f>'SEPG-F-007'!C18</f>
        <v>Demoras en la ejecución de obligaciones contractuales y compromisos pactados. </v>
      </c>
      <c r="C71" s="355">
        <f>'SEPG-F-012'!N34</f>
        <v>3</v>
      </c>
      <c r="D71" s="355">
        <f>'SEPG-F-012'!N35</f>
        <v>7</v>
      </c>
      <c r="E71" s="171">
        <f>'SEPG-F-012'!P34</f>
        <v>21</v>
      </c>
      <c r="F71" s="869">
        <v>1</v>
      </c>
      <c r="G71" s="360" t="s">
        <v>344</v>
      </c>
      <c r="H71" s="359" t="s">
        <v>291</v>
      </c>
      <c r="I71" s="359"/>
      <c r="J71" s="170">
        <v>15</v>
      </c>
      <c r="K71" s="169">
        <v>15</v>
      </c>
      <c r="L71" s="169">
        <v>30</v>
      </c>
      <c r="M71" s="169">
        <v>15</v>
      </c>
      <c r="N71" s="169">
        <v>25</v>
      </c>
      <c r="O71" s="357">
        <f>IF(L71=0,0,IF(SUM(J71:N71)=0,"",SUM(J71:N71)))</f>
        <v>100</v>
      </c>
      <c r="P71" s="865">
        <f>_xlfn.IFERROR(IF(_xlfn.AVERAGEIF(H71:H73,"X",$O71:$O73)&lt;=50,0,IF(_xlfn.AVERAGEIF(H71:H73,"X",$O71:$O73)&lt;=75,-1,-2)),"")</f>
        <v>-2</v>
      </c>
      <c r="Q71" s="865">
        <f>_xlfn.IFERROR(IF(_xlfn.AVERAGEIF(I71:I73,"X",$O71:$O73)&lt;=50,0,IF(_xlfn.AVERAGEIF(I71:I73,"X",$O71:$O73)&lt;=75,-1,-2)),"")</f>
      </c>
      <c r="R71" s="159">
        <f>IF(COUNTA(H71:I71)=2,"Seleccione una opcion P o I",IF(ISNUMBER(O71),LOOKUP(O71,'DB'!$F$74:$G$76,'DB'!$H$74:$H$76),""))</f>
        <v>-2</v>
      </c>
      <c r="S71" s="850">
        <f>_xlfn.IFERROR(IF(C71+MIN(P71:P73)&lt;1,1,C71+MIN(P71:P73)),"")</f>
        <v>1</v>
      </c>
      <c r="T71" s="850">
        <f ca="1">_xlfn.IFERROR(IF(Q71&lt;&gt;0,IF(MATCH(D71,'SEPG-F-012'!K15:K19)+Q71&lt;1,1,OFFSET('SEPG-F-012'!K15:K19,MATCH(D71,'SEPG-F-012'!K15:K19,)+Q71,0,1,1)),D71),D71)</f>
        <v>7</v>
      </c>
      <c r="U71" s="862">
        <f>_xlfn.IFERROR(+T71*S71,)</f>
        <v>7</v>
      </c>
      <c r="V71" s="850" t="str">
        <f>_xlfn.IFERROR(VLOOKUP(U71,'DB'!$B$37:$D$61,2,FALSE),"")</f>
        <v>Riesgo Moderado (Z-8)</v>
      </c>
      <c r="W71" s="161"/>
      <c r="X71" s="161"/>
      <c r="Y71" s="846" t="s">
        <v>150</v>
      </c>
      <c r="Z71" s="863" t="s">
        <v>684</v>
      </c>
      <c r="AA71" s="846" t="s">
        <v>507</v>
      </c>
      <c r="AB71" s="846" t="s">
        <v>342</v>
      </c>
      <c r="AC71" s="846" t="s">
        <v>598</v>
      </c>
      <c r="AD71" s="860" t="s">
        <v>289</v>
      </c>
      <c r="AE71" s="860" t="s">
        <v>290</v>
      </c>
      <c r="AF71" s="860" t="s">
        <v>595</v>
      </c>
      <c r="AG71" s="846" t="s">
        <v>513</v>
      </c>
      <c r="AH71" s="848">
        <v>0.8</v>
      </c>
      <c r="AI71" s="848"/>
      <c r="AJ71" s="937"/>
      <c r="AK71" s="938"/>
    </row>
    <row r="72" spans="1:37" ht="126" customHeight="1">
      <c r="A72" s="867"/>
      <c r="B72" s="862"/>
      <c r="C72" s="356" t="str">
        <f>'SEPG-F-012'!O34</f>
        <v>Posible (C)</v>
      </c>
      <c r="D72" s="356" t="str">
        <f>'SEPG-F-012'!O35</f>
        <v>Moderado</v>
      </c>
      <c r="E72" s="964" t="str">
        <f>'SEPG-F-012'!Q34</f>
        <v>Riesgo Alto (Z-13)</v>
      </c>
      <c r="F72" s="869"/>
      <c r="G72" s="360" t="s">
        <v>345</v>
      </c>
      <c r="H72" s="359" t="s">
        <v>291</v>
      </c>
      <c r="I72" s="359"/>
      <c r="J72" s="170">
        <v>15</v>
      </c>
      <c r="K72" s="169">
        <v>0</v>
      </c>
      <c r="L72" s="169">
        <v>30</v>
      </c>
      <c r="M72" s="169">
        <v>15</v>
      </c>
      <c r="N72" s="169">
        <v>25</v>
      </c>
      <c r="O72" s="357">
        <f>IF(L72=0,0,IF(SUM(J72:N72)=0,"",SUM(J72:N72)))</f>
        <v>85</v>
      </c>
      <c r="P72" s="865"/>
      <c r="Q72" s="865"/>
      <c r="R72" s="159">
        <f>IF(COUNTA(H72:I72)=2,"Seleccione una opcion P o I",IF(ISNUMBER(O72),LOOKUP(O72,'DB'!$F$74:$G$76,'DB'!$H$74:$H$76),""))</f>
        <v>-2</v>
      </c>
      <c r="S72" s="850"/>
      <c r="T72" s="850"/>
      <c r="U72" s="862"/>
      <c r="V72" s="850"/>
      <c r="W72" s="161"/>
      <c r="X72" s="161"/>
      <c r="Y72" s="846"/>
      <c r="Z72" s="863"/>
      <c r="AA72" s="846"/>
      <c r="AB72" s="846"/>
      <c r="AC72" s="846"/>
      <c r="AD72" s="860"/>
      <c r="AE72" s="860"/>
      <c r="AF72" s="860"/>
      <c r="AG72" s="846"/>
      <c r="AH72" s="848"/>
      <c r="AI72" s="848"/>
      <c r="AJ72" s="937"/>
      <c r="AK72" s="938"/>
    </row>
    <row r="73" spans="1:37" ht="126" customHeight="1">
      <c r="A73" s="867"/>
      <c r="B73" s="862"/>
      <c r="C73" s="355"/>
      <c r="D73" s="355"/>
      <c r="E73" s="964"/>
      <c r="F73" s="869"/>
      <c r="G73" s="360" t="s">
        <v>346</v>
      </c>
      <c r="H73" s="359" t="s">
        <v>291</v>
      </c>
      <c r="I73" s="359"/>
      <c r="J73" s="170">
        <v>15</v>
      </c>
      <c r="K73" s="169">
        <v>0</v>
      </c>
      <c r="L73" s="169">
        <v>30</v>
      </c>
      <c r="M73" s="169">
        <v>15</v>
      </c>
      <c r="N73" s="169">
        <v>25</v>
      </c>
      <c r="O73" s="357">
        <f>IF(L73=0,0,IF(SUM(J73:N73)=0,"",SUM(J73:N73)))</f>
        <v>85</v>
      </c>
      <c r="P73" s="865"/>
      <c r="Q73" s="865"/>
      <c r="R73" s="159"/>
      <c r="S73" s="850"/>
      <c r="T73" s="850"/>
      <c r="U73" s="862"/>
      <c r="V73" s="850"/>
      <c r="W73" s="161"/>
      <c r="X73" s="161"/>
      <c r="Y73" s="846"/>
      <c r="Z73" s="863"/>
      <c r="AA73" s="846"/>
      <c r="AB73" s="846"/>
      <c r="AC73" s="846"/>
      <c r="AD73" s="860"/>
      <c r="AE73" s="860"/>
      <c r="AF73" s="860"/>
      <c r="AG73" s="846"/>
      <c r="AH73" s="848"/>
      <c r="AI73" s="848"/>
      <c r="AJ73" s="937"/>
      <c r="AK73" s="938"/>
    </row>
    <row r="74" spans="1:37" ht="204" customHeight="1">
      <c r="A74" s="867">
        <v>7</v>
      </c>
      <c r="B74" s="963" t="str">
        <f>'SEPG-F-007'!C19</f>
        <v>Necesidad de aportes del estado para cubrir las obligaciones ambientales</v>
      </c>
      <c r="C74" s="355">
        <f>'SEPG-F-012'!N36</f>
        <v>3</v>
      </c>
      <c r="D74" s="355">
        <f>'SEPG-F-012'!N37</f>
        <v>11</v>
      </c>
      <c r="E74" s="171">
        <f>'SEPG-F-012'!P36</f>
        <v>33</v>
      </c>
      <c r="F74" s="869">
        <v>1</v>
      </c>
      <c r="G74" s="360" t="s">
        <v>347</v>
      </c>
      <c r="H74" s="275" t="s">
        <v>291</v>
      </c>
      <c r="I74" s="939"/>
      <c r="J74" s="170">
        <v>15</v>
      </c>
      <c r="K74" s="169">
        <v>0</v>
      </c>
      <c r="L74" s="169">
        <v>30</v>
      </c>
      <c r="M74" s="169">
        <v>15</v>
      </c>
      <c r="N74" s="169">
        <v>25</v>
      </c>
      <c r="O74" s="357">
        <f aca="true" t="shared" si="3" ref="O74:O82">IF(L74=0,0,IF(SUM(J74:N74)=0,"",SUM(J74:N74)))</f>
        <v>85</v>
      </c>
      <c r="P74" s="865">
        <f>_xlfn.IFERROR(IF(_xlfn.AVERAGEIF(H74:H75,"X",$O74:$O75)&lt;=50,0,IF(_xlfn.AVERAGEIF(H74:H75,"X",$O74:$O75)&lt;=75,-1,-2)),"")</f>
        <v>-2</v>
      </c>
      <c r="Q74" s="865">
        <f>_xlfn.IFERROR(IF(_xlfn.AVERAGEIF(I74:I75,"X",$O74:$O75)&lt;=50,0,IF(_xlfn.AVERAGEIF(I74:I75,"X",$O74:$O75)&lt;=75,-1,-2)),"")</f>
      </c>
      <c r="R74" s="159">
        <f>IF(COUNTA(H74:I74)=2,"Seleccione una opcion P o I",IF(ISNUMBER(O74),LOOKUP(O74,'DB'!$F$74:$G$76,'DB'!$H$74:$H$76),""))</f>
        <v>-2</v>
      </c>
      <c r="S74" s="850">
        <f>_xlfn.IFERROR(IF(C74+MIN(P74:P75)&lt;1,1,C74+MIN(P74:P75)),"")</f>
        <v>1</v>
      </c>
      <c r="T74" s="850">
        <f ca="1">_xlfn.IFERROR(IF(Q74&lt;&gt;0,IF(MATCH(D74,'SEPG-F-012'!K15:K19,)+Q74&lt;1,1,OFFSET('SEPG-F-012'!K15:K19,MATCH(D74,'SEPG-F-012'!K15:K19)+Q74,0,1,1)),D74),D74)</f>
        <v>11</v>
      </c>
      <c r="U74" s="862">
        <f>_xlfn.IFERROR(+T74*S74,)</f>
        <v>11</v>
      </c>
      <c r="V74" s="850" t="str">
        <f>_xlfn.IFERROR(VLOOKUP(U74,'DB'!$B$37:$D$61,2,FALSE),"")</f>
        <v>Riesgo Alto (Z-15)</v>
      </c>
      <c r="W74" s="161"/>
      <c r="X74" s="161"/>
      <c r="Y74" s="846" t="s">
        <v>167</v>
      </c>
      <c r="Z74" s="863" t="s">
        <v>665</v>
      </c>
      <c r="AA74" s="846" t="s">
        <v>348</v>
      </c>
      <c r="AB74" s="846" t="s">
        <v>590</v>
      </c>
      <c r="AC74" s="846" t="s">
        <v>509</v>
      </c>
      <c r="AD74" s="860" t="s">
        <v>289</v>
      </c>
      <c r="AE74" s="860" t="s">
        <v>290</v>
      </c>
      <c r="AF74" s="860" t="s">
        <v>349</v>
      </c>
      <c r="AG74" s="943" t="s">
        <v>653</v>
      </c>
      <c r="AH74" s="935" t="s">
        <v>693</v>
      </c>
      <c r="AI74" s="863"/>
      <c r="AJ74" s="940"/>
      <c r="AK74" s="941"/>
    </row>
    <row r="75" spans="1:37" ht="295.5" customHeight="1">
      <c r="A75" s="867"/>
      <c r="B75" s="963"/>
      <c r="C75" s="355" t="str">
        <f>'SEPG-F-012'!O36</f>
        <v>Posible (C)</v>
      </c>
      <c r="D75" s="355" t="str">
        <f>'SEPG-F-012'!O37</f>
        <v>Mayor</v>
      </c>
      <c r="E75" s="361" t="str">
        <f>'SEPG-F-012'!Q36</f>
        <v>Riesgo Extremo (Z-19)</v>
      </c>
      <c r="F75" s="869"/>
      <c r="G75" s="360" t="s">
        <v>365</v>
      </c>
      <c r="H75" s="275" t="s">
        <v>181</v>
      </c>
      <c r="I75" s="939"/>
      <c r="J75" s="170">
        <v>15</v>
      </c>
      <c r="K75" s="169">
        <v>0</v>
      </c>
      <c r="L75" s="169">
        <v>30</v>
      </c>
      <c r="M75" s="169">
        <v>15</v>
      </c>
      <c r="N75" s="169">
        <v>25</v>
      </c>
      <c r="O75" s="357">
        <f t="shared" si="3"/>
        <v>85</v>
      </c>
      <c r="P75" s="865"/>
      <c r="Q75" s="865"/>
      <c r="R75" s="159">
        <f>IF(COUNTA(H75:I75)=2,"Seleccione una opcion P o I",IF(ISNUMBER(O75),LOOKUP(O75,'DB'!$F$74:$G$76,'DB'!$H$74:$H$76),""))</f>
        <v>-2</v>
      </c>
      <c r="S75" s="850"/>
      <c r="T75" s="850"/>
      <c r="U75" s="862"/>
      <c r="V75" s="850"/>
      <c r="W75" s="161"/>
      <c r="X75" s="161"/>
      <c r="Y75" s="846"/>
      <c r="Z75" s="863"/>
      <c r="AA75" s="846"/>
      <c r="AB75" s="846"/>
      <c r="AC75" s="846"/>
      <c r="AD75" s="860"/>
      <c r="AE75" s="860"/>
      <c r="AF75" s="860"/>
      <c r="AG75" s="943"/>
      <c r="AH75" s="863"/>
      <c r="AI75" s="863"/>
      <c r="AJ75" s="942"/>
      <c r="AK75" s="941"/>
    </row>
    <row r="76" spans="1:37" ht="140.25" customHeight="1">
      <c r="A76" s="867">
        <v>8</v>
      </c>
      <c r="B76" s="963" t="str">
        <f>'SEPG-F-007'!C20</f>
        <v>Inadecuada valoración de los predios </v>
      </c>
      <c r="C76" s="355">
        <f>'SEPG-F-012'!N38</f>
        <v>3</v>
      </c>
      <c r="D76" s="355">
        <f>'SEPG-F-012'!N39</f>
        <v>7</v>
      </c>
      <c r="E76" s="171">
        <f>'SEPG-F-012'!P38</f>
        <v>21</v>
      </c>
      <c r="F76" s="869">
        <v>1</v>
      </c>
      <c r="G76" s="360" t="s">
        <v>350</v>
      </c>
      <c r="H76" s="359" t="s">
        <v>291</v>
      </c>
      <c r="I76" s="359"/>
      <c r="J76" s="170">
        <v>15</v>
      </c>
      <c r="K76" s="169">
        <v>15</v>
      </c>
      <c r="L76" s="169">
        <v>30</v>
      </c>
      <c r="M76" s="169">
        <v>15</v>
      </c>
      <c r="N76" s="169">
        <v>0</v>
      </c>
      <c r="O76" s="357">
        <f t="shared" si="3"/>
        <v>75</v>
      </c>
      <c r="P76" s="865">
        <f>_xlfn.IFERROR(IF(_xlfn.AVERAGEIF(H76:H78,"X",$O76:$O78)&lt;=50,0,IF(_xlfn.AVERAGEIF(H76:H78,"X",$O76:$O78)&lt;=75,-1,-2)),"")</f>
        <v>-2</v>
      </c>
      <c r="Q76" s="865">
        <f>_xlfn.IFERROR(IF(_xlfn.AVERAGEIF(I76:I78,"X",$O76:$O78)&lt;=50,0,IF(_xlfn.AVERAGEIF(I76:I78,"X",$O76:$O78)&lt;=75,-1,-2)),"")</f>
      </c>
      <c r="R76" s="159">
        <f>IF(COUNTA(H76:I76)=2,"Seleccione una opcion P o I",IF(ISNUMBER(O76),LOOKUP(O76,'DB'!$F$74:$G$76,'DB'!$H$74:$H$76),""))</f>
        <v>-1</v>
      </c>
      <c r="S76" s="850">
        <f>_xlfn.IFERROR(IF(C76+MIN(P76:P78)&lt;1,1,C76+MIN(P76:P78)),"")</f>
        <v>1</v>
      </c>
      <c r="T76" s="850">
        <f ca="1">_xlfn.IFERROR(IF(Q76&lt;&gt;0,IF(MATCH(D76,'SEPG-F-012'!K15:K19)+Q76&lt;1,1,OFFSET('SEPG-F-012'!K15:K19,MATCH(D76,'SEPG-F-012'!K15:K19,)+Q76,0,1,1)),D76),D76)</f>
        <v>7</v>
      </c>
      <c r="U76" s="862">
        <f>_xlfn.IFERROR(+T76*S76,)</f>
        <v>7</v>
      </c>
      <c r="V76" s="850" t="str">
        <f>_xlfn.IFERROR(VLOOKUP(U76,'DB'!$B$37:$D$61,2,FALSE),"")</f>
        <v>Riesgo Moderado (Z-8)</v>
      </c>
      <c r="W76" s="161"/>
      <c r="X76" s="161"/>
      <c r="Y76" s="846" t="s">
        <v>150</v>
      </c>
      <c r="Z76" s="863" t="s">
        <v>603</v>
      </c>
      <c r="AA76" s="846" t="s">
        <v>604</v>
      </c>
      <c r="AB76" s="846" t="s">
        <v>605</v>
      </c>
      <c r="AC76" s="846" t="s">
        <v>606</v>
      </c>
      <c r="AD76" s="860" t="s">
        <v>289</v>
      </c>
      <c r="AE76" s="860" t="s">
        <v>290</v>
      </c>
      <c r="AF76" s="860" t="s">
        <v>595</v>
      </c>
      <c r="AG76" s="846" t="s">
        <v>694</v>
      </c>
      <c r="AH76" s="848" t="s">
        <v>607</v>
      </c>
      <c r="AI76" s="846"/>
      <c r="AJ76" s="850"/>
      <c r="AK76" s="979"/>
    </row>
    <row r="77" spans="1:37" ht="140.25" customHeight="1">
      <c r="A77" s="867"/>
      <c r="B77" s="963"/>
      <c r="C77" s="862" t="str">
        <f>'SEPG-F-012'!O38</f>
        <v>Posible (C)</v>
      </c>
      <c r="D77" s="862" t="str">
        <f>'SEPG-F-012'!O39</f>
        <v>Moderado</v>
      </c>
      <c r="E77" s="964" t="str">
        <f>'SEPG-F-012'!Q38</f>
        <v>Riesgo Alto (Z-13)</v>
      </c>
      <c r="F77" s="869"/>
      <c r="G77" s="360" t="s">
        <v>678</v>
      </c>
      <c r="H77" s="359" t="s">
        <v>291</v>
      </c>
      <c r="I77" s="359"/>
      <c r="J77" s="170">
        <v>15</v>
      </c>
      <c r="K77" s="169">
        <v>15</v>
      </c>
      <c r="L77" s="169">
        <v>30</v>
      </c>
      <c r="M77" s="169">
        <v>15</v>
      </c>
      <c r="N77" s="169">
        <v>0</v>
      </c>
      <c r="O77" s="357">
        <f t="shared" si="3"/>
        <v>75</v>
      </c>
      <c r="P77" s="865"/>
      <c r="Q77" s="865"/>
      <c r="R77" s="159"/>
      <c r="S77" s="850"/>
      <c r="T77" s="850"/>
      <c r="U77" s="862"/>
      <c r="V77" s="850"/>
      <c r="W77" s="161"/>
      <c r="X77" s="161"/>
      <c r="Y77" s="846"/>
      <c r="Z77" s="863"/>
      <c r="AA77" s="846"/>
      <c r="AB77" s="846"/>
      <c r="AC77" s="846"/>
      <c r="AD77" s="860"/>
      <c r="AE77" s="860"/>
      <c r="AF77" s="860"/>
      <c r="AG77" s="846"/>
      <c r="AH77" s="848"/>
      <c r="AI77" s="846"/>
      <c r="AJ77" s="865"/>
      <c r="AK77" s="979"/>
    </row>
    <row r="78" spans="1:37" ht="177.75" customHeight="1">
      <c r="A78" s="867"/>
      <c r="B78" s="963"/>
      <c r="C78" s="862"/>
      <c r="D78" s="862"/>
      <c r="E78" s="964"/>
      <c r="F78" s="869"/>
      <c r="G78" s="360" t="s">
        <v>351</v>
      </c>
      <c r="H78" s="359" t="s">
        <v>291</v>
      </c>
      <c r="I78" s="359"/>
      <c r="J78" s="170">
        <v>15</v>
      </c>
      <c r="K78" s="169">
        <v>15</v>
      </c>
      <c r="L78" s="169">
        <v>30</v>
      </c>
      <c r="M78" s="169">
        <v>15</v>
      </c>
      <c r="N78" s="169">
        <v>25</v>
      </c>
      <c r="O78" s="427">
        <f t="shared" si="3"/>
        <v>100</v>
      </c>
      <c r="P78" s="865"/>
      <c r="Q78" s="865"/>
      <c r="R78" s="159">
        <f>IF(COUNTA(H78:I78)=2,"Seleccione una opcion P o I",IF(ISNUMBER(O78),LOOKUP(O78,'DB'!$F$74:$G$76,'DB'!$H$74:$H$76),""))</f>
        <v>-2</v>
      </c>
      <c r="S78" s="850"/>
      <c r="T78" s="850"/>
      <c r="U78" s="862"/>
      <c r="V78" s="850"/>
      <c r="W78" s="161"/>
      <c r="X78" s="161"/>
      <c r="Y78" s="846"/>
      <c r="Z78" s="863"/>
      <c r="AA78" s="846"/>
      <c r="AB78" s="846"/>
      <c r="AC78" s="846"/>
      <c r="AD78" s="860"/>
      <c r="AE78" s="860"/>
      <c r="AF78" s="860"/>
      <c r="AG78" s="846"/>
      <c r="AH78" s="846"/>
      <c r="AI78" s="846"/>
      <c r="AJ78" s="865"/>
      <c r="AK78" s="979"/>
    </row>
    <row r="79" spans="1:37" ht="146.25" customHeight="1">
      <c r="A79" s="867">
        <v>9</v>
      </c>
      <c r="B79" s="963" t="str">
        <f>'SEPG-F-007'!C21</f>
        <v>Sobrecostos para el desarrollo de la adquisición predial </v>
      </c>
      <c r="C79" s="355">
        <f>'SEPG-F-012'!N40</f>
        <v>3</v>
      </c>
      <c r="D79" s="355">
        <f>'SEPG-F-012'!N41</f>
        <v>11</v>
      </c>
      <c r="E79" s="171">
        <f>'SEPG-F-012'!P40</f>
        <v>33</v>
      </c>
      <c r="F79" s="869">
        <v>1</v>
      </c>
      <c r="G79" s="360" t="s">
        <v>353</v>
      </c>
      <c r="H79" s="275" t="s">
        <v>291</v>
      </c>
      <c r="I79" s="939"/>
      <c r="J79" s="170">
        <v>15</v>
      </c>
      <c r="K79" s="169">
        <v>15</v>
      </c>
      <c r="L79" s="169">
        <v>30</v>
      </c>
      <c r="M79" s="169">
        <v>15</v>
      </c>
      <c r="N79" s="169">
        <v>25</v>
      </c>
      <c r="O79" s="357">
        <f t="shared" si="3"/>
        <v>100</v>
      </c>
      <c r="P79" s="865">
        <f>_xlfn.IFERROR(IF(_xlfn.AVERAGEIF(H79:H81,"X",$O79:$O81)&lt;=50,0,IF(_xlfn.AVERAGEIF(H79:H81,"X",$O79:$O81)&lt;=75,-1,-2)),"")</f>
        <v>-2</v>
      </c>
      <c r="Q79" s="865">
        <f>_xlfn.IFERROR(IF(_xlfn.AVERAGEIF(I79:I81,"X",$O79:$O81)&lt;=50,0,IF(_xlfn.AVERAGEIF(I79:I81,"X",$O79:$O81)&lt;=75,-1,-2)),"")</f>
      </c>
      <c r="R79" s="159">
        <f>IF(COUNTA(H79:I79)=2,"Seleccione una opcion P o I",IF(ISNUMBER(O79),LOOKUP(O79,'DB'!$F$74:$G$76,'DB'!$H$74:$H$76),""))</f>
        <v>-2</v>
      </c>
      <c r="S79" s="850">
        <f>_xlfn.IFERROR(IF(C79+MIN(P79:P81)&lt;1,1,C79+MIN(P79:P81)),"")</f>
        <v>1</v>
      </c>
      <c r="T79" s="850">
        <f ca="1">_xlfn.IFERROR(IF(Q79&lt;&gt;0,IF(MATCH(D79,'SEPG-F-012'!K15:K19)+Q79&lt;1,1,OFFSET('SEPG-F-012'!K15:K19,MATCH(D79,'SEPG-F-012'!K15:K19,)+Q79,0,1,1)),D79),D79)</f>
        <v>11</v>
      </c>
      <c r="U79" s="862">
        <f>_xlfn.IFERROR(+T79*S79,)</f>
        <v>11</v>
      </c>
      <c r="V79" s="850" t="str">
        <f>_xlfn.IFERROR(VLOOKUP(U79,'DB'!$B$37:$D$61,2,FALSE),"")</f>
        <v>Riesgo Alto (Z-15)</v>
      </c>
      <c r="W79" s="161"/>
      <c r="X79" s="161"/>
      <c r="Y79" s="846" t="s">
        <v>150</v>
      </c>
      <c r="Z79" s="863" t="s">
        <v>685</v>
      </c>
      <c r="AA79" s="846" t="s">
        <v>352</v>
      </c>
      <c r="AB79" s="846" t="s">
        <v>356</v>
      </c>
      <c r="AC79" s="846" t="s">
        <v>357</v>
      </c>
      <c r="AD79" s="860" t="s">
        <v>289</v>
      </c>
      <c r="AE79" s="860" t="s">
        <v>290</v>
      </c>
      <c r="AF79" s="860" t="s">
        <v>595</v>
      </c>
      <c r="AG79" s="863" t="s">
        <v>695</v>
      </c>
      <c r="AH79" s="848" t="s">
        <v>696</v>
      </c>
      <c r="AI79" s="846"/>
      <c r="AJ79" s="940"/>
      <c r="AK79" s="960"/>
    </row>
    <row r="80" spans="1:37" ht="141" customHeight="1">
      <c r="A80" s="867"/>
      <c r="B80" s="963"/>
      <c r="C80" s="862" t="str">
        <f>'SEPG-F-012'!O40</f>
        <v>Posible (C)</v>
      </c>
      <c r="D80" s="862" t="str">
        <f>'SEPG-F-012'!O41</f>
        <v>Mayor</v>
      </c>
      <c r="E80" s="964" t="str">
        <f>'SEPG-F-012'!Q40</f>
        <v>Riesgo Extremo (Z-19)</v>
      </c>
      <c r="F80" s="869"/>
      <c r="G80" s="360" t="s">
        <v>354</v>
      </c>
      <c r="H80" s="275" t="s">
        <v>181</v>
      </c>
      <c r="I80" s="939"/>
      <c r="J80" s="170">
        <v>15</v>
      </c>
      <c r="K80" s="169">
        <v>15</v>
      </c>
      <c r="L80" s="169">
        <v>30</v>
      </c>
      <c r="M80" s="169">
        <v>15</v>
      </c>
      <c r="N80" s="169">
        <v>0</v>
      </c>
      <c r="O80" s="357">
        <f t="shared" si="3"/>
        <v>75</v>
      </c>
      <c r="P80" s="865"/>
      <c r="Q80" s="865"/>
      <c r="R80" s="159"/>
      <c r="S80" s="850"/>
      <c r="T80" s="850"/>
      <c r="U80" s="862"/>
      <c r="V80" s="850"/>
      <c r="W80" s="161"/>
      <c r="X80" s="161"/>
      <c r="Y80" s="846"/>
      <c r="Z80" s="863"/>
      <c r="AA80" s="846"/>
      <c r="AB80" s="846"/>
      <c r="AC80" s="846"/>
      <c r="AD80" s="860"/>
      <c r="AE80" s="860"/>
      <c r="AF80" s="860"/>
      <c r="AG80" s="863"/>
      <c r="AH80" s="848"/>
      <c r="AI80" s="846"/>
      <c r="AJ80" s="940"/>
      <c r="AK80" s="960"/>
    </row>
    <row r="81" spans="1:37" ht="134.25" customHeight="1">
      <c r="A81" s="867"/>
      <c r="B81" s="963"/>
      <c r="C81" s="862"/>
      <c r="D81" s="862"/>
      <c r="E81" s="964"/>
      <c r="F81" s="869"/>
      <c r="G81" s="360" t="s">
        <v>355</v>
      </c>
      <c r="H81" s="275" t="s">
        <v>181</v>
      </c>
      <c r="I81" s="939"/>
      <c r="J81" s="170">
        <v>15</v>
      </c>
      <c r="K81" s="169">
        <v>15</v>
      </c>
      <c r="L81" s="169">
        <v>30</v>
      </c>
      <c r="M81" s="169">
        <v>15</v>
      </c>
      <c r="N81" s="169">
        <v>25</v>
      </c>
      <c r="O81" s="357">
        <f t="shared" si="3"/>
        <v>100</v>
      </c>
      <c r="P81" s="865"/>
      <c r="Q81" s="865"/>
      <c r="R81" s="159">
        <f>IF(COUNTA(H81:I81)=2,"Seleccione una opcion P o I",IF(ISNUMBER(O81),LOOKUP(O81,'DB'!$F$74:$G$76,'DB'!$H$74:$H$76),""))</f>
        <v>-2</v>
      </c>
      <c r="S81" s="850"/>
      <c r="T81" s="850"/>
      <c r="U81" s="862"/>
      <c r="V81" s="850"/>
      <c r="W81" s="161"/>
      <c r="X81" s="161"/>
      <c r="Y81" s="846"/>
      <c r="Z81" s="863"/>
      <c r="AA81" s="846"/>
      <c r="AB81" s="846"/>
      <c r="AC81" s="846"/>
      <c r="AD81" s="860"/>
      <c r="AE81" s="860"/>
      <c r="AF81" s="860"/>
      <c r="AG81" s="863"/>
      <c r="AH81" s="846"/>
      <c r="AI81" s="846"/>
      <c r="AJ81" s="940"/>
      <c r="AK81" s="960"/>
    </row>
    <row r="82" spans="1:37" ht="126" customHeight="1">
      <c r="A82" s="867">
        <v>10</v>
      </c>
      <c r="B82" s="981" t="str">
        <f>'SEPG-F-007'!C22</f>
        <v>Sanciones por desacato de ordenes judiciales en relación con la ejecución de los contratos.  </v>
      </c>
      <c r="C82" s="355">
        <f>'SEPG-F-012'!N42</f>
        <v>1</v>
      </c>
      <c r="D82" s="355">
        <f>'SEPG-F-012'!N43</f>
        <v>7</v>
      </c>
      <c r="E82" s="171">
        <f>'SEPG-F-012'!P42</f>
        <v>7</v>
      </c>
      <c r="F82" s="869">
        <v>1</v>
      </c>
      <c r="G82" s="863" t="s">
        <v>358</v>
      </c>
      <c r="H82" s="359"/>
      <c r="I82" s="359" t="s">
        <v>291</v>
      </c>
      <c r="J82" s="358">
        <v>15</v>
      </c>
      <c r="K82" s="359">
        <v>15</v>
      </c>
      <c r="L82" s="359">
        <v>30</v>
      </c>
      <c r="M82" s="359">
        <v>15</v>
      </c>
      <c r="N82" s="359">
        <v>25</v>
      </c>
      <c r="O82" s="160">
        <f t="shared" si="3"/>
        <v>100</v>
      </c>
      <c r="P82" s="865">
        <f>_xlfn.IFERROR(IF(_xlfn.AVERAGEIF(H82:H83,"X",$O82:$O83)&lt;=50,0,IF(_xlfn.AVERAGEIF(H82:H83,"X",$O82:$O83)&lt;=75,-1,-2)),"")</f>
      </c>
      <c r="Q82" s="865">
        <f>_xlfn.IFERROR(IF(_xlfn.AVERAGEIF(I82:I83,"X",$O82:$O83)&lt;=50,0,IF(_xlfn.AVERAGEIF(I82:I83,"X",$O82:$O83)&lt;=75,-1,-2)),"")</f>
        <v>-2</v>
      </c>
      <c r="R82" s="159"/>
      <c r="S82" s="850">
        <f>_xlfn.IFERROR(IF(C82+MIN(P82:P83)&lt;1,1,C82+MIN(P82:P83)),"")</f>
        <v>1</v>
      </c>
      <c r="T82" s="850">
        <f ca="1">_xlfn.IFERROR(IF(Q82&lt;&gt;0,IF(MATCH(D82,'SEPG-F-012'!K15:K19)+Q82&lt;1,1,OFFSET('SEPG-F-012'!K15:K19,MATCH(D82,'SEPG-F-012'!K15:K19)+Q82,0,1,1)),D82),D82)</f>
        <v>6</v>
      </c>
      <c r="U82" s="862">
        <f>_xlfn.IFERROR(+T82*S82,)</f>
        <v>6</v>
      </c>
      <c r="V82" s="850" t="str">
        <f>_xlfn.IFERROR(VLOOKUP(U82,'DB'!$B$37:$D$61,2,FALSE),"")</f>
        <v>Riesgo Bajo (Z-4)</v>
      </c>
      <c r="W82" s="161"/>
      <c r="X82" s="161"/>
      <c r="Y82" s="846" t="s">
        <v>167</v>
      </c>
      <c r="Z82" s="863" t="s">
        <v>686</v>
      </c>
      <c r="AA82" s="846" t="s">
        <v>359</v>
      </c>
      <c r="AB82" s="846" t="s">
        <v>360</v>
      </c>
      <c r="AC82" s="846" t="s">
        <v>361</v>
      </c>
      <c r="AD82" s="860" t="s">
        <v>289</v>
      </c>
      <c r="AE82" s="860" t="s">
        <v>290</v>
      </c>
      <c r="AF82" s="860" t="s">
        <v>620</v>
      </c>
      <c r="AG82" s="846" t="s">
        <v>514</v>
      </c>
      <c r="AH82" s="848">
        <v>1</v>
      </c>
      <c r="AI82" s="846"/>
      <c r="AJ82" s="940"/>
      <c r="AK82" s="960"/>
    </row>
    <row r="83" spans="1:37" ht="122.25" customHeight="1">
      <c r="A83" s="867"/>
      <c r="B83" s="981"/>
      <c r="C83" s="355" t="str">
        <f>'SEPG-F-012'!O42</f>
        <v>Raro (E)</v>
      </c>
      <c r="D83" s="355" t="str">
        <f>'SEPG-F-012'!O43</f>
        <v>Moderado</v>
      </c>
      <c r="E83" s="361" t="str">
        <f>'SEPG-F-012'!Q42</f>
        <v>Riesgo Moderado (Z-8)</v>
      </c>
      <c r="F83" s="869"/>
      <c r="G83" s="863"/>
      <c r="H83" s="359"/>
      <c r="I83" s="359"/>
      <c r="J83" s="358"/>
      <c r="K83" s="359"/>
      <c r="L83" s="359"/>
      <c r="M83" s="359"/>
      <c r="N83" s="359"/>
      <c r="O83" s="160"/>
      <c r="P83" s="865"/>
      <c r="Q83" s="865"/>
      <c r="R83" s="159"/>
      <c r="S83" s="850"/>
      <c r="T83" s="850"/>
      <c r="U83" s="862"/>
      <c r="V83" s="850"/>
      <c r="W83" s="161"/>
      <c r="X83" s="161"/>
      <c r="Y83" s="846"/>
      <c r="Z83" s="863"/>
      <c r="AA83" s="846"/>
      <c r="AB83" s="846"/>
      <c r="AC83" s="846"/>
      <c r="AD83" s="860"/>
      <c r="AE83" s="860"/>
      <c r="AF83" s="860"/>
      <c r="AG83" s="846"/>
      <c r="AH83" s="846"/>
      <c r="AI83" s="846"/>
      <c r="AJ83" s="940"/>
      <c r="AK83" s="960"/>
    </row>
    <row r="84" spans="1:37" ht="180.75" customHeight="1">
      <c r="A84" s="867">
        <v>11</v>
      </c>
      <c r="B84" s="976" t="str">
        <f>'SEPG-F-007'!C23</f>
        <v>Sobrecostos y atrasos en el cronograma por la presencia de redes de hidrocarburos, eléctricas, acueductos y otras dentro del proyecto. </v>
      </c>
      <c r="C84" s="355">
        <f>'SEPG-F-012'!N44</f>
        <v>4</v>
      </c>
      <c r="D84" s="355">
        <f>'SEPG-F-012'!N45</f>
        <v>7</v>
      </c>
      <c r="E84" s="171">
        <f>'SEPG-F-012'!P44</f>
        <v>28</v>
      </c>
      <c r="F84" s="869">
        <v>1</v>
      </c>
      <c r="G84" s="863" t="s">
        <v>362</v>
      </c>
      <c r="H84" s="939" t="s">
        <v>291</v>
      </c>
      <c r="I84" s="939"/>
      <c r="J84" s="846">
        <v>15</v>
      </c>
      <c r="K84" s="939">
        <v>0</v>
      </c>
      <c r="L84" s="939">
        <v>0</v>
      </c>
      <c r="M84" s="939">
        <v>15</v>
      </c>
      <c r="N84" s="939">
        <v>25</v>
      </c>
      <c r="O84" s="865">
        <f>IF(L84=0,0,IF(SUM(J84:N84)=0,"",SUM(J84:N84)))</f>
        <v>0</v>
      </c>
      <c r="P84" s="865">
        <f>_xlfn.IFERROR(IF(_xlfn.AVERAGEIF(H84:H85,"X",$O84:$O85)&lt;=50,0,IF(_xlfn.AVERAGEIF(H84:H85,"X",$O84:$O85)&lt;=75,-1,-2)),"")</f>
        <v>0</v>
      </c>
      <c r="Q84" s="865">
        <f>_xlfn.IFERROR(IF(_xlfn.AVERAGEIF(I84:I85,"X",$O84:$O85)&lt;=50,0,IF(_xlfn.AVERAGEIF(I84:I85,"X",$O84:$O85)&lt;=75,-1,-2)),"")</f>
      </c>
      <c r="R84" s="159">
        <f>IF(COUNTA(H84:I84)=2,"Seleccione una opcion P o I",IF(ISNUMBER(O84),LOOKUP(O84,'DB'!$F$74:$G$76,'DB'!$H$74:$H$76),""))</f>
        <v>0</v>
      </c>
      <c r="S84" s="850">
        <f>_xlfn.IFERROR(IF(C84+MIN(P84:P85)&lt;1,1,C84+MIN(P84:P85)),"")</f>
        <v>4</v>
      </c>
      <c r="T84" s="850">
        <f ca="1">_xlfn.IFERROR(IF(Q84&lt;&gt;0,IF(MATCH(D84,'SEPG-F-012'!K15:N19,)+Q84&lt;1,1,OFFSET('SEPG-F-012'!K15:N19,MATCH(D84,'SEPG-F-012'!K15:N19,)+Q84,0,1,1)),D84),D84)</f>
        <v>7</v>
      </c>
      <c r="U84" s="862">
        <f>_xlfn.IFERROR(+T84*S84,)</f>
        <v>28</v>
      </c>
      <c r="V84" s="850" t="str">
        <f>_xlfn.IFERROR(VLOOKUP(U84,'DB'!$B$37:$D$61,2,FALSE),"")</f>
        <v>Riesgo Alto (Z-14)</v>
      </c>
      <c r="W84" s="161"/>
      <c r="X84" s="161"/>
      <c r="Y84" s="846" t="s">
        <v>150</v>
      </c>
      <c r="Z84" s="863" t="s">
        <v>687</v>
      </c>
      <c r="AA84" s="846" t="s">
        <v>507</v>
      </c>
      <c r="AB84" s="846" t="s">
        <v>342</v>
      </c>
      <c r="AC84" s="846" t="s">
        <v>508</v>
      </c>
      <c r="AD84" s="860" t="s">
        <v>289</v>
      </c>
      <c r="AE84" s="860" t="s">
        <v>290</v>
      </c>
      <c r="AF84" s="860" t="s">
        <v>595</v>
      </c>
      <c r="AG84" s="932" t="s">
        <v>691</v>
      </c>
      <c r="AH84" s="848" t="s">
        <v>666</v>
      </c>
      <c r="AI84" s="848"/>
      <c r="AJ84" s="940"/>
      <c r="AK84" s="960"/>
    </row>
    <row r="85" spans="1:37" ht="163.5" customHeight="1">
      <c r="A85" s="867"/>
      <c r="B85" s="976"/>
      <c r="C85" s="355" t="str">
        <f>'SEPG-F-012'!O44</f>
        <v>Probable (B)</v>
      </c>
      <c r="D85" s="355" t="str">
        <f>'SEPG-F-012'!O45</f>
        <v>Moderado</v>
      </c>
      <c r="E85" s="361" t="str">
        <f>'SEPG-F-012'!Q44</f>
        <v>Riesgo Alto (Z-14)</v>
      </c>
      <c r="F85" s="869"/>
      <c r="G85" s="863"/>
      <c r="H85" s="939"/>
      <c r="I85" s="939"/>
      <c r="J85" s="846"/>
      <c r="K85" s="939"/>
      <c r="L85" s="939"/>
      <c r="M85" s="939"/>
      <c r="N85" s="939"/>
      <c r="O85" s="865"/>
      <c r="P85" s="865"/>
      <c r="Q85" s="865"/>
      <c r="R85" s="159">
        <f>IF(COUNTA(H85:I85)=2,"Seleccione una opcion P o I",IF(ISNUMBER(O85),LOOKUP(O85,'DB'!$F$74:$G$76,'DB'!$H$74:$H$76),""))</f>
      </c>
      <c r="S85" s="850"/>
      <c r="T85" s="850"/>
      <c r="U85" s="862"/>
      <c r="V85" s="850"/>
      <c r="W85" s="161"/>
      <c r="X85" s="161"/>
      <c r="Y85" s="846"/>
      <c r="Z85" s="863"/>
      <c r="AA85" s="846"/>
      <c r="AB85" s="846"/>
      <c r="AC85" s="846"/>
      <c r="AD85" s="860"/>
      <c r="AE85" s="860"/>
      <c r="AF85" s="860"/>
      <c r="AG85" s="846"/>
      <c r="AH85" s="848"/>
      <c r="AI85" s="848"/>
      <c r="AJ85" s="940"/>
      <c r="AK85" s="960"/>
    </row>
    <row r="86" spans="1:37" ht="126" customHeight="1">
      <c r="A86" s="867">
        <v>12</v>
      </c>
      <c r="B86" s="976" t="str">
        <f>'SEPG-F-007'!C24</f>
        <v>Compensación por cambios en las tarifas de peajes establecidas en los contratos. </v>
      </c>
      <c r="C86" s="167">
        <f>'SEPG-F-012'!N46</f>
        <v>3</v>
      </c>
      <c r="D86" s="167">
        <f>'SEPG-F-012'!N47</f>
        <v>7</v>
      </c>
      <c r="E86" s="361">
        <f>'SEPG-F-012'!P46</f>
        <v>21</v>
      </c>
      <c r="F86" s="869">
        <v>1</v>
      </c>
      <c r="G86" s="863" t="s">
        <v>363</v>
      </c>
      <c r="H86" s="939" t="s">
        <v>181</v>
      </c>
      <c r="I86" s="939"/>
      <c r="J86" s="846">
        <v>0</v>
      </c>
      <c r="K86" s="939">
        <v>0</v>
      </c>
      <c r="L86" s="939">
        <v>0</v>
      </c>
      <c r="M86" s="939">
        <v>15</v>
      </c>
      <c r="N86" s="939">
        <v>25</v>
      </c>
      <c r="O86" s="865">
        <f>IF(L86=0,0,IF(SUM(J86:N86)=0,"",SUM(J86:N86)))</f>
        <v>0</v>
      </c>
      <c r="P86" s="865"/>
      <c r="Q86" s="865"/>
      <c r="R86" s="159"/>
      <c r="S86" s="850">
        <f>_xlfn.IFERROR(IF(C86+MIN(P86:P87)&lt;1,1,C86+MIN(P86:P87)),"")</f>
        <v>3</v>
      </c>
      <c r="T86" s="850">
        <f ca="1">_xlfn.IFERROR(IF(Q86&lt;&gt;0,IF(MATCH(D86,'SEPG-F-012'!K15:K19,)+Q86&lt;1,1,OFFSET('SEPG-F-012'!K15:K19,MATCH(D86,'SEPG-F-012'!K15:K19)+Q86,0,1,1)),D86),D86)</f>
        <v>7</v>
      </c>
      <c r="U86" s="862">
        <f>_xlfn.IFERROR(+T86*S86,)</f>
        <v>21</v>
      </c>
      <c r="V86" s="850" t="str">
        <f>_xlfn.IFERROR(VLOOKUP(U86,'DB'!$B$37:$D$61,2,FALSE),"")</f>
        <v>Riesgo Alto (Z-13)</v>
      </c>
      <c r="W86" s="161"/>
      <c r="X86" s="161"/>
      <c r="Y86" s="846" t="s">
        <v>150</v>
      </c>
      <c r="Z86" s="863" t="s">
        <v>364</v>
      </c>
      <c r="AA86" s="846" t="s">
        <v>507</v>
      </c>
      <c r="AB86" s="846" t="s">
        <v>342</v>
      </c>
      <c r="AC86" s="846" t="s">
        <v>508</v>
      </c>
      <c r="AD86" s="860" t="s">
        <v>289</v>
      </c>
      <c r="AE86" s="860" t="s">
        <v>290</v>
      </c>
      <c r="AF86" s="860" t="s">
        <v>595</v>
      </c>
      <c r="AG86" s="846" t="s">
        <v>697</v>
      </c>
      <c r="AH86" s="848">
        <v>0.1</v>
      </c>
      <c r="AI86" s="848"/>
      <c r="AJ86" s="850"/>
      <c r="AK86" s="851"/>
    </row>
    <row r="87" spans="1:37" ht="126" customHeight="1">
      <c r="A87" s="867"/>
      <c r="B87" s="976"/>
      <c r="C87" s="355" t="str">
        <f>'SEPG-F-012'!O46</f>
        <v>Posible (C)</v>
      </c>
      <c r="D87" s="355" t="str">
        <f>'SEPG-F-012'!O47</f>
        <v>Moderado</v>
      </c>
      <c r="E87" s="361" t="str">
        <f>'SEPG-F-012'!Q46</f>
        <v>Riesgo Alto (Z-13)</v>
      </c>
      <c r="F87" s="869"/>
      <c r="G87" s="863"/>
      <c r="H87" s="939"/>
      <c r="I87" s="939"/>
      <c r="J87" s="846"/>
      <c r="K87" s="939"/>
      <c r="L87" s="939"/>
      <c r="M87" s="939"/>
      <c r="N87" s="939"/>
      <c r="O87" s="865"/>
      <c r="P87" s="865"/>
      <c r="Q87" s="865"/>
      <c r="R87" s="159"/>
      <c r="S87" s="850"/>
      <c r="T87" s="850"/>
      <c r="U87" s="862"/>
      <c r="V87" s="850"/>
      <c r="W87" s="161"/>
      <c r="X87" s="161"/>
      <c r="Y87" s="846"/>
      <c r="Z87" s="863"/>
      <c r="AA87" s="846"/>
      <c r="AB87" s="846"/>
      <c r="AC87" s="846"/>
      <c r="AD87" s="860"/>
      <c r="AE87" s="860"/>
      <c r="AF87" s="860"/>
      <c r="AG87" s="846"/>
      <c r="AH87" s="848"/>
      <c r="AI87" s="848"/>
      <c r="AJ87" s="850"/>
      <c r="AK87" s="851"/>
    </row>
    <row r="88" spans="1:37" ht="126" customHeight="1">
      <c r="A88" s="867">
        <v>13</v>
      </c>
      <c r="B88" s="862" t="s">
        <v>464</v>
      </c>
      <c r="C88" s="167">
        <f>'SEPG-F-012'!N80</f>
        <v>2</v>
      </c>
      <c r="D88" s="167">
        <f>'SEPG-F-012'!N81</f>
        <v>7</v>
      </c>
      <c r="E88" s="361">
        <f>'SEPG-F-012'!P80</f>
        <v>14</v>
      </c>
      <c r="F88" s="869">
        <v>1</v>
      </c>
      <c r="G88" s="377" t="s">
        <v>612</v>
      </c>
      <c r="H88" s="275" t="s">
        <v>181</v>
      </c>
      <c r="I88" s="275"/>
      <c r="J88" s="363">
        <v>15</v>
      </c>
      <c r="K88" s="378">
        <v>0</v>
      </c>
      <c r="L88" s="378">
        <v>30</v>
      </c>
      <c r="M88" s="378">
        <v>15</v>
      </c>
      <c r="N88" s="378">
        <v>25</v>
      </c>
      <c r="O88" s="160">
        <f>IF(L88=0,0,IF(SUM(J88:N88)=0,"",SUM(J88:N88)))</f>
        <v>85</v>
      </c>
      <c r="P88" s="865">
        <f>_xlfn.IFERROR(IF(_xlfn.AVERAGEIF(H88:H89,"X",$O88:$O89)&lt;=50,0,IF(_xlfn.AVERAGEIF(H88:H89,"X",$O88:$O89)&lt;=75,-1,-2)),"")</f>
        <v>-2</v>
      </c>
      <c r="Q88" s="865">
        <f>_xlfn.IFERROR(IF(_xlfn.AVERAGEIF(I88:I89,"X",$O88:$O89)&lt;=50,0,IF(_xlfn.AVERAGEIF(I88:I89,"X",$O88:$O89)&lt;=75,-1,-2)),"")</f>
      </c>
      <c r="R88" s="159"/>
      <c r="S88" s="850">
        <f>_xlfn.IFERROR(IF(C88+MIN(P88:P89)&lt;1,1,C88+MIN(P88:P89)),"")</f>
        <v>1</v>
      </c>
      <c r="T88" s="850">
        <f ca="1">_xlfn.IFERROR(IF(Q88&lt;&gt;0,IF(MATCH(D88,'SEPG-F-012'!K15:K19,)+Q88&lt;1,1,OFFSET('SEPG-F-012'!K77:K79,MATCH(D88,'SEPG-F-012'!K15:K19)+Q88,0,1,1)),D88),D88)</f>
        <v>7</v>
      </c>
      <c r="U88" s="862">
        <f>_xlfn.IFERROR(+T88*S88,)</f>
        <v>7</v>
      </c>
      <c r="V88" s="850" t="str">
        <f>_xlfn.IFERROR(VLOOKUP(U88,'DB'!$B$37:$D$61,2,FALSE),"")</f>
        <v>Riesgo Moderado (Z-8)</v>
      </c>
      <c r="W88" s="161"/>
      <c r="X88" s="161"/>
      <c r="Y88" s="846" t="s">
        <v>150</v>
      </c>
      <c r="Z88" s="863" t="s">
        <v>614</v>
      </c>
      <c r="AA88" s="846" t="s">
        <v>510</v>
      </c>
      <c r="AB88" s="846" t="s">
        <v>511</v>
      </c>
      <c r="AC88" s="846" t="s">
        <v>512</v>
      </c>
      <c r="AD88" s="860" t="s">
        <v>289</v>
      </c>
      <c r="AE88" s="860" t="s">
        <v>290</v>
      </c>
      <c r="AF88" s="860" t="s">
        <v>595</v>
      </c>
      <c r="AG88" s="846" t="s">
        <v>698</v>
      </c>
      <c r="AH88" s="848" t="s">
        <v>615</v>
      </c>
      <c r="AI88" s="848"/>
      <c r="AJ88" s="850"/>
      <c r="AK88" s="851"/>
    </row>
    <row r="89" spans="1:37" ht="126" customHeight="1" thickBot="1">
      <c r="A89" s="868"/>
      <c r="B89" s="829"/>
      <c r="C89" s="351" t="str">
        <f>'SEPG-F-012'!O80</f>
        <v>Improbable (D)</v>
      </c>
      <c r="D89" s="351" t="str">
        <f>'SEPG-F-012'!O81</f>
        <v>Moderado</v>
      </c>
      <c r="E89" s="281" t="str">
        <f>'SEPG-F-012'!Q80</f>
        <v>Riesgo Moderado (Z-9)</v>
      </c>
      <c r="F89" s="870"/>
      <c r="G89" s="379" t="s">
        <v>613</v>
      </c>
      <c r="H89" s="380" t="s">
        <v>181</v>
      </c>
      <c r="I89" s="380"/>
      <c r="J89" s="382">
        <v>15</v>
      </c>
      <c r="K89" s="383">
        <v>15</v>
      </c>
      <c r="L89" s="383">
        <v>30</v>
      </c>
      <c r="M89" s="383">
        <v>15</v>
      </c>
      <c r="N89" s="383">
        <v>25</v>
      </c>
      <c r="O89" s="384">
        <f>IF(L89=0,0,IF(SUM(J89:N89)=0,"",SUM(J89:N89)))</f>
        <v>100</v>
      </c>
      <c r="P89" s="866"/>
      <c r="Q89" s="866"/>
      <c r="R89" s="385"/>
      <c r="S89" s="852"/>
      <c r="T89" s="852"/>
      <c r="U89" s="829"/>
      <c r="V89" s="852"/>
      <c r="W89" s="381"/>
      <c r="X89" s="381"/>
      <c r="Y89" s="847"/>
      <c r="Z89" s="864"/>
      <c r="AA89" s="847"/>
      <c r="AB89" s="847"/>
      <c r="AC89" s="847"/>
      <c r="AD89" s="861"/>
      <c r="AE89" s="861"/>
      <c r="AF89" s="861"/>
      <c r="AG89" s="847"/>
      <c r="AH89" s="849"/>
      <c r="AI89" s="849"/>
      <c r="AJ89" s="852"/>
      <c r="AK89" s="853"/>
    </row>
    <row r="90" spans="1:38" ht="126" customHeight="1">
      <c r="A90" s="854" t="s">
        <v>500</v>
      </c>
      <c r="B90" s="854"/>
      <c r="C90" s="854"/>
      <c r="D90" s="854"/>
      <c r="E90" s="854"/>
      <c r="F90" s="854"/>
      <c r="G90" s="854"/>
      <c r="H90" s="854"/>
      <c r="I90" s="856" t="s">
        <v>137</v>
      </c>
      <c r="J90" s="857"/>
      <c r="K90" s="857"/>
      <c r="L90" s="857"/>
      <c r="M90" s="857"/>
      <c r="N90" s="857"/>
      <c r="O90" s="857"/>
      <c r="P90" s="857"/>
      <c r="Q90" s="857"/>
      <c r="R90" s="857"/>
      <c r="S90" s="857"/>
      <c r="T90" s="857"/>
      <c r="U90" s="857"/>
      <c r="V90" s="857"/>
      <c r="W90" s="857"/>
      <c r="X90" s="857"/>
      <c r="Y90" s="857"/>
      <c r="Z90" s="857"/>
      <c r="AA90" s="857"/>
      <c r="AB90" s="857"/>
      <c r="AC90" s="857"/>
      <c r="AD90" s="857"/>
      <c r="AE90" s="857"/>
      <c r="AF90" s="857"/>
      <c r="AG90" s="857"/>
      <c r="AH90" s="857"/>
      <c r="AI90" s="857"/>
      <c r="AJ90" s="857"/>
      <c r="AK90" s="858"/>
      <c r="AL90" s="162"/>
    </row>
    <row r="91" spans="1:38" ht="126" customHeight="1">
      <c r="A91" s="855"/>
      <c r="B91" s="855"/>
      <c r="C91" s="855"/>
      <c r="D91" s="855"/>
      <c r="E91" s="855"/>
      <c r="F91" s="855"/>
      <c r="G91" s="855"/>
      <c r="H91" s="855"/>
      <c r="I91" s="859" t="s">
        <v>501</v>
      </c>
      <c r="J91" s="834"/>
      <c r="K91" s="834"/>
      <c r="L91" s="834" t="s">
        <v>139</v>
      </c>
      <c r="M91" s="834"/>
      <c r="N91" s="834"/>
      <c r="O91" s="834"/>
      <c r="P91" s="834"/>
      <c r="Q91" s="834"/>
      <c r="R91" s="834"/>
      <c r="S91" s="834"/>
      <c r="T91" s="834"/>
      <c r="U91" s="834"/>
      <c r="V91" s="834" t="s">
        <v>140</v>
      </c>
      <c r="W91" s="834"/>
      <c r="X91" s="834"/>
      <c r="Y91" s="834" t="s">
        <v>288</v>
      </c>
      <c r="Z91" s="834"/>
      <c r="AA91" s="834"/>
      <c r="AB91" s="834" t="s">
        <v>502</v>
      </c>
      <c r="AC91" s="834"/>
      <c r="AD91" s="834"/>
      <c r="AE91" s="834" t="s">
        <v>267</v>
      </c>
      <c r="AF91" s="835"/>
      <c r="AG91" s="838" t="s">
        <v>269</v>
      </c>
      <c r="AH91" s="838"/>
      <c r="AI91" s="838"/>
      <c r="AJ91" s="838"/>
      <c r="AK91" s="839"/>
      <c r="AL91" s="162"/>
    </row>
    <row r="92" spans="1:38" ht="126" customHeight="1" thickBot="1">
      <c r="A92" s="270" t="s">
        <v>9</v>
      </c>
      <c r="B92" s="842" t="s">
        <v>242</v>
      </c>
      <c r="C92" s="842"/>
      <c r="D92" s="842" t="s">
        <v>503</v>
      </c>
      <c r="E92" s="842"/>
      <c r="F92" s="843" t="s">
        <v>504</v>
      </c>
      <c r="G92" s="844"/>
      <c r="H92" s="845"/>
      <c r="I92" s="836"/>
      <c r="J92" s="836"/>
      <c r="K92" s="836"/>
      <c r="L92" s="836" t="s">
        <v>42</v>
      </c>
      <c r="M92" s="836"/>
      <c r="N92" s="836"/>
      <c r="O92" s="836" t="s">
        <v>145</v>
      </c>
      <c r="P92" s="836"/>
      <c r="Q92" s="836"/>
      <c r="R92" s="836" t="s">
        <v>146</v>
      </c>
      <c r="S92" s="836"/>
      <c r="T92" s="836"/>
      <c r="U92" s="836"/>
      <c r="V92" s="836" t="s">
        <v>147</v>
      </c>
      <c r="W92" s="836"/>
      <c r="X92" s="271" t="s">
        <v>148</v>
      </c>
      <c r="Y92" s="836"/>
      <c r="Z92" s="836"/>
      <c r="AA92" s="836"/>
      <c r="AB92" s="836"/>
      <c r="AC92" s="836"/>
      <c r="AD92" s="836"/>
      <c r="AE92" s="836"/>
      <c r="AF92" s="837"/>
      <c r="AG92" s="840"/>
      <c r="AH92" s="840"/>
      <c r="AI92" s="840"/>
      <c r="AJ92" s="840"/>
      <c r="AK92" s="841"/>
      <c r="AL92" s="162"/>
    </row>
    <row r="93" spans="1:38" ht="126" customHeight="1" thickBot="1">
      <c r="A93" s="354">
        <v>1</v>
      </c>
      <c r="B93" s="829" t="s">
        <v>463</v>
      </c>
      <c r="C93" s="829"/>
      <c r="D93" s="829">
        <f>MODE('[3]SEPG-F-012'!AH30:AH32)</f>
        <v>3</v>
      </c>
      <c r="E93" s="829"/>
      <c r="F93" s="830" t="s">
        <v>515</v>
      </c>
      <c r="G93" s="830"/>
      <c r="H93" s="830"/>
      <c r="I93" s="831" t="s">
        <v>616</v>
      </c>
      <c r="J93" s="832"/>
      <c r="K93" s="832"/>
      <c r="L93" s="823" t="s">
        <v>617</v>
      </c>
      <c r="M93" s="823"/>
      <c r="N93" s="823"/>
      <c r="O93" s="833" t="s">
        <v>618</v>
      </c>
      <c r="P93" s="833"/>
      <c r="Q93" s="833"/>
      <c r="R93" s="823" t="s">
        <v>606</v>
      </c>
      <c r="S93" s="823"/>
      <c r="T93" s="823"/>
      <c r="U93" s="823"/>
      <c r="V93" s="824">
        <v>43222</v>
      </c>
      <c r="W93" s="823"/>
      <c r="X93" s="425"/>
      <c r="Y93" s="825" t="s">
        <v>679</v>
      </c>
      <c r="Z93" s="825"/>
      <c r="AA93" s="825"/>
      <c r="AB93" s="825" t="s">
        <v>619</v>
      </c>
      <c r="AC93" s="825"/>
      <c r="AD93" s="825"/>
      <c r="AE93" s="826">
        <v>0.6</v>
      </c>
      <c r="AF93" s="827"/>
      <c r="AG93" s="826"/>
      <c r="AH93" s="826"/>
      <c r="AI93" s="826"/>
      <c r="AJ93" s="826"/>
      <c r="AK93" s="828"/>
      <c r="AL93" s="162"/>
    </row>
    <row r="94" ht="18.75" thickBot="1"/>
    <row r="95" spans="1:37" s="144" customFormat="1" ht="72" customHeight="1" thickBot="1">
      <c r="A95" s="785" t="s">
        <v>487</v>
      </c>
      <c r="B95" s="786"/>
      <c r="C95" s="786"/>
      <c r="D95" s="786"/>
      <c r="E95" s="786"/>
      <c r="F95" s="786"/>
      <c r="G95" s="786"/>
      <c r="H95" s="786"/>
      <c r="I95" s="786"/>
      <c r="J95" s="786"/>
      <c r="K95" s="786"/>
      <c r="L95" s="786"/>
      <c r="M95" s="786"/>
      <c r="N95" s="786"/>
      <c r="O95" s="786" t="s">
        <v>6</v>
      </c>
      <c r="P95" s="786"/>
      <c r="Q95" s="786"/>
      <c r="R95" s="786"/>
      <c r="S95" s="786"/>
      <c r="T95" s="786"/>
      <c r="U95" s="786"/>
      <c r="V95" s="786"/>
      <c r="W95" s="786"/>
      <c r="X95" s="787"/>
      <c r="Y95" s="788" t="s">
        <v>505</v>
      </c>
      <c r="Z95" s="789"/>
      <c r="AA95" s="789"/>
      <c r="AB95" s="789"/>
      <c r="AC95" s="789"/>
      <c r="AD95" s="789"/>
      <c r="AE95" s="789"/>
      <c r="AF95" s="789"/>
      <c r="AG95" s="789"/>
      <c r="AH95" s="789"/>
      <c r="AI95" s="789"/>
      <c r="AJ95" s="789"/>
      <c r="AK95" s="790"/>
    </row>
    <row r="96" spans="1:37" ht="30" customHeight="1" thickBot="1">
      <c r="A96" s="791" t="s">
        <v>42</v>
      </c>
      <c r="B96" s="773"/>
      <c r="C96" s="773"/>
      <c r="D96" s="773"/>
      <c r="E96" s="773"/>
      <c r="F96" s="773"/>
      <c r="G96" s="773"/>
      <c r="H96" s="773" t="s">
        <v>145</v>
      </c>
      <c r="I96" s="773"/>
      <c r="J96" s="773"/>
      <c r="K96" s="773"/>
      <c r="L96" s="773"/>
      <c r="M96" s="773"/>
      <c r="N96" s="272" t="s">
        <v>453</v>
      </c>
      <c r="O96" s="774" t="s">
        <v>42</v>
      </c>
      <c r="P96" s="777"/>
      <c r="Q96" s="774" t="s">
        <v>145</v>
      </c>
      <c r="R96" s="776"/>
      <c r="S96" s="776"/>
      <c r="T96" s="777"/>
      <c r="U96" s="773" t="s">
        <v>453</v>
      </c>
      <c r="V96" s="773"/>
      <c r="W96" s="773" t="s">
        <v>453</v>
      </c>
      <c r="X96" s="773"/>
      <c r="Y96" s="773" t="s">
        <v>42</v>
      </c>
      <c r="Z96" s="773"/>
      <c r="AA96" s="773"/>
      <c r="AB96" s="773" t="s">
        <v>145</v>
      </c>
      <c r="AC96" s="773"/>
      <c r="AD96" s="773"/>
      <c r="AE96" s="774"/>
      <c r="AF96" s="775" t="s">
        <v>453</v>
      </c>
      <c r="AG96" s="776"/>
      <c r="AH96" s="273"/>
      <c r="AI96" s="776" t="s">
        <v>506</v>
      </c>
      <c r="AJ96" s="776"/>
      <c r="AK96" s="778"/>
    </row>
    <row r="97" spans="1:37" ht="43.5" customHeight="1">
      <c r="A97" s="779" t="s">
        <v>570</v>
      </c>
      <c r="B97" s="780"/>
      <c r="C97" s="780"/>
      <c r="D97" s="780"/>
      <c r="E97" s="780"/>
      <c r="F97" s="780"/>
      <c r="G97" s="781"/>
      <c r="H97" s="782" t="s">
        <v>640</v>
      </c>
      <c r="I97" s="783"/>
      <c r="J97" s="783"/>
      <c r="K97" s="783"/>
      <c r="L97" s="783"/>
      <c r="M97" s="784"/>
      <c r="N97" s="349">
        <v>43122</v>
      </c>
      <c r="O97" s="143" t="s">
        <v>689</v>
      </c>
      <c r="P97" s="416"/>
      <c r="Q97" s="420" t="s">
        <v>636</v>
      </c>
      <c r="R97" s="421"/>
      <c r="S97" s="421"/>
      <c r="T97" s="422"/>
      <c r="U97" s="599">
        <v>43214</v>
      </c>
      <c r="V97" s="600"/>
      <c r="W97" s="599"/>
      <c r="X97" s="600"/>
      <c r="Y97" s="792" t="s">
        <v>654</v>
      </c>
      <c r="Z97" s="793"/>
      <c r="AA97" s="794"/>
      <c r="AB97" s="804" t="s">
        <v>658</v>
      </c>
      <c r="AC97" s="805"/>
      <c r="AD97" s="805"/>
      <c r="AE97" s="806"/>
      <c r="AF97" s="813"/>
      <c r="AG97" s="814"/>
      <c r="AH97" s="820"/>
      <c r="AI97" s="821"/>
      <c r="AJ97" s="821"/>
      <c r="AK97" s="822"/>
    </row>
    <row r="98" spans="1:37" ht="66.75" customHeight="1">
      <c r="A98" s="468" t="s">
        <v>572</v>
      </c>
      <c r="B98" s="578"/>
      <c r="C98" s="578"/>
      <c r="D98" s="578"/>
      <c r="E98" s="578"/>
      <c r="F98" s="578"/>
      <c r="G98" s="469"/>
      <c r="H98" s="579" t="s">
        <v>645</v>
      </c>
      <c r="I98" s="580"/>
      <c r="J98" s="580"/>
      <c r="K98" s="580"/>
      <c r="L98" s="580"/>
      <c r="M98" s="581"/>
      <c r="N98" s="348" t="s">
        <v>625</v>
      </c>
      <c r="O98" s="414" t="s">
        <v>573</v>
      </c>
      <c r="P98" s="415"/>
      <c r="Q98" s="417" t="s">
        <v>632</v>
      </c>
      <c r="R98" s="418"/>
      <c r="S98" s="418"/>
      <c r="T98" s="419"/>
      <c r="U98" s="585">
        <v>43214</v>
      </c>
      <c r="V98" s="586"/>
      <c r="W98" s="585"/>
      <c r="X98" s="586"/>
      <c r="Y98" s="795"/>
      <c r="Z98" s="796"/>
      <c r="AA98" s="797"/>
      <c r="AB98" s="807"/>
      <c r="AC98" s="808"/>
      <c r="AD98" s="808"/>
      <c r="AE98" s="809"/>
      <c r="AF98" s="815"/>
      <c r="AG98" s="816"/>
      <c r="AH98" s="563"/>
      <c r="AI98" s="564"/>
      <c r="AJ98" s="564"/>
      <c r="AK98" s="565"/>
    </row>
    <row r="99" spans="1:37" ht="37.5" customHeight="1">
      <c r="A99" s="468" t="s">
        <v>574</v>
      </c>
      <c r="B99" s="578"/>
      <c r="C99" s="578"/>
      <c r="D99" s="578"/>
      <c r="E99" s="578"/>
      <c r="F99" s="578"/>
      <c r="G99" s="469"/>
      <c r="H99" s="579" t="s">
        <v>644</v>
      </c>
      <c r="I99" s="580"/>
      <c r="J99" s="580"/>
      <c r="K99" s="580"/>
      <c r="L99" s="580"/>
      <c r="M99" s="581"/>
      <c r="N99" s="348" t="s">
        <v>625</v>
      </c>
      <c r="O99" s="414" t="s">
        <v>575</v>
      </c>
      <c r="P99" s="415"/>
      <c r="Q99" s="417" t="s">
        <v>680</v>
      </c>
      <c r="R99" s="418"/>
      <c r="S99" s="418"/>
      <c r="T99" s="419"/>
      <c r="U99" s="585">
        <v>43214</v>
      </c>
      <c r="V99" s="586"/>
      <c r="W99" s="585"/>
      <c r="X99" s="586"/>
      <c r="Y99" s="798"/>
      <c r="Z99" s="799"/>
      <c r="AA99" s="800"/>
      <c r="AB99" s="810"/>
      <c r="AC99" s="811"/>
      <c r="AD99" s="811"/>
      <c r="AE99" s="812"/>
      <c r="AF99" s="817"/>
      <c r="AG99" s="818"/>
      <c r="AH99" s="566"/>
      <c r="AI99" s="567"/>
      <c r="AJ99" s="567"/>
      <c r="AK99" s="568"/>
    </row>
    <row r="100" spans="1:37" ht="37.5" customHeight="1">
      <c r="A100" s="468" t="s">
        <v>576</v>
      </c>
      <c r="B100" s="578"/>
      <c r="C100" s="578"/>
      <c r="D100" s="578"/>
      <c r="E100" s="578"/>
      <c r="F100" s="578"/>
      <c r="G100" s="469"/>
      <c r="H100" s="579" t="s">
        <v>643</v>
      </c>
      <c r="I100" s="580"/>
      <c r="J100" s="580"/>
      <c r="K100" s="580"/>
      <c r="L100" s="580"/>
      <c r="M100" s="581"/>
      <c r="N100" s="348" t="s">
        <v>625</v>
      </c>
      <c r="O100" s="414" t="s">
        <v>577</v>
      </c>
      <c r="P100" s="415"/>
      <c r="Q100" s="417" t="s">
        <v>637</v>
      </c>
      <c r="R100" s="418"/>
      <c r="S100" s="418"/>
      <c r="T100" s="419"/>
      <c r="U100" s="585">
        <v>43214</v>
      </c>
      <c r="V100" s="586"/>
      <c r="W100" s="585"/>
      <c r="X100" s="586"/>
      <c r="Y100" s="801" t="s">
        <v>661</v>
      </c>
      <c r="Z100" s="802"/>
      <c r="AA100" s="803"/>
      <c r="AB100" s="801" t="s">
        <v>657</v>
      </c>
      <c r="AC100" s="802"/>
      <c r="AD100" s="802"/>
      <c r="AE100" s="803"/>
      <c r="AF100" s="819"/>
      <c r="AG100" s="803"/>
      <c r="AH100" s="560"/>
      <c r="AI100" s="561"/>
      <c r="AJ100" s="561"/>
      <c r="AK100" s="562"/>
    </row>
    <row r="101" spans="1:37" ht="56.25" customHeight="1">
      <c r="A101" s="468" t="s">
        <v>578</v>
      </c>
      <c r="B101" s="578"/>
      <c r="C101" s="578"/>
      <c r="D101" s="578"/>
      <c r="E101" s="578"/>
      <c r="F101" s="578"/>
      <c r="G101" s="469"/>
      <c r="H101" s="579" t="s">
        <v>642</v>
      </c>
      <c r="I101" s="580"/>
      <c r="J101" s="580"/>
      <c r="K101" s="580"/>
      <c r="L101" s="580"/>
      <c r="M101" s="581"/>
      <c r="N101" s="348" t="s">
        <v>625</v>
      </c>
      <c r="O101" s="414" t="s">
        <v>460</v>
      </c>
      <c r="P101" s="415"/>
      <c r="Q101" s="417" t="s">
        <v>631</v>
      </c>
      <c r="R101" s="418"/>
      <c r="S101" s="418"/>
      <c r="T101" s="419"/>
      <c r="U101" s="585">
        <v>43214</v>
      </c>
      <c r="V101" s="586"/>
      <c r="W101" s="585"/>
      <c r="X101" s="586"/>
      <c r="Y101" s="795"/>
      <c r="Z101" s="796"/>
      <c r="AA101" s="797"/>
      <c r="AB101" s="795"/>
      <c r="AC101" s="796"/>
      <c r="AD101" s="796"/>
      <c r="AE101" s="797"/>
      <c r="AF101" s="795"/>
      <c r="AG101" s="797"/>
      <c r="AH101" s="563"/>
      <c r="AI101" s="564"/>
      <c r="AJ101" s="564"/>
      <c r="AK101" s="565"/>
    </row>
    <row r="102" spans="1:37" ht="37.5" customHeight="1">
      <c r="A102" s="468" t="s">
        <v>581</v>
      </c>
      <c r="B102" s="578"/>
      <c r="C102" s="578"/>
      <c r="D102" s="578"/>
      <c r="E102" s="578"/>
      <c r="F102" s="578"/>
      <c r="G102" s="469"/>
      <c r="H102" s="579" t="s">
        <v>646</v>
      </c>
      <c r="I102" s="580"/>
      <c r="J102" s="580"/>
      <c r="K102" s="580"/>
      <c r="L102" s="580"/>
      <c r="M102" s="581"/>
      <c r="N102" s="348" t="s">
        <v>625</v>
      </c>
      <c r="O102" s="414" t="s">
        <v>580</v>
      </c>
      <c r="P102" s="415"/>
      <c r="Q102" s="417" t="s">
        <v>639</v>
      </c>
      <c r="R102" s="418"/>
      <c r="S102" s="418"/>
      <c r="T102" s="419"/>
      <c r="U102" s="585">
        <v>43214</v>
      </c>
      <c r="V102" s="586"/>
      <c r="W102" s="585"/>
      <c r="X102" s="586"/>
      <c r="Y102" s="798"/>
      <c r="Z102" s="799"/>
      <c r="AA102" s="800"/>
      <c r="AB102" s="798"/>
      <c r="AC102" s="799"/>
      <c r="AD102" s="799"/>
      <c r="AE102" s="800"/>
      <c r="AF102" s="798"/>
      <c r="AG102" s="800"/>
      <c r="AH102" s="566"/>
      <c r="AI102" s="567"/>
      <c r="AJ102" s="567"/>
      <c r="AK102" s="568"/>
    </row>
    <row r="103" spans="1:37" ht="56.25" customHeight="1">
      <c r="A103" s="468" t="s">
        <v>583</v>
      </c>
      <c r="B103" s="578"/>
      <c r="C103" s="578"/>
      <c r="D103" s="578"/>
      <c r="E103" s="578"/>
      <c r="F103" s="578"/>
      <c r="G103" s="469"/>
      <c r="H103" s="579" t="s">
        <v>644</v>
      </c>
      <c r="I103" s="580"/>
      <c r="J103" s="580"/>
      <c r="K103" s="580"/>
      <c r="L103" s="580"/>
      <c r="M103" s="581"/>
      <c r="N103" s="348" t="s">
        <v>625</v>
      </c>
      <c r="O103" s="414" t="s">
        <v>582</v>
      </c>
      <c r="P103" s="415"/>
      <c r="Q103" s="417" t="s">
        <v>638</v>
      </c>
      <c r="R103" s="418"/>
      <c r="S103" s="418"/>
      <c r="T103" s="419"/>
      <c r="U103" s="585">
        <v>43214</v>
      </c>
      <c r="V103" s="586"/>
      <c r="W103" s="585"/>
      <c r="X103" s="586"/>
      <c r="Y103" s="801" t="s">
        <v>662</v>
      </c>
      <c r="Z103" s="802"/>
      <c r="AA103" s="803"/>
      <c r="AB103" s="801" t="s">
        <v>655</v>
      </c>
      <c r="AC103" s="802"/>
      <c r="AD103" s="802"/>
      <c r="AE103" s="803"/>
      <c r="AF103" s="819"/>
      <c r="AG103" s="803"/>
      <c r="AH103" s="560"/>
      <c r="AI103" s="561"/>
      <c r="AJ103" s="561"/>
      <c r="AK103" s="562"/>
    </row>
    <row r="104" spans="1:37" ht="56.25" customHeight="1">
      <c r="A104" s="468" t="s">
        <v>585</v>
      </c>
      <c r="B104" s="578"/>
      <c r="C104" s="578"/>
      <c r="D104" s="578"/>
      <c r="E104" s="578"/>
      <c r="F104" s="578"/>
      <c r="G104" s="469"/>
      <c r="H104" s="579" t="s">
        <v>641</v>
      </c>
      <c r="I104" s="580"/>
      <c r="J104" s="580"/>
      <c r="K104" s="580"/>
      <c r="L104" s="580"/>
      <c r="M104" s="581"/>
      <c r="N104" s="348" t="s">
        <v>625</v>
      </c>
      <c r="O104" s="414" t="s">
        <v>584</v>
      </c>
      <c r="P104" s="415"/>
      <c r="Q104" s="417" t="s">
        <v>638</v>
      </c>
      <c r="R104" s="418"/>
      <c r="S104" s="418"/>
      <c r="T104" s="419"/>
      <c r="U104" s="585">
        <v>43214</v>
      </c>
      <c r="V104" s="586"/>
      <c r="W104" s="585"/>
      <c r="X104" s="586"/>
      <c r="Y104" s="795"/>
      <c r="Z104" s="796"/>
      <c r="AA104" s="797"/>
      <c r="AB104" s="795"/>
      <c r="AC104" s="796"/>
      <c r="AD104" s="796"/>
      <c r="AE104" s="797"/>
      <c r="AF104" s="795"/>
      <c r="AG104" s="797"/>
      <c r="AH104" s="563"/>
      <c r="AI104" s="564"/>
      <c r="AJ104" s="564"/>
      <c r="AK104" s="565"/>
    </row>
    <row r="105" spans="1:37" ht="56.25" customHeight="1">
      <c r="A105" s="468" t="s">
        <v>586</v>
      </c>
      <c r="B105" s="578"/>
      <c r="C105" s="578"/>
      <c r="D105" s="578"/>
      <c r="E105" s="578"/>
      <c r="F105" s="578"/>
      <c r="G105" s="469"/>
      <c r="H105" s="579" t="s">
        <v>647</v>
      </c>
      <c r="I105" s="580"/>
      <c r="J105" s="580"/>
      <c r="K105" s="580"/>
      <c r="L105" s="580"/>
      <c r="M105" s="581"/>
      <c r="N105" s="348" t="s">
        <v>625</v>
      </c>
      <c r="O105" s="414" t="s">
        <v>634</v>
      </c>
      <c r="P105" s="415"/>
      <c r="Q105" s="417" t="s">
        <v>681</v>
      </c>
      <c r="R105" s="418"/>
      <c r="S105" s="418"/>
      <c r="T105" s="419"/>
      <c r="U105" s="585">
        <v>43214</v>
      </c>
      <c r="V105" s="586"/>
      <c r="W105" s="585"/>
      <c r="X105" s="586"/>
      <c r="Y105" s="798"/>
      <c r="Z105" s="799"/>
      <c r="AA105" s="800"/>
      <c r="AB105" s="798"/>
      <c r="AC105" s="799"/>
      <c r="AD105" s="799"/>
      <c r="AE105" s="800"/>
      <c r="AF105" s="798"/>
      <c r="AG105" s="800"/>
      <c r="AH105" s="566"/>
      <c r="AI105" s="567"/>
      <c r="AJ105" s="567"/>
      <c r="AK105" s="568"/>
    </row>
    <row r="106" spans="1:37" ht="19.5" customHeight="1">
      <c r="A106" s="468"/>
      <c r="B106" s="578"/>
      <c r="C106" s="578"/>
      <c r="D106" s="578"/>
      <c r="E106" s="578"/>
      <c r="F106" s="578"/>
      <c r="G106" s="469"/>
      <c r="H106" s="772"/>
      <c r="I106" s="772"/>
      <c r="J106" s="772"/>
      <c r="K106" s="772"/>
      <c r="L106" s="772"/>
      <c r="M106" s="772"/>
      <c r="N106" s="348" t="s">
        <v>625</v>
      </c>
      <c r="O106" s="414" t="s">
        <v>461</v>
      </c>
      <c r="P106" s="415"/>
      <c r="Q106" s="417" t="s">
        <v>648</v>
      </c>
      <c r="R106" s="418"/>
      <c r="S106" s="418"/>
      <c r="T106" s="419"/>
      <c r="U106" s="585"/>
      <c r="V106" s="586"/>
      <c r="W106" s="585"/>
      <c r="X106" s="586"/>
      <c r="Y106" s="586"/>
      <c r="Z106" s="586"/>
      <c r="AA106" s="586"/>
      <c r="AB106" s="586"/>
      <c r="AC106" s="586"/>
      <c r="AD106" s="586"/>
      <c r="AE106" s="586"/>
      <c r="AF106" s="600"/>
      <c r="AG106" s="600"/>
      <c r="AH106" s="600"/>
      <c r="AI106" s="600"/>
      <c r="AJ106" s="600"/>
      <c r="AK106" s="600"/>
    </row>
    <row r="107" spans="1:37" ht="18">
      <c r="A107" s="768"/>
      <c r="B107" s="769"/>
      <c r="C107" s="769"/>
      <c r="D107" s="769"/>
      <c r="E107" s="769"/>
      <c r="F107" s="769"/>
      <c r="G107" s="770"/>
      <c r="H107" s="586"/>
      <c r="I107" s="586"/>
      <c r="J107" s="586"/>
      <c r="K107" s="586"/>
      <c r="L107" s="586"/>
      <c r="M107" s="586"/>
      <c r="N107" s="348" t="s">
        <v>625</v>
      </c>
      <c r="O107" s="771"/>
      <c r="P107" s="770"/>
      <c r="Q107" s="771"/>
      <c r="R107" s="769"/>
      <c r="S107" s="769"/>
      <c r="T107" s="770"/>
      <c r="U107" s="585"/>
      <c r="V107" s="586"/>
      <c r="W107" s="585"/>
      <c r="X107" s="586"/>
      <c r="Y107" s="586"/>
      <c r="Z107" s="586"/>
      <c r="AA107" s="586"/>
      <c r="AB107" s="586"/>
      <c r="AC107" s="586"/>
      <c r="AD107" s="586"/>
      <c r="AE107" s="586"/>
      <c r="AF107" s="600"/>
      <c r="AG107" s="600"/>
      <c r="AH107" s="600"/>
      <c r="AI107" s="600"/>
      <c r="AJ107" s="600"/>
      <c r="AK107" s="600"/>
    </row>
    <row r="110" ht="18">
      <c r="AD110" s="143" t="s">
        <v>688</v>
      </c>
    </row>
  </sheetData>
  <sheetProtection/>
  <mergeCells count="600">
    <mergeCell ref="AC86:AC87"/>
    <mergeCell ref="M69:M70"/>
    <mergeCell ref="Y86:Y87"/>
    <mergeCell ref="Z86:Z87"/>
    <mergeCell ref="AF86:AF87"/>
    <mergeCell ref="AG86:AG87"/>
    <mergeCell ref="M86:M87"/>
    <mergeCell ref="N86:N87"/>
    <mergeCell ref="O86:O87"/>
    <mergeCell ref="P86:P87"/>
    <mergeCell ref="Q86:Q87"/>
    <mergeCell ref="S86:S87"/>
    <mergeCell ref="AL25:AN27"/>
    <mergeCell ref="AL28:AM29"/>
    <mergeCell ref="AJ25:AK27"/>
    <mergeCell ref="AJ28:AK29"/>
    <mergeCell ref="AJ79:AK81"/>
    <mergeCell ref="T86:T87"/>
    <mergeCell ref="U86:U87"/>
    <mergeCell ref="V86:V87"/>
    <mergeCell ref="AJ84:AK85"/>
    <mergeCell ref="AJ66:AK68"/>
    <mergeCell ref="AB82:AB83"/>
    <mergeCell ref="AC82:AC83"/>
    <mergeCell ref="T79:T81"/>
    <mergeCell ref="AA66:AA68"/>
    <mergeCell ref="AA69:AA70"/>
    <mergeCell ref="V66:V68"/>
    <mergeCell ref="Y82:Y83"/>
    <mergeCell ref="Z82:Z83"/>
    <mergeCell ref="AH86:AI87"/>
    <mergeCell ref="AA86:AA87"/>
    <mergeCell ref="AB86:AB87"/>
    <mergeCell ref="AG28:AG29"/>
    <mergeCell ref="V60:V62"/>
    <mergeCell ref="U63:U65"/>
    <mergeCell ref="V82:V83"/>
    <mergeCell ref="U76:U78"/>
    <mergeCell ref="V76:V78"/>
    <mergeCell ref="Y66:Y68"/>
    <mergeCell ref="AG25:AG27"/>
    <mergeCell ref="AE28:AE29"/>
    <mergeCell ref="AF28:AF29"/>
    <mergeCell ref="AA28:AA29"/>
    <mergeCell ref="AB28:AB29"/>
    <mergeCell ref="AH25:AI27"/>
    <mergeCell ref="AH28:AI29"/>
    <mergeCell ref="AE25:AE27"/>
    <mergeCell ref="AF25:AF27"/>
    <mergeCell ref="Z25:Z27"/>
    <mergeCell ref="Z28:Z29"/>
    <mergeCell ref="AA25:AA27"/>
    <mergeCell ref="AB25:AB27"/>
    <mergeCell ref="AC25:AC27"/>
    <mergeCell ref="AD25:AD27"/>
    <mergeCell ref="AC28:AC29"/>
    <mergeCell ref="AD28:AD29"/>
    <mergeCell ref="Y22:Y24"/>
    <mergeCell ref="C26:C27"/>
    <mergeCell ref="D26:D27"/>
    <mergeCell ref="E26:E27"/>
    <mergeCell ref="Y25:Y27"/>
    <mergeCell ref="V25:V27"/>
    <mergeCell ref="S22:S24"/>
    <mergeCell ref="S25:S27"/>
    <mergeCell ref="Q22:Q24"/>
    <mergeCell ref="P25:P27"/>
    <mergeCell ref="H86:H87"/>
    <mergeCell ref="I86:I87"/>
    <mergeCell ref="J86:J87"/>
    <mergeCell ref="I79:I81"/>
    <mergeCell ref="I84:I85"/>
    <mergeCell ref="G82:G83"/>
    <mergeCell ref="J84:J85"/>
    <mergeCell ref="G84:G85"/>
    <mergeCell ref="H84:H85"/>
    <mergeCell ref="AA82:AA83"/>
    <mergeCell ref="AA84:AA85"/>
    <mergeCell ref="K84:K85"/>
    <mergeCell ref="Q66:Q68"/>
    <mergeCell ref="S82:S83"/>
    <mergeCell ref="A69:A70"/>
    <mergeCell ref="C77:C78"/>
    <mergeCell ref="D77:D78"/>
    <mergeCell ref="E77:E78"/>
    <mergeCell ref="C80:C81"/>
    <mergeCell ref="D80:D81"/>
    <mergeCell ref="E80:E81"/>
    <mergeCell ref="E72:E73"/>
    <mergeCell ref="B69:B70"/>
    <mergeCell ref="B79:B81"/>
    <mergeCell ref="A74:A75"/>
    <mergeCell ref="B74:B75"/>
    <mergeCell ref="B76:B78"/>
    <mergeCell ref="A76:A78"/>
    <mergeCell ref="A71:A73"/>
    <mergeCell ref="AA76:AA78"/>
    <mergeCell ref="Y79:Y81"/>
    <mergeCell ref="AC79:AC81"/>
    <mergeCell ref="T74:T75"/>
    <mergeCell ref="U74:U75"/>
    <mergeCell ref="V74:V75"/>
    <mergeCell ref="AD79:AD81"/>
    <mergeCell ref="AB76:AB78"/>
    <mergeCell ref="AC76:AC78"/>
    <mergeCell ref="AD76:AD78"/>
    <mergeCell ref="AB84:AB85"/>
    <mergeCell ref="L84:L85"/>
    <mergeCell ref="N84:N85"/>
    <mergeCell ref="Q82:Q83"/>
    <mergeCell ref="P82:P83"/>
    <mergeCell ref="S79:S81"/>
    <mergeCell ref="AG76:AG78"/>
    <mergeCell ref="AF76:AF78"/>
    <mergeCell ref="F76:F78"/>
    <mergeCell ref="P76:P78"/>
    <mergeCell ref="A79:A81"/>
    <mergeCell ref="F79:F81"/>
    <mergeCell ref="Z79:Z81"/>
    <mergeCell ref="AA79:AA81"/>
    <mergeCell ref="AB79:AB81"/>
    <mergeCell ref="T76:T78"/>
    <mergeCell ref="A82:A83"/>
    <mergeCell ref="B86:B87"/>
    <mergeCell ref="O84:O85"/>
    <mergeCell ref="M84:M85"/>
    <mergeCell ref="K86:K87"/>
    <mergeCell ref="L86:L87"/>
    <mergeCell ref="B82:B83"/>
    <mergeCell ref="A86:A87"/>
    <mergeCell ref="F86:F87"/>
    <mergeCell ref="G86:G87"/>
    <mergeCell ref="S76:S78"/>
    <mergeCell ref="S28:S29"/>
    <mergeCell ref="Q57:Q59"/>
    <mergeCell ref="Q74:Q75"/>
    <mergeCell ref="S69:S70"/>
    <mergeCell ref="Q71:Q73"/>
    <mergeCell ref="T63:T65"/>
    <mergeCell ref="Q48:Q50"/>
    <mergeCell ref="AJ20:AK21"/>
    <mergeCell ref="U79:U81"/>
    <mergeCell ref="V79:V81"/>
    <mergeCell ref="AH76:AI78"/>
    <mergeCell ref="AJ76:AK78"/>
    <mergeCell ref="V63:V65"/>
    <mergeCell ref="U28:U29"/>
    <mergeCell ref="U30:U32"/>
    <mergeCell ref="AF79:AF81"/>
    <mergeCell ref="V57:V59"/>
    <mergeCell ref="C55:C56"/>
    <mergeCell ref="A14:K14"/>
    <mergeCell ref="Q76:Q78"/>
    <mergeCell ref="A84:A85"/>
    <mergeCell ref="B84:B85"/>
    <mergeCell ref="F84:F85"/>
    <mergeCell ref="P84:P85"/>
    <mergeCell ref="Q79:Q81"/>
    <mergeCell ref="D61:D62"/>
    <mergeCell ref="B30:B32"/>
    <mergeCell ref="A30:A32"/>
    <mergeCell ref="P28:P29"/>
    <mergeCell ref="A48:A50"/>
    <mergeCell ref="P36:P38"/>
    <mergeCell ref="F48:F50"/>
    <mergeCell ref="B28:B29"/>
    <mergeCell ref="F30:F32"/>
    <mergeCell ref="P33:P35"/>
    <mergeCell ref="F63:F65"/>
    <mergeCell ref="S33:S35"/>
    <mergeCell ref="Q30:Q32"/>
    <mergeCell ref="P48:P50"/>
    <mergeCell ref="P63:P65"/>
    <mergeCell ref="Q63:Q65"/>
    <mergeCell ref="P45:P47"/>
    <mergeCell ref="P30:P32"/>
    <mergeCell ref="S45:S47"/>
    <mergeCell ref="Q33:Q35"/>
    <mergeCell ref="D64:D65"/>
    <mergeCell ref="S51:S53"/>
    <mergeCell ref="Q51:Q53"/>
    <mergeCell ref="S63:S65"/>
    <mergeCell ref="C67:C68"/>
    <mergeCell ref="D67:D68"/>
    <mergeCell ref="E67:E68"/>
    <mergeCell ref="P51:P53"/>
    <mergeCell ref="S54:S56"/>
    <mergeCell ref="E64:E65"/>
    <mergeCell ref="A66:A68"/>
    <mergeCell ref="B54:B56"/>
    <mergeCell ref="F54:F56"/>
    <mergeCell ref="B66:B68"/>
    <mergeCell ref="F66:F68"/>
    <mergeCell ref="A63:A65"/>
    <mergeCell ref="B63:B65"/>
    <mergeCell ref="C64:C65"/>
    <mergeCell ref="A57:A59"/>
    <mergeCell ref="B57:B59"/>
    <mergeCell ref="C58:C59"/>
    <mergeCell ref="D58:D59"/>
    <mergeCell ref="E58:E59"/>
    <mergeCell ref="F60:F62"/>
    <mergeCell ref="P57:P59"/>
    <mergeCell ref="S60:S62"/>
    <mergeCell ref="Q60:Q62"/>
    <mergeCell ref="E61:E62"/>
    <mergeCell ref="P60:P62"/>
    <mergeCell ref="C61:C62"/>
    <mergeCell ref="U60:U62"/>
    <mergeCell ref="F57:F59"/>
    <mergeCell ref="S57:S59"/>
    <mergeCell ref="T57:T59"/>
    <mergeCell ref="U57:U59"/>
    <mergeCell ref="E55:E56"/>
    <mergeCell ref="T60:T62"/>
    <mergeCell ref="Q54:Q56"/>
    <mergeCell ref="P54:P56"/>
    <mergeCell ref="T54:T56"/>
    <mergeCell ref="D52:D53"/>
    <mergeCell ref="E49:E50"/>
    <mergeCell ref="D49:D50"/>
    <mergeCell ref="E46:E47"/>
    <mergeCell ref="U54:U56"/>
    <mergeCell ref="V54:V56"/>
    <mergeCell ref="D55:D56"/>
    <mergeCell ref="T51:T53"/>
    <mergeCell ref="T48:T50"/>
    <mergeCell ref="U45:U47"/>
    <mergeCell ref="B22:B24"/>
    <mergeCell ref="A22:A24"/>
    <mergeCell ref="F22:F24"/>
    <mergeCell ref="B33:B35"/>
    <mergeCell ref="E34:E35"/>
    <mergeCell ref="F36:F38"/>
    <mergeCell ref="C34:C35"/>
    <mergeCell ref="D34:D35"/>
    <mergeCell ref="F28:F29"/>
    <mergeCell ref="C31:C32"/>
    <mergeCell ref="C52:C53"/>
    <mergeCell ref="B48:B50"/>
    <mergeCell ref="A36:A38"/>
    <mergeCell ref="A45:A47"/>
    <mergeCell ref="B45:B47"/>
    <mergeCell ref="F33:F35"/>
    <mergeCell ref="A51:A53"/>
    <mergeCell ref="E52:E53"/>
    <mergeCell ref="F51:F53"/>
    <mergeCell ref="F39:F41"/>
    <mergeCell ref="A28:A29"/>
    <mergeCell ref="C46:C47"/>
    <mergeCell ref="F45:F47"/>
    <mergeCell ref="E37:E38"/>
    <mergeCell ref="E31:E32"/>
    <mergeCell ref="F42:F44"/>
    <mergeCell ref="A33:A35"/>
    <mergeCell ref="C40:C41"/>
    <mergeCell ref="D40:D41"/>
    <mergeCell ref="D31:D32"/>
    <mergeCell ref="B25:B27"/>
    <mergeCell ref="A25:A27"/>
    <mergeCell ref="A15:K15"/>
    <mergeCell ref="A42:A44"/>
    <mergeCell ref="B42:B44"/>
    <mergeCell ref="D43:D44"/>
    <mergeCell ref="E43:E44"/>
    <mergeCell ref="A39:A41"/>
    <mergeCell ref="B39:B41"/>
    <mergeCell ref="B36:B38"/>
    <mergeCell ref="V33:V35"/>
    <mergeCell ref="V20:V21"/>
    <mergeCell ref="V30:V32"/>
    <mergeCell ref="T25:T27"/>
    <mergeCell ref="T28:T29"/>
    <mergeCell ref="C23:C24"/>
    <mergeCell ref="D23:D24"/>
    <mergeCell ref="E23:E24"/>
    <mergeCell ref="P20:P21"/>
    <mergeCell ref="Q20:Q21"/>
    <mergeCell ref="V28:V29"/>
    <mergeCell ref="U20:U21"/>
    <mergeCell ref="Q25:Q27"/>
    <mergeCell ref="P22:P24"/>
    <mergeCell ref="S30:S32"/>
    <mergeCell ref="Q28:Q29"/>
    <mergeCell ref="T22:T24"/>
    <mergeCell ref="S20:S21"/>
    <mergeCell ref="T20:T21"/>
    <mergeCell ref="R20:R21"/>
    <mergeCell ref="U22:U24"/>
    <mergeCell ref="U25:U27"/>
    <mergeCell ref="U48:U50"/>
    <mergeCell ref="T30:T32"/>
    <mergeCell ref="T45:T47"/>
    <mergeCell ref="T39:T41"/>
    <mergeCell ref="T42:T44"/>
    <mergeCell ref="T33:T35"/>
    <mergeCell ref="A60:A62"/>
    <mergeCell ref="B60:B62"/>
    <mergeCell ref="A54:A56"/>
    <mergeCell ref="B51:B53"/>
    <mergeCell ref="T36:T38"/>
    <mergeCell ref="S42:S44"/>
    <mergeCell ref="S48:S50"/>
    <mergeCell ref="C49:C50"/>
    <mergeCell ref="D46:D47"/>
    <mergeCell ref="E40:E41"/>
    <mergeCell ref="C37:C38"/>
    <mergeCell ref="D37:D38"/>
    <mergeCell ref="S39:S41"/>
    <mergeCell ref="U39:U41"/>
    <mergeCell ref="C43:C44"/>
    <mergeCell ref="V39:V41"/>
    <mergeCell ref="U36:U38"/>
    <mergeCell ref="Q42:Q44"/>
    <mergeCell ref="S36:S38"/>
    <mergeCell ref="V36:V38"/>
    <mergeCell ref="F25:F27"/>
    <mergeCell ref="Q45:Q47"/>
    <mergeCell ref="P79:P81"/>
    <mergeCell ref="S74:S75"/>
    <mergeCell ref="S66:S68"/>
    <mergeCell ref="P42:P44"/>
    <mergeCell ref="Q36:Q38"/>
    <mergeCell ref="P39:P41"/>
    <mergeCell ref="Q39:Q41"/>
    <mergeCell ref="P66:P68"/>
    <mergeCell ref="U82:U83"/>
    <mergeCell ref="AA71:AA73"/>
    <mergeCell ref="AE74:AE75"/>
    <mergeCell ref="T82:T83"/>
    <mergeCell ref="F82:F83"/>
    <mergeCell ref="F74:F75"/>
    <mergeCell ref="P74:P75"/>
    <mergeCell ref="Y76:Y78"/>
    <mergeCell ref="Z76:Z78"/>
    <mergeCell ref="Y74:Y75"/>
    <mergeCell ref="F69:F70"/>
    <mergeCell ref="P69:P70"/>
    <mergeCell ref="Q69:Q70"/>
    <mergeCell ref="H69:H70"/>
    <mergeCell ref="J69:J70"/>
    <mergeCell ref="K69:K70"/>
    <mergeCell ref="L69:L70"/>
    <mergeCell ref="G69:G70"/>
    <mergeCell ref="N69:N70"/>
    <mergeCell ref="O69:O70"/>
    <mergeCell ref="AE66:AE68"/>
    <mergeCell ref="AE79:AE81"/>
    <mergeCell ref="AG79:AG81"/>
    <mergeCell ref="AD82:AD83"/>
    <mergeCell ref="AE82:AE83"/>
    <mergeCell ref="AH66:AI68"/>
    <mergeCell ref="AD71:AD73"/>
    <mergeCell ref="AH79:AI81"/>
    <mergeCell ref="AE76:AE78"/>
    <mergeCell ref="AG66:AG68"/>
    <mergeCell ref="AJ82:AK83"/>
    <mergeCell ref="AD86:AD87"/>
    <mergeCell ref="AE86:AE87"/>
    <mergeCell ref="AJ86:AK87"/>
    <mergeCell ref="U51:U53"/>
    <mergeCell ref="V48:V50"/>
    <mergeCell ref="Z71:Z73"/>
    <mergeCell ref="AG82:AG83"/>
    <mergeCell ref="AF82:AF83"/>
    <mergeCell ref="AH82:AI83"/>
    <mergeCell ref="T66:T68"/>
    <mergeCell ref="AB22:AB24"/>
    <mergeCell ref="AB66:AB68"/>
    <mergeCell ref="T69:T70"/>
    <mergeCell ref="U69:U70"/>
    <mergeCell ref="AD22:AD24"/>
    <mergeCell ref="AC66:AC68"/>
    <mergeCell ref="AD66:AD68"/>
    <mergeCell ref="V22:V24"/>
    <mergeCell ref="U33:U35"/>
    <mergeCell ref="AH22:AI24"/>
    <mergeCell ref="AA20:AC20"/>
    <mergeCell ref="AD20:AE20"/>
    <mergeCell ref="AG20:AG21"/>
    <mergeCell ref="AF20:AF21"/>
    <mergeCell ref="AF22:AF24"/>
    <mergeCell ref="AH20:AI21"/>
    <mergeCell ref="AA22:AA24"/>
    <mergeCell ref="AC22:AC24"/>
    <mergeCell ref="Y71:Y73"/>
    <mergeCell ref="V69:V70"/>
    <mergeCell ref="P71:P73"/>
    <mergeCell ref="S71:S73"/>
    <mergeCell ref="AE22:AE24"/>
    <mergeCell ref="AG22:AG24"/>
    <mergeCell ref="U66:U68"/>
    <mergeCell ref="T71:T73"/>
    <mergeCell ref="V45:V47"/>
    <mergeCell ref="V51:V53"/>
    <mergeCell ref="F71:F73"/>
    <mergeCell ref="AC71:AC73"/>
    <mergeCell ref="Z22:Z24"/>
    <mergeCell ref="U71:U73"/>
    <mergeCell ref="V71:V73"/>
    <mergeCell ref="U42:U44"/>
    <mergeCell ref="V42:V44"/>
    <mergeCell ref="I69:I70"/>
    <mergeCell ref="Y69:Y70"/>
    <mergeCell ref="Z69:Z70"/>
    <mergeCell ref="AE71:AE73"/>
    <mergeCell ref="AB69:AB70"/>
    <mergeCell ref="AH71:AI73"/>
    <mergeCell ref="Y28:Y29"/>
    <mergeCell ref="AE69:AE70"/>
    <mergeCell ref="AF66:AF68"/>
    <mergeCell ref="AC69:AC70"/>
    <mergeCell ref="AD69:AD70"/>
    <mergeCell ref="AB71:AB73"/>
    <mergeCell ref="Z66:Z68"/>
    <mergeCell ref="AG74:AG75"/>
    <mergeCell ref="AH74:AI75"/>
    <mergeCell ref="AG69:AG70"/>
    <mergeCell ref="AH69:AI70"/>
    <mergeCell ref="AF74:AF75"/>
    <mergeCell ref="AF71:AF73"/>
    <mergeCell ref="AG71:AG73"/>
    <mergeCell ref="AF69:AF70"/>
    <mergeCell ref="AJ22:AK24"/>
    <mergeCell ref="AJ69:AK70"/>
    <mergeCell ref="AJ71:AK73"/>
    <mergeCell ref="I74:I75"/>
    <mergeCell ref="AJ74:AK75"/>
    <mergeCell ref="Z74:Z75"/>
    <mergeCell ref="AA74:AA75"/>
    <mergeCell ref="AB74:AB75"/>
    <mergeCell ref="AC74:AC75"/>
    <mergeCell ref="AD74:AD75"/>
    <mergeCell ref="AG84:AG85"/>
    <mergeCell ref="AH84:AI85"/>
    <mergeCell ref="U84:U85"/>
    <mergeCell ref="AF84:AF85"/>
    <mergeCell ref="V84:V85"/>
    <mergeCell ref="AC84:AC85"/>
    <mergeCell ref="AD84:AD85"/>
    <mergeCell ref="AE84:AE85"/>
    <mergeCell ref="Y84:Y85"/>
    <mergeCell ref="Z84:Z85"/>
    <mergeCell ref="G6:AD6"/>
    <mergeCell ref="AE6:AF6"/>
    <mergeCell ref="AG6:AK6"/>
    <mergeCell ref="C7:F7"/>
    <mergeCell ref="G7:AD7"/>
    <mergeCell ref="AE7:AF7"/>
    <mergeCell ref="AG7:AK7"/>
    <mergeCell ref="A8:B8"/>
    <mergeCell ref="B9:C9"/>
    <mergeCell ref="D9:AK9"/>
    <mergeCell ref="A10:C10"/>
    <mergeCell ref="D10:AK10"/>
    <mergeCell ref="A5:B7"/>
    <mergeCell ref="C5:AD5"/>
    <mergeCell ref="AE5:AF5"/>
    <mergeCell ref="AG5:AK5"/>
    <mergeCell ref="C6:F6"/>
    <mergeCell ref="A12:AK12"/>
    <mergeCell ref="A13:AK13"/>
    <mergeCell ref="A17:K18"/>
    <mergeCell ref="A19:F20"/>
    <mergeCell ref="G19:M20"/>
    <mergeCell ref="N19:O20"/>
    <mergeCell ref="P19:S19"/>
    <mergeCell ref="T19:W19"/>
    <mergeCell ref="Y19:AK19"/>
    <mergeCell ref="W20:W21"/>
    <mergeCell ref="P88:P89"/>
    <mergeCell ref="Q88:Q89"/>
    <mergeCell ref="A88:A89"/>
    <mergeCell ref="B88:B89"/>
    <mergeCell ref="F88:F89"/>
    <mergeCell ref="Y20:Y21"/>
    <mergeCell ref="Q84:Q85"/>
    <mergeCell ref="S84:S85"/>
    <mergeCell ref="T84:T85"/>
    <mergeCell ref="B71:B73"/>
    <mergeCell ref="S88:S89"/>
    <mergeCell ref="T88:T89"/>
    <mergeCell ref="U88:U89"/>
    <mergeCell ref="V88:V89"/>
    <mergeCell ref="Y88:Y89"/>
    <mergeCell ref="Z88:Z89"/>
    <mergeCell ref="AA88:AA89"/>
    <mergeCell ref="AB88:AB89"/>
    <mergeCell ref="AC88:AC89"/>
    <mergeCell ref="AD88:AD89"/>
    <mergeCell ref="AE88:AE89"/>
    <mergeCell ref="AF88:AF89"/>
    <mergeCell ref="AG88:AG89"/>
    <mergeCell ref="AH88:AI89"/>
    <mergeCell ref="AJ88:AK89"/>
    <mergeCell ref="A90:H91"/>
    <mergeCell ref="I90:AK90"/>
    <mergeCell ref="I91:K92"/>
    <mergeCell ref="L91:U91"/>
    <mergeCell ref="V91:X91"/>
    <mergeCell ref="Y91:AA92"/>
    <mergeCell ref="AB91:AD92"/>
    <mergeCell ref="AE91:AF92"/>
    <mergeCell ref="AG91:AK92"/>
    <mergeCell ref="B92:C92"/>
    <mergeCell ref="D92:E92"/>
    <mergeCell ref="F92:H92"/>
    <mergeCell ref="L92:N92"/>
    <mergeCell ref="O92:Q92"/>
    <mergeCell ref="R92:U92"/>
    <mergeCell ref="V92:W92"/>
    <mergeCell ref="B93:C93"/>
    <mergeCell ref="D93:E93"/>
    <mergeCell ref="F93:H93"/>
    <mergeCell ref="I93:K93"/>
    <mergeCell ref="L93:N93"/>
    <mergeCell ref="O93:Q93"/>
    <mergeCell ref="R93:U93"/>
    <mergeCell ref="V93:W93"/>
    <mergeCell ref="Y93:AA93"/>
    <mergeCell ref="AB93:AD93"/>
    <mergeCell ref="AE93:AF93"/>
    <mergeCell ref="AG93:AK93"/>
    <mergeCell ref="AF97:AG99"/>
    <mergeCell ref="AF100:AG102"/>
    <mergeCell ref="AF103:AG105"/>
    <mergeCell ref="AH97:AK99"/>
    <mergeCell ref="AH100:AK102"/>
    <mergeCell ref="AH103:AK105"/>
    <mergeCell ref="Y96:AA96"/>
    <mergeCell ref="Y97:AA99"/>
    <mergeCell ref="Y100:AA102"/>
    <mergeCell ref="Y103:AA105"/>
    <mergeCell ref="AB97:AE99"/>
    <mergeCell ref="AB100:AE102"/>
    <mergeCell ref="AB103:AE105"/>
    <mergeCell ref="AI96:AK96"/>
    <mergeCell ref="A97:G97"/>
    <mergeCell ref="H97:M97"/>
    <mergeCell ref="U97:V97"/>
    <mergeCell ref="W97:X97"/>
    <mergeCell ref="A95:N95"/>
    <mergeCell ref="O95:X95"/>
    <mergeCell ref="Y95:AK95"/>
    <mergeCell ref="A96:G96"/>
    <mergeCell ref="H96:M96"/>
    <mergeCell ref="A104:G104"/>
    <mergeCell ref="H104:M104"/>
    <mergeCell ref="U104:V104"/>
    <mergeCell ref="W104:X104"/>
    <mergeCell ref="AB96:AE96"/>
    <mergeCell ref="AF96:AG96"/>
    <mergeCell ref="O96:P96"/>
    <mergeCell ref="Q96:T96"/>
    <mergeCell ref="U96:V96"/>
    <mergeCell ref="W96:X96"/>
    <mergeCell ref="H106:M106"/>
    <mergeCell ref="U106:V106"/>
    <mergeCell ref="W106:X106"/>
    <mergeCell ref="Y106:AA106"/>
    <mergeCell ref="A105:G105"/>
    <mergeCell ref="H105:M105"/>
    <mergeCell ref="U105:V105"/>
    <mergeCell ref="W105:X105"/>
    <mergeCell ref="AF106:AK106"/>
    <mergeCell ref="A107:G107"/>
    <mergeCell ref="H107:M107"/>
    <mergeCell ref="O107:P107"/>
    <mergeCell ref="Q107:T107"/>
    <mergeCell ref="U107:V107"/>
    <mergeCell ref="W107:X107"/>
    <mergeCell ref="Y107:AA107"/>
    <mergeCell ref="AB107:AE107"/>
    <mergeCell ref="A106:G106"/>
    <mergeCell ref="A99:G99"/>
    <mergeCell ref="H99:M99"/>
    <mergeCell ref="U99:V99"/>
    <mergeCell ref="W99:X99"/>
    <mergeCell ref="AF107:AK107"/>
    <mergeCell ref="A98:G98"/>
    <mergeCell ref="H98:M98"/>
    <mergeCell ref="U98:V98"/>
    <mergeCell ref="W98:X98"/>
    <mergeCell ref="AB106:AE106"/>
    <mergeCell ref="A101:G101"/>
    <mergeCell ref="H101:M101"/>
    <mergeCell ref="U101:V101"/>
    <mergeCell ref="W101:X101"/>
    <mergeCell ref="A100:G100"/>
    <mergeCell ref="H100:M100"/>
    <mergeCell ref="U100:V100"/>
    <mergeCell ref="W100:X100"/>
    <mergeCell ref="A103:G103"/>
    <mergeCell ref="H103:M103"/>
    <mergeCell ref="U103:V103"/>
    <mergeCell ref="W103:X103"/>
    <mergeCell ref="A102:G102"/>
    <mergeCell ref="H102:M102"/>
    <mergeCell ref="U102:V102"/>
    <mergeCell ref="W102:X102"/>
  </mergeCells>
  <conditionalFormatting sqref="E54 E57 E60 E63">
    <cfRule type="containsText" priority="1063" dxfId="6" operator="containsText" stopIfTrue="1" text="Riesgo Baja">
      <formula>NOT(ISERROR(SEARCH("Riesgo Baja",E54)))</formula>
    </cfRule>
    <cfRule type="containsText" priority="1084" dxfId="2" operator="containsText" stopIfTrue="1" text="riesgo Extrema">
      <formula>NOT(ISERROR(SEARCH("riesgo Extrema",E54)))</formula>
    </cfRule>
    <cfRule type="containsText" priority="1085" dxfId="1" operator="containsText" stopIfTrue="1" text="riesgo Alta">
      <formula>NOT(ISERROR(SEARCH("riesgo Alta",E54)))</formula>
    </cfRule>
    <cfRule type="containsText" priority="1086" dxfId="0" operator="containsText" stopIfTrue="1" text="riesgo Moderada">
      <formula>NOT(ISERROR(SEARCH("riesgo Moderada",E54)))</formula>
    </cfRule>
    <cfRule type="containsText" priority="1087" dxfId="6" operator="containsText" stopIfTrue="1" text=" riesgo Baja">
      <formula>NOT(ISERROR(SEARCH(" riesgo Baja",E54)))</formula>
    </cfRule>
  </conditionalFormatting>
  <conditionalFormatting sqref="V22:V23 V25:V26 V28 V30 V33 V36 V39 V42 V45 V48 V51 V54 V57 V60 V63 E80 E83 E85:E87">
    <cfRule type="containsText" priority="488" dxfId="1" operator="containsText" stopIfTrue="1" text="Riesgo Alto">
      <formula>NOT(ISERROR(SEARCH("Riesgo Alto",E22)))</formula>
    </cfRule>
    <cfRule type="containsText" priority="489" dxfId="0" operator="containsText" stopIfTrue="1" text="Riesgo Moderado">
      <formula>NOT(ISERROR(SEARCH("Riesgo Moderado",E22)))</formula>
    </cfRule>
    <cfRule type="containsText" priority="490" dxfId="6" operator="containsText" stopIfTrue="1" text="Riesgo Bajo">
      <formula>NOT(ISERROR(SEARCH("Riesgo Bajo",E22)))</formula>
    </cfRule>
    <cfRule type="containsText" priority="491" dxfId="1" operator="containsText" stopIfTrue="1" text="Riesgo Alto">
      <formula>NOT(ISERROR(SEARCH("Riesgo Alto",E22)))</formula>
    </cfRule>
    <cfRule type="containsText" priority="492" dxfId="363" operator="containsText" stopIfTrue="1" text="Riesgo Extremo">
      <formula>NOT(ISERROR(SEARCH("Riesgo Extremo",E22)))</formula>
    </cfRule>
  </conditionalFormatting>
  <conditionalFormatting sqref="V22:V23 V25:V26 V28 V30 V33 V36 V39 V42 V45 V48 V51 V54 V57 V60 V63 E80 E83 E85:E87">
    <cfRule type="containsText" priority="487" dxfId="9" operator="containsText" stopIfTrue="1" text="Riesgo Extremo">
      <formula>NOT(ISERROR(SEARCH("Riesgo Extremo",E22)))</formula>
    </cfRule>
  </conditionalFormatting>
  <conditionalFormatting sqref="E34">
    <cfRule type="containsText" priority="398" dxfId="1" operator="containsText" stopIfTrue="1" text="Riesgo Alto">
      <formula>NOT(ISERROR(SEARCH("Riesgo Alto",E34)))</formula>
    </cfRule>
    <cfRule type="containsText" priority="399" dxfId="0" operator="containsText" stopIfTrue="1" text="Riesgo Moderado">
      <formula>NOT(ISERROR(SEARCH("Riesgo Moderado",E34)))</formula>
    </cfRule>
    <cfRule type="containsText" priority="400" dxfId="6" operator="containsText" stopIfTrue="1" text="Riesgo Bajo">
      <formula>NOT(ISERROR(SEARCH("Riesgo Bajo",E34)))</formula>
    </cfRule>
    <cfRule type="containsText" priority="401" dxfId="1" operator="containsText" stopIfTrue="1" text="Riesgo Alto">
      <formula>NOT(ISERROR(SEARCH("Riesgo Alto",E34)))</formula>
    </cfRule>
    <cfRule type="containsText" priority="402" dxfId="363" operator="containsText" stopIfTrue="1" text="Riesgo Extremo">
      <formula>NOT(ISERROR(SEARCH("Riesgo Extremo",E34)))</formula>
    </cfRule>
  </conditionalFormatting>
  <conditionalFormatting sqref="E34">
    <cfRule type="containsText" priority="397" dxfId="9" operator="containsText" stopIfTrue="1" text="Riesgo Extremo">
      <formula>NOT(ISERROR(SEARCH("Riesgo Extremo",E34)))</formula>
    </cfRule>
  </conditionalFormatting>
  <conditionalFormatting sqref="E31">
    <cfRule type="containsText" priority="392" dxfId="1" operator="containsText" stopIfTrue="1" text="Riesgo Alto">
      <formula>NOT(ISERROR(SEARCH("Riesgo Alto",E31)))</formula>
    </cfRule>
    <cfRule type="containsText" priority="393" dxfId="0" operator="containsText" stopIfTrue="1" text="Riesgo Moderado">
      <formula>NOT(ISERROR(SEARCH("Riesgo Moderado",E31)))</formula>
    </cfRule>
    <cfRule type="containsText" priority="394" dxfId="6" operator="containsText" stopIfTrue="1" text="Riesgo Bajo">
      <formula>NOT(ISERROR(SEARCH("Riesgo Bajo",E31)))</formula>
    </cfRule>
    <cfRule type="containsText" priority="395" dxfId="1" operator="containsText" stopIfTrue="1" text="Riesgo Alto">
      <formula>NOT(ISERROR(SEARCH("Riesgo Alto",E31)))</formula>
    </cfRule>
    <cfRule type="containsText" priority="396" dxfId="363" operator="containsText" stopIfTrue="1" text="Riesgo Extremo">
      <formula>NOT(ISERROR(SEARCH("Riesgo Extremo",E31)))</formula>
    </cfRule>
  </conditionalFormatting>
  <conditionalFormatting sqref="E31">
    <cfRule type="containsText" priority="391" dxfId="9" operator="containsText" stopIfTrue="1" text="Riesgo Extremo">
      <formula>NOT(ISERROR(SEARCH("Riesgo Extremo",E31)))</formula>
    </cfRule>
  </conditionalFormatting>
  <conditionalFormatting sqref="E29">
    <cfRule type="containsText" priority="386" dxfId="1" operator="containsText" stopIfTrue="1" text="Riesgo Alto">
      <formula>NOT(ISERROR(SEARCH("Riesgo Alto",E29)))</formula>
    </cfRule>
    <cfRule type="containsText" priority="387" dxfId="0" operator="containsText" stopIfTrue="1" text="Riesgo Moderado">
      <formula>NOT(ISERROR(SEARCH("Riesgo Moderado",E29)))</formula>
    </cfRule>
    <cfRule type="containsText" priority="388" dxfId="6" operator="containsText" stopIfTrue="1" text="Riesgo Bajo">
      <formula>NOT(ISERROR(SEARCH("Riesgo Bajo",E29)))</formula>
    </cfRule>
    <cfRule type="containsText" priority="389" dxfId="1" operator="containsText" stopIfTrue="1" text="Riesgo Alto">
      <formula>NOT(ISERROR(SEARCH("Riesgo Alto",E29)))</formula>
    </cfRule>
    <cfRule type="containsText" priority="390" dxfId="363" operator="containsText" stopIfTrue="1" text="Riesgo Extremo">
      <formula>NOT(ISERROR(SEARCH("Riesgo Extremo",E29)))</formula>
    </cfRule>
  </conditionalFormatting>
  <conditionalFormatting sqref="E29">
    <cfRule type="containsText" priority="385" dxfId="9" operator="containsText" stopIfTrue="1" text="Riesgo Extremo">
      <formula>NOT(ISERROR(SEARCH("Riesgo Extremo",E29)))</formula>
    </cfRule>
  </conditionalFormatting>
  <conditionalFormatting sqref="E26">
    <cfRule type="containsText" priority="380" dxfId="1" operator="containsText" stopIfTrue="1" text="Riesgo Alto">
      <formula>NOT(ISERROR(SEARCH("Riesgo Alto",E26)))</formula>
    </cfRule>
    <cfRule type="containsText" priority="381" dxfId="0" operator="containsText" stopIfTrue="1" text="Riesgo Moderado">
      <formula>NOT(ISERROR(SEARCH("Riesgo Moderado",E26)))</formula>
    </cfRule>
    <cfRule type="containsText" priority="382" dxfId="6" operator="containsText" stopIfTrue="1" text="Riesgo Bajo">
      <formula>NOT(ISERROR(SEARCH("Riesgo Bajo",E26)))</formula>
    </cfRule>
    <cfRule type="containsText" priority="383" dxfId="1" operator="containsText" stopIfTrue="1" text="Riesgo Alto">
      <formula>NOT(ISERROR(SEARCH("Riesgo Alto",E26)))</formula>
    </cfRule>
    <cfRule type="containsText" priority="384" dxfId="363" operator="containsText" stopIfTrue="1" text="Riesgo Extremo">
      <formula>NOT(ISERROR(SEARCH("Riesgo Extremo",E26)))</formula>
    </cfRule>
  </conditionalFormatting>
  <conditionalFormatting sqref="E26">
    <cfRule type="containsText" priority="379" dxfId="9" operator="containsText" stopIfTrue="1" text="Riesgo Extremo">
      <formula>NOT(ISERROR(SEARCH("Riesgo Extremo",E26)))</formula>
    </cfRule>
  </conditionalFormatting>
  <conditionalFormatting sqref="E23">
    <cfRule type="containsText" priority="374" dxfId="1" operator="containsText" stopIfTrue="1" text="Riesgo Alto">
      <formula>NOT(ISERROR(SEARCH("Riesgo Alto",E23)))</formula>
    </cfRule>
    <cfRule type="containsText" priority="375" dxfId="0" operator="containsText" stopIfTrue="1" text="Riesgo Moderado">
      <formula>NOT(ISERROR(SEARCH("Riesgo Moderado",E23)))</formula>
    </cfRule>
    <cfRule type="containsText" priority="376" dxfId="6" operator="containsText" stopIfTrue="1" text="Riesgo Bajo">
      <formula>NOT(ISERROR(SEARCH("Riesgo Bajo",E23)))</formula>
    </cfRule>
    <cfRule type="containsText" priority="377" dxfId="1" operator="containsText" stopIfTrue="1" text="Riesgo Alto">
      <formula>NOT(ISERROR(SEARCH("Riesgo Alto",E23)))</formula>
    </cfRule>
    <cfRule type="containsText" priority="378" dxfId="363" operator="containsText" stopIfTrue="1" text="Riesgo Extremo">
      <formula>NOT(ISERROR(SEARCH("Riesgo Extremo",E23)))</formula>
    </cfRule>
  </conditionalFormatting>
  <conditionalFormatting sqref="E23">
    <cfRule type="containsText" priority="373" dxfId="9" operator="containsText" stopIfTrue="1" text="Riesgo Extremo">
      <formula>NOT(ISERROR(SEARCH("Riesgo Extremo",E23)))</formula>
    </cfRule>
  </conditionalFormatting>
  <conditionalFormatting sqref="E37">
    <cfRule type="containsText" priority="368" dxfId="1" operator="containsText" stopIfTrue="1" text="Riesgo Alto">
      <formula>NOT(ISERROR(SEARCH("Riesgo Alto",E37)))</formula>
    </cfRule>
    <cfRule type="containsText" priority="369" dxfId="0" operator="containsText" stopIfTrue="1" text="Riesgo Moderado">
      <formula>NOT(ISERROR(SEARCH("Riesgo Moderado",E37)))</formula>
    </cfRule>
    <cfRule type="containsText" priority="370" dxfId="6" operator="containsText" stopIfTrue="1" text="Riesgo Bajo">
      <formula>NOT(ISERROR(SEARCH("Riesgo Bajo",E37)))</formula>
    </cfRule>
    <cfRule type="containsText" priority="371" dxfId="1" operator="containsText" stopIfTrue="1" text="Riesgo Alto">
      <formula>NOT(ISERROR(SEARCH("Riesgo Alto",E37)))</formula>
    </cfRule>
    <cfRule type="containsText" priority="372" dxfId="363" operator="containsText" stopIfTrue="1" text="Riesgo Extremo">
      <formula>NOT(ISERROR(SEARCH("Riesgo Extremo",E37)))</formula>
    </cfRule>
  </conditionalFormatting>
  <conditionalFormatting sqref="E37">
    <cfRule type="containsText" priority="367" dxfId="9" operator="containsText" stopIfTrue="1" text="Riesgo Extremo">
      <formula>NOT(ISERROR(SEARCH("Riesgo Extremo",E37)))</formula>
    </cfRule>
  </conditionalFormatting>
  <conditionalFormatting sqref="E40">
    <cfRule type="containsText" priority="362" dxfId="1" operator="containsText" stopIfTrue="1" text="Riesgo Alto">
      <formula>NOT(ISERROR(SEARCH("Riesgo Alto",E40)))</formula>
    </cfRule>
    <cfRule type="containsText" priority="363" dxfId="0" operator="containsText" stopIfTrue="1" text="Riesgo Moderado">
      <formula>NOT(ISERROR(SEARCH("Riesgo Moderado",E40)))</formula>
    </cfRule>
    <cfRule type="containsText" priority="364" dxfId="6" operator="containsText" stopIfTrue="1" text="Riesgo Bajo">
      <formula>NOT(ISERROR(SEARCH("Riesgo Bajo",E40)))</formula>
    </cfRule>
    <cfRule type="containsText" priority="365" dxfId="1" operator="containsText" stopIfTrue="1" text="Riesgo Alto">
      <formula>NOT(ISERROR(SEARCH("Riesgo Alto",E40)))</formula>
    </cfRule>
    <cfRule type="containsText" priority="366" dxfId="363" operator="containsText" stopIfTrue="1" text="Riesgo Extremo">
      <formula>NOT(ISERROR(SEARCH("Riesgo Extremo",E40)))</formula>
    </cfRule>
  </conditionalFormatting>
  <conditionalFormatting sqref="E40">
    <cfRule type="containsText" priority="361" dxfId="9" operator="containsText" stopIfTrue="1" text="Riesgo Extremo">
      <formula>NOT(ISERROR(SEARCH("Riesgo Extremo",E40)))</formula>
    </cfRule>
  </conditionalFormatting>
  <conditionalFormatting sqref="E43">
    <cfRule type="containsText" priority="356" dxfId="1" operator="containsText" stopIfTrue="1" text="Riesgo Alto">
      <formula>NOT(ISERROR(SEARCH("Riesgo Alto",E43)))</formula>
    </cfRule>
    <cfRule type="containsText" priority="357" dxfId="0" operator="containsText" stopIfTrue="1" text="Riesgo Moderado">
      <formula>NOT(ISERROR(SEARCH("Riesgo Moderado",E43)))</formula>
    </cfRule>
    <cfRule type="containsText" priority="358" dxfId="6" operator="containsText" stopIfTrue="1" text="Riesgo Bajo">
      <formula>NOT(ISERROR(SEARCH("Riesgo Bajo",E43)))</formula>
    </cfRule>
    <cfRule type="containsText" priority="359" dxfId="1" operator="containsText" stopIfTrue="1" text="Riesgo Alto">
      <formula>NOT(ISERROR(SEARCH("Riesgo Alto",E43)))</formula>
    </cfRule>
    <cfRule type="containsText" priority="360" dxfId="363" operator="containsText" stopIfTrue="1" text="Riesgo Extremo">
      <formula>NOT(ISERROR(SEARCH("Riesgo Extremo",E43)))</formula>
    </cfRule>
  </conditionalFormatting>
  <conditionalFormatting sqref="E43">
    <cfRule type="containsText" priority="355" dxfId="9" operator="containsText" stopIfTrue="1" text="Riesgo Extremo">
      <formula>NOT(ISERROR(SEARCH("Riesgo Extremo",E43)))</formula>
    </cfRule>
  </conditionalFormatting>
  <conditionalFormatting sqref="E46">
    <cfRule type="containsText" priority="350" dxfId="1" operator="containsText" stopIfTrue="1" text="Riesgo Alto">
      <formula>NOT(ISERROR(SEARCH("Riesgo Alto",E46)))</formula>
    </cfRule>
    <cfRule type="containsText" priority="351" dxfId="0" operator="containsText" stopIfTrue="1" text="Riesgo Moderado">
      <formula>NOT(ISERROR(SEARCH("Riesgo Moderado",E46)))</formula>
    </cfRule>
    <cfRule type="containsText" priority="352" dxfId="6" operator="containsText" stopIfTrue="1" text="Riesgo Bajo">
      <formula>NOT(ISERROR(SEARCH("Riesgo Bajo",E46)))</formula>
    </cfRule>
    <cfRule type="containsText" priority="353" dxfId="1" operator="containsText" stopIfTrue="1" text="Riesgo Alto">
      <formula>NOT(ISERROR(SEARCH("Riesgo Alto",E46)))</formula>
    </cfRule>
    <cfRule type="containsText" priority="354" dxfId="363" operator="containsText" stopIfTrue="1" text="Riesgo Extremo">
      <formula>NOT(ISERROR(SEARCH("Riesgo Extremo",E46)))</formula>
    </cfRule>
  </conditionalFormatting>
  <conditionalFormatting sqref="E46">
    <cfRule type="containsText" priority="349" dxfId="9" operator="containsText" stopIfTrue="1" text="Riesgo Extremo">
      <formula>NOT(ISERROR(SEARCH("Riesgo Extremo",E46)))</formula>
    </cfRule>
  </conditionalFormatting>
  <conditionalFormatting sqref="E49">
    <cfRule type="containsText" priority="344" dxfId="1" operator="containsText" stopIfTrue="1" text="Riesgo Alto">
      <formula>NOT(ISERROR(SEARCH("Riesgo Alto",E49)))</formula>
    </cfRule>
    <cfRule type="containsText" priority="345" dxfId="0" operator="containsText" stopIfTrue="1" text="Riesgo Moderado">
      <formula>NOT(ISERROR(SEARCH("Riesgo Moderado",E49)))</formula>
    </cfRule>
    <cfRule type="containsText" priority="346" dxfId="6" operator="containsText" stopIfTrue="1" text="Riesgo Bajo">
      <formula>NOT(ISERROR(SEARCH("Riesgo Bajo",E49)))</formula>
    </cfRule>
    <cfRule type="containsText" priority="347" dxfId="1" operator="containsText" stopIfTrue="1" text="Riesgo Alto">
      <formula>NOT(ISERROR(SEARCH("Riesgo Alto",E49)))</formula>
    </cfRule>
    <cfRule type="containsText" priority="348" dxfId="363" operator="containsText" stopIfTrue="1" text="Riesgo Extremo">
      <formula>NOT(ISERROR(SEARCH("Riesgo Extremo",E49)))</formula>
    </cfRule>
  </conditionalFormatting>
  <conditionalFormatting sqref="E49">
    <cfRule type="containsText" priority="343" dxfId="9" operator="containsText" stopIfTrue="1" text="Riesgo Extremo">
      <formula>NOT(ISERROR(SEARCH("Riesgo Extremo",E49)))</formula>
    </cfRule>
  </conditionalFormatting>
  <conditionalFormatting sqref="E52">
    <cfRule type="containsText" priority="338" dxfId="1" operator="containsText" stopIfTrue="1" text="Riesgo Alto">
      <formula>NOT(ISERROR(SEARCH("Riesgo Alto",E52)))</formula>
    </cfRule>
    <cfRule type="containsText" priority="339" dxfId="0" operator="containsText" stopIfTrue="1" text="Riesgo Moderado">
      <formula>NOT(ISERROR(SEARCH("Riesgo Moderado",E52)))</formula>
    </cfRule>
    <cfRule type="containsText" priority="340" dxfId="6" operator="containsText" stopIfTrue="1" text="Riesgo Bajo">
      <formula>NOT(ISERROR(SEARCH("Riesgo Bajo",E52)))</formula>
    </cfRule>
    <cfRule type="containsText" priority="341" dxfId="1" operator="containsText" stopIfTrue="1" text="Riesgo Alto">
      <formula>NOT(ISERROR(SEARCH("Riesgo Alto",E52)))</formula>
    </cfRule>
    <cfRule type="containsText" priority="342" dxfId="363" operator="containsText" stopIfTrue="1" text="Riesgo Extremo">
      <formula>NOT(ISERROR(SEARCH("Riesgo Extremo",E52)))</formula>
    </cfRule>
  </conditionalFormatting>
  <conditionalFormatting sqref="E52">
    <cfRule type="containsText" priority="337" dxfId="9" operator="containsText" stopIfTrue="1" text="Riesgo Extremo">
      <formula>NOT(ISERROR(SEARCH("Riesgo Extremo",E52)))</formula>
    </cfRule>
  </conditionalFormatting>
  <conditionalFormatting sqref="E55">
    <cfRule type="containsText" priority="332" dxfId="1" operator="containsText" stopIfTrue="1" text="Riesgo Alto">
      <formula>NOT(ISERROR(SEARCH("Riesgo Alto",E55)))</formula>
    </cfRule>
    <cfRule type="containsText" priority="333" dxfId="0" operator="containsText" stopIfTrue="1" text="Riesgo Moderado">
      <formula>NOT(ISERROR(SEARCH("Riesgo Moderado",E55)))</formula>
    </cfRule>
    <cfRule type="containsText" priority="334" dxfId="6" operator="containsText" stopIfTrue="1" text="Riesgo Bajo">
      <formula>NOT(ISERROR(SEARCH("Riesgo Bajo",E55)))</formula>
    </cfRule>
    <cfRule type="containsText" priority="335" dxfId="1" operator="containsText" stopIfTrue="1" text="Riesgo Alto">
      <formula>NOT(ISERROR(SEARCH("Riesgo Alto",E55)))</formula>
    </cfRule>
    <cfRule type="containsText" priority="336" dxfId="363" operator="containsText" stopIfTrue="1" text="Riesgo Extremo">
      <formula>NOT(ISERROR(SEARCH("Riesgo Extremo",E55)))</formula>
    </cfRule>
  </conditionalFormatting>
  <conditionalFormatting sqref="E55">
    <cfRule type="containsText" priority="331" dxfId="9" operator="containsText" stopIfTrue="1" text="Riesgo Extremo">
      <formula>NOT(ISERROR(SEARCH("Riesgo Extremo",E55)))</formula>
    </cfRule>
  </conditionalFormatting>
  <conditionalFormatting sqref="E58">
    <cfRule type="containsText" priority="326" dxfId="1" operator="containsText" stopIfTrue="1" text="Riesgo Alto">
      <formula>NOT(ISERROR(SEARCH("Riesgo Alto",E58)))</formula>
    </cfRule>
    <cfRule type="containsText" priority="327" dxfId="0" operator="containsText" stopIfTrue="1" text="Riesgo Moderado">
      <formula>NOT(ISERROR(SEARCH("Riesgo Moderado",E58)))</formula>
    </cfRule>
    <cfRule type="containsText" priority="328" dxfId="6" operator="containsText" stopIfTrue="1" text="Riesgo Bajo">
      <formula>NOT(ISERROR(SEARCH("Riesgo Bajo",E58)))</formula>
    </cfRule>
    <cfRule type="containsText" priority="329" dxfId="1" operator="containsText" stopIfTrue="1" text="Riesgo Alto">
      <formula>NOT(ISERROR(SEARCH("Riesgo Alto",E58)))</formula>
    </cfRule>
    <cfRule type="containsText" priority="330" dxfId="363" operator="containsText" stopIfTrue="1" text="Riesgo Extremo">
      <formula>NOT(ISERROR(SEARCH("Riesgo Extremo",E58)))</formula>
    </cfRule>
  </conditionalFormatting>
  <conditionalFormatting sqref="E58">
    <cfRule type="containsText" priority="325" dxfId="9" operator="containsText" stopIfTrue="1" text="Riesgo Extremo">
      <formula>NOT(ISERROR(SEARCH("Riesgo Extremo",E58)))</formula>
    </cfRule>
  </conditionalFormatting>
  <conditionalFormatting sqref="E61">
    <cfRule type="containsText" priority="320" dxfId="1" operator="containsText" stopIfTrue="1" text="Riesgo Alto">
      <formula>NOT(ISERROR(SEARCH("Riesgo Alto",E61)))</formula>
    </cfRule>
    <cfRule type="containsText" priority="321" dxfId="0" operator="containsText" stopIfTrue="1" text="Riesgo Moderado">
      <formula>NOT(ISERROR(SEARCH("Riesgo Moderado",E61)))</formula>
    </cfRule>
    <cfRule type="containsText" priority="322" dxfId="6" operator="containsText" stopIfTrue="1" text="Riesgo Bajo">
      <formula>NOT(ISERROR(SEARCH("Riesgo Bajo",E61)))</formula>
    </cfRule>
    <cfRule type="containsText" priority="323" dxfId="1" operator="containsText" stopIfTrue="1" text="Riesgo Alto">
      <formula>NOT(ISERROR(SEARCH("Riesgo Alto",E61)))</formula>
    </cfRule>
    <cfRule type="containsText" priority="324" dxfId="363" operator="containsText" stopIfTrue="1" text="Riesgo Extremo">
      <formula>NOT(ISERROR(SEARCH("Riesgo Extremo",E61)))</formula>
    </cfRule>
  </conditionalFormatting>
  <conditionalFormatting sqref="E61">
    <cfRule type="containsText" priority="319" dxfId="9" operator="containsText" stopIfTrue="1" text="Riesgo Extremo">
      <formula>NOT(ISERROR(SEARCH("Riesgo Extremo",E61)))</formula>
    </cfRule>
  </conditionalFormatting>
  <conditionalFormatting sqref="E64">
    <cfRule type="containsText" priority="314" dxfId="1" operator="containsText" stopIfTrue="1" text="Riesgo Alto">
      <formula>NOT(ISERROR(SEARCH("Riesgo Alto",E64)))</formula>
    </cfRule>
    <cfRule type="containsText" priority="315" dxfId="0" operator="containsText" stopIfTrue="1" text="Riesgo Moderado">
      <formula>NOT(ISERROR(SEARCH("Riesgo Moderado",E64)))</formula>
    </cfRule>
    <cfRule type="containsText" priority="316" dxfId="6" operator="containsText" stopIfTrue="1" text="Riesgo Bajo">
      <formula>NOT(ISERROR(SEARCH("Riesgo Bajo",E64)))</formula>
    </cfRule>
    <cfRule type="containsText" priority="317" dxfId="1" operator="containsText" stopIfTrue="1" text="Riesgo Alto">
      <formula>NOT(ISERROR(SEARCH("Riesgo Alto",E64)))</formula>
    </cfRule>
    <cfRule type="containsText" priority="318" dxfId="363" operator="containsText" stopIfTrue="1" text="Riesgo Extremo">
      <formula>NOT(ISERROR(SEARCH("Riesgo Extremo",E64)))</formula>
    </cfRule>
  </conditionalFormatting>
  <conditionalFormatting sqref="E64">
    <cfRule type="containsText" priority="313" dxfId="9" operator="containsText" stopIfTrue="1" text="Riesgo Extremo">
      <formula>NOT(ISERROR(SEARCH("Riesgo Extremo",E64)))</formula>
    </cfRule>
  </conditionalFormatting>
  <conditionalFormatting sqref="V66:V67">
    <cfRule type="containsText" priority="254" dxfId="1" operator="containsText" stopIfTrue="1" text="Riesgo Alto">
      <formula>NOT(ISERROR(SEARCH("Riesgo Alto",V66)))</formula>
    </cfRule>
    <cfRule type="containsText" priority="255" dxfId="0" operator="containsText" stopIfTrue="1" text="Riesgo Moderado">
      <formula>NOT(ISERROR(SEARCH("Riesgo Moderado",V66)))</formula>
    </cfRule>
    <cfRule type="containsText" priority="256" dxfId="6" operator="containsText" stopIfTrue="1" text="Riesgo Bajo">
      <formula>NOT(ISERROR(SEARCH("Riesgo Bajo",V66)))</formula>
    </cfRule>
    <cfRule type="containsText" priority="257" dxfId="1" operator="containsText" stopIfTrue="1" text="Riesgo Alto">
      <formula>NOT(ISERROR(SEARCH("Riesgo Alto",V66)))</formula>
    </cfRule>
    <cfRule type="containsText" priority="258" dxfId="363" operator="containsText" stopIfTrue="1" text="Riesgo Extremo">
      <formula>NOT(ISERROR(SEARCH("Riesgo Extremo",V66)))</formula>
    </cfRule>
  </conditionalFormatting>
  <conditionalFormatting sqref="V66:V67">
    <cfRule type="containsText" priority="253" dxfId="9" operator="containsText" stopIfTrue="1" text="Riesgo Extremo">
      <formula>NOT(ISERROR(SEARCH("Riesgo Extremo",V66)))</formula>
    </cfRule>
  </conditionalFormatting>
  <conditionalFormatting sqref="E67">
    <cfRule type="containsText" priority="248" dxfId="1" operator="containsText" stopIfTrue="1" text="Riesgo Alto">
      <formula>NOT(ISERROR(SEARCH("Riesgo Alto",E67)))</formula>
    </cfRule>
    <cfRule type="containsText" priority="249" dxfId="0" operator="containsText" stopIfTrue="1" text="Riesgo Moderado">
      <formula>NOT(ISERROR(SEARCH("Riesgo Moderado",E67)))</formula>
    </cfRule>
    <cfRule type="containsText" priority="250" dxfId="6" operator="containsText" stopIfTrue="1" text="Riesgo Bajo">
      <formula>NOT(ISERROR(SEARCH("Riesgo Bajo",E67)))</formula>
    </cfRule>
    <cfRule type="containsText" priority="251" dxfId="1" operator="containsText" stopIfTrue="1" text="Riesgo Alto">
      <formula>NOT(ISERROR(SEARCH("Riesgo Alto",E67)))</formula>
    </cfRule>
    <cfRule type="containsText" priority="252" dxfId="363" operator="containsText" stopIfTrue="1" text="Riesgo Extremo">
      <formula>NOT(ISERROR(SEARCH("Riesgo Extremo",E67)))</formula>
    </cfRule>
  </conditionalFormatting>
  <conditionalFormatting sqref="E67">
    <cfRule type="containsText" priority="247" dxfId="9" operator="containsText" stopIfTrue="1" text="Riesgo Extremo">
      <formula>NOT(ISERROR(SEARCH("Riesgo Extremo",E67)))</formula>
    </cfRule>
  </conditionalFormatting>
  <conditionalFormatting sqref="V69">
    <cfRule type="containsText" priority="206" dxfId="1" operator="containsText" stopIfTrue="1" text="Riesgo Alto">
      <formula>NOT(ISERROR(SEARCH("Riesgo Alto",V69)))</formula>
    </cfRule>
    <cfRule type="containsText" priority="207" dxfId="0" operator="containsText" stopIfTrue="1" text="Riesgo Moderado">
      <formula>NOT(ISERROR(SEARCH("Riesgo Moderado",V69)))</formula>
    </cfRule>
    <cfRule type="containsText" priority="208" dxfId="6" operator="containsText" stopIfTrue="1" text="Riesgo Bajo">
      <formula>NOT(ISERROR(SEARCH("Riesgo Bajo",V69)))</formula>
    </cfRule>
    <cfRule type="containsText" priority="209" dxfId="1" operator="containsText" stopIfTrue="1" text="Riesgo Alto">
      <formula>NOT(ISERROR(SEARCH("Riesgo Alto",V69)))</formula>
    </cfRule>
    <cfRule type="containsText" priority="210" dxfId="363" operator="containsText" stopIfTrue="1" text="Riesgo Extremo">
      <formula>NOT(ISERROR(SEARCH("Riesgo Extremo",V69)))</formula>
    </cfRule>
  </conditionalFormatting>
  <conditionalFormatting sqref="V69">
    <cfRule type="containsText" priority="205" dxfId="9" operator="containsText" stopIfTrue="1" text="Riesgo Extremo">
      <formula>NOT(ISERROR(SEARCH("Riesgo Extremo",V69)))</formula>
    </cfRule>
  </conditionalFormatting>
  <conditionalFormatting sqref="E70">
    <cfRule type="containsText" priority="200" dxfId="1" operator="containsText" stopIfTrue="1" text="Riesgo Alto">
      <formula>NOT(ISERROR(SEARCH("Riesgo Alto",E70)))</formula>
    </cfRule>
    <cfRule type="containsText" priority="201" dxfId="0" operator="containsText" stopIfTrue="1" text="Riesgo Moderado">
      <formula>NOT(ISERROR(SEARCH("Riesgo Moderado",E70)))</formula>
    </cfRule>
    <cfRule type="containsText" priority="202" dxfId="6" operator="containsText" stopIfTrue="1" text="Riesgo Bajo">
      <formula>NOT(ISERROR(SEARCH("Riesgo Bajo",E70)))</formula>
    </cfRule>
    <cfRule type="containsText" priority="203" dxfId="1" operator="containsText" stopIfTrue="1" text="Riesgo Alto">
      <formula>NOT(ISERROR(SEARCH("Riesgo Alto",E70)))</formula>
    </cfRule>
    <cfRule type="containsText" priority="204" dxfId="363" operator="containsText" stopIfTrue="1" text="Riesgo Extremo">
      <formula>NOT(ISERROR(SEARCH("Riesgo Extremo",E70)))</formula>
    </cfRule>
  </conditionalFormatting>
  <conditionalFormatting sqref="E70">
    <cfRule type="containsText" priority="199" dxfId="9" operator="containsText" stopIfTrue="1" text="Riesgo Extremo">
      <formula>NOT(ISERROR(SEARCH("Riesgo Extremo",E70)))</formula>
    </cfRule>
  </conditionalFormatting>
  <conditionalFormatting sqref="V71">
    <cfRule type="containsText" priority="182" dxfId="1" operator="containsText" stopIfTrue="1" text="Riesgo Alto">
      <formula>NOT(ISERROR(SEARCH("Riesgo Alto",V71)))</formula>
    </cfRule>
    <cfRule type="containsText" priority="183" dxfId="0" operator="containsText" stopIfTrue="1" text="Riesgo Moderado">
      <formula>NOT(ISERROR(SEARCH("Riesgo Moderado",V71)))</formula>
    </cfRule>
    <cfRule type="containsText" priority="184" dxfId="6" operator="containsText" stopIfTrue="1" text="Riesgo Bajo">
      <formula>NOT(ISERROR(SEARCH("Riesgo Bajo",V71)))</formula>
    </cfRule>
    <cfRule type="containsText" priority="185" dxfId="1" operator="containsText" stopIfTrue="1" text="Riesgo Alto">
      <formula>NOT(ISERROR(SEARCH("Riesgo Alto",V71)))</formula>
    </cfRule>
    <cfRule type="containsText" priority="186" dxfId="363" operator="containsText" stopIfTrue="1" text="Riesgo Extremo">
      <formula>NOT(ISERROR(SEARCH("Riesgo Extremo",V71)))</formula>
    </cfRule>
  </conditionalFormatting>
  <conditionalFormatting sqref="V71">
    <cfRule type="containsText" priority="181" dxfId="9" operator="containsText" stopIfTrue="1" text="Riesgo Extremo">
      <formula>NOT(ISERROR(SEARCH("Riesgo Extremo",V71)))</formula>
    </cfRule>
  </conditionalFormatting>
  <conditionalFormatting sqref="V74">
    <cfRule type="containsText" priority="158" dxfId="1" operator="containsText" stopIfTrue="1" text="Riesgo Alto">
      <formula>NOT(ISERROR(SEARCH("Riesgo Alto",V74)))</formula>
    </cfRule>
    <cfRule type="containsText" priority="159" dxfId="0" operator="containsText" stopIfTrue="1" text="Riesgo Moderado">
      <formula>NOT(ISERROR(SEARCH("Riesgo Moderado",V74)))</formula>
    </cfRule>
    <cfRule type="containsText" priority="160" dxfId="6" operator="containsText" stopIfTrue="1" text="Riesgo Bajo">
      <formula>NOT(ISERROR(SEARCH("Riesgo Bajo",V74)))</formula>
    </cfRule>
    <cfRule type="containsText" priority="161" dxfId="1" operator="containsText" stopIfTrue="1" text="Riesgo Alto">
      <formula>NOT(ISERROR(SEARCH("Riesgo Alto",V74)))</formula>
    </cfRule>
    <cfRule type="containsText" priority="162" dxfId="363" operator="containsText" stopIfTrue="1" text="Riesgo Extremo">
      <formula>NOT(ISERROR(SEARCH("Riesgo Extremo",V74)))</formula>
    </cfRule>
  </conditionalFormatting>
  <conditionalFormatting sqref="V74">
    <cfRule type="containsText" priority="157" dxfId="9" operator="containsText" stopIfTrue="1" text="Riesgo Extremo">
      <formula>NOT(ISERROR(SEARCH("Riesgo Extremo",V74)))</formula>
    </cfRule>
  </conditionalFormatting>
  <conditionalFormatting sqref="E72">
    <cfRule type="containsText" priority="74" dxfId="1" operator="containsText" stopIfTrue="1" text="Riesgo Alto">
      <formula>NOT(ISERROR(SEARCH("Riesgo Alto",E72)))</formula>
    </cfRule>
    <cfRule type="containsText" priority="75" dxfId="0" operator="containsText" stopIfTrue="1" text="Riesgo Moderado">
      <formula>NOT(ISERROR(SEARCH("Riesgo Moderado",E72)))</formula>
    </cfRule>
    <cfRule type="containsText" priority="76" dxfId="6" operator="containsText" stopIfTrue="1" text="Riesgo Bajo">
      <formula>NOT(ISERROR(SEARCH("Riesgo Bajo",E72)))</formula>
    </cfRule>
    <cfRule type="containsText" priority="77" dxfId="1" operator="containsText" stopIfTrue="1" text="Riesgo Alto">
      <formula>NOT(ISERROR(SEARCH("Riesgo Alto",E72)))</formula>
    </cfRule>
    <cfRule type="containsText" priority="78" dxfId="363" operator="containsText" stopIfTrue="1" text="Riesgo Extremo">
      <formula>NOT(ISERROR(SEARCH("Riesgo Extremo",E72)))</formula>
    </cfRule>
  </conditionalFormatting>
  <conditionalFormatting sqref="E72">
    <cfRule type="containsText" priority="73" dxfId="9" operator="containsText" stopIfTrue="1" text="Riesgo Extremo">
      <formula>NOT(ISERROR(SEARCH("Riesgo Extremo",E72)))</formula>
    </cfRule>
  </conditionalFormatting>
  <conditionalFormatting sqref="E75">
    <cfRule type="containsText" priority="68" dxfId="1" operator="containsText" stopIfTrue="1" text="Riesgo Alto">
      <formula>NOT(ISERROR(SEARCH("Riesgo Alto",E75)))</formula>
    </cfRule>
    <cfRule type="containsText" priority="69" dxfId="0" operator="containsText" stopIfTrue="1" text="Riesgo Moderado">
      <formula>NOT(ISERROR(SEARCH("Riesgo Moderado",E75)))</formula>
    </cfRule>
    <cfRule type="containsText" priority="70" dxfId="6" operator="containsText" stopIfTrue="1" text="Riesgo Bajo">
      <formula>NOT(ISERROR(SEARCH("Riesgo Bajo",E75)))</formula>
    </cfRule>
    <cfRule type="containsText" priority="71" dxfId="1" operator="containsText" stopIfTrue="1" text="Riesgo Alto">
      <formula>NOT(ISERROR(SEARCH("Riesgo Alto",E75)))</formula>
    </cfRule>
    <cfRule type="containsText" priority="72" dxfId="363" operator="containsText" stopIfTrue="1" text="Riesgo Extremo">
      <formula>NOT(ISERROR(SEARCH("Riesgo Extremo",E75)))</formula>
    </cfRule>
  </conditionalFormatting>
  <conditionalFormatting sqref="E75">
    <cfRule type="containsText" priority="67" dxfId="9" operator="containsText" stopIfTrue="1" text="Riesgo Extremo">
      <formula>NOT(ISERROR(SEARCH("Riesgo Extremo",E75)))</formula>
    </cfRule>
  </conditionalFormatting>
  <conditionalFormatting sqref="E77">
    <cfRule type="containsText" priority="55" dxfId="9" operator="containsText" stopIfTrue="1" text="Riesgo Extremo">
      <formula>NOT(ISERROR(SEARCH("Riesgo Extremo",E77)))</formula>
    </cfRule>
  </conditionalFormatting>
  <conditionalFormatting sqref="V76:V77">
    <cfRule type="containsText" priority="62" dxfId="1" operator="containsText" stopIfTrue="1" text="Riesgo Alto">
      <formula>NOT(ISERROR(SEARCH("Riesgo Alto",V76)))</formula>
    </cfRule>
    <cfRule type="containsText" priority="63" dxfId="0" operator="containsText" stopIfTrue="1" text="Riesgo Moderado">
      <formula>NOT(ISERROR(SEARCH("Riesgo Moderado",V76)))</formula>
    </cfRule>
    <cfRule type="containsText" priority="64" dxfId="6" operator="containsText" stopIfTrue="1" text="Riesgo Bajo">
      <formula>NOT(ISERROR(SEARCH("Riesgo Bajo",V76)))</formula>
    </cfRule>
    <cfRule type="containsText" priority="65" dxfId="1" operator="containsText" stopIfTrue="1" text="Riesgo Alto">
      <formula>NOT(ISERROR(SEARCH("Riesgo Alto",V76)))</formula>
    </cfRule>
    <cfRule type="containsText" priority="66" dxfId="363" operator="containsText" stopIfTrue="1" text="Riesgo Extremo">
      <formula>NOT(ISERROR(SEARCH("Riesgo Extremo",V76)))</formula>
    </cfRule>
  </conditionalFormatting>
  <conditionalFormatting sqref="V76:V77">
    <cfRule type="containsText" priority="61" dxfId="9" operator="containsText" stopIfTrue="1" text="Riesgo Extremo">
      <formula>NOT(ISERROR(SEARCH("Riesgo Extremo",V76)))</formula>
    </cfRule>
  </conditionalFormatting>
  <conditionalFormatting sqref="E77">
    <cfRule type="containsText" priority="56" dxfId="1" operator="containsText" stopIfTrue="1" text="Riesgo Alto">
      <formula>NOT(ISERROR(SEARCH("Riesgo Alto",E77)))</formula>
    </cfRule>
    <cfRule type="containsText" priority="57" dxfId="0" operator="containsText" stopIfTrue="1" text="Riesgo Moderado">
      <formula>NOT(ISERROR(SEARCH("Riesgo Moderado",E77)))</formula>
    </cfRule>
    <cfRule type="containsText" priority="58" dxfId="6" operator="containsText" stopIfTrue="1" text="Riesgo Bajo">
      <formula>NOT(ISERROR(SEARCH("Riesgo Bajo",E77)))</formula>
    </cfRule>
    <cfRule type="containsText" priority="59" dxfId="1" operator="containsText" stopIfTrue="1" text="Riesgo Alto">
      <formula>NOT(ISERROR(SEARCH("Riesgo Alto",E77)))</formula>
    </cfRule>
    <cfRule type="containsText" priority="60" dxfId="363" operator="containsText" stopIfTrue="1" text="Riesgo Extremo">
      <formula>NOT(ISERROR(SEARCH("Riesgo Extremo",E77)))</formula>
    </cfRule>
  </conditionalFormatting>
  <conditionalFormatting sqref="V79:V80 V82:V84 V86">
    <cfRule type="containsText" priority="50" dxfId="1" operator="containsText" stopIfTrue="1" text="Riesgo Alto">
      <formula>NOT(ISERROR(SEARCH("Riesgo Alto",V79)))</formula>
    </cfRule>
    <cfRule type="containsText" priority="51" dxfId="0" operator="containsText" stopIfTrue="1" text="Riesgo Moderado">
      <formula>NOT(ISERROR(SEARCH("Riesgo Moderado",V79)))</formula>
    </cfRule>
    <cfRule type="containsText" priority="52" dxfId="6" operator="containsText" stopIfTrue="1" text="Riesgo Bajo">
      <formula>NOT(ISERROR(SEARCH("Riesgo Bajo",V79)))</formula>
    </cfRule>
    <cfRule type="containsText" priority="53" dxfId="1" operator="containsText" stopIfTrue="1" text="Riesgo Alto">
      <formula>NOT(ISERROR(SEARCH("Riesgo Alto",V79)))</formula>
    </cfRule>
    <cfRule type="containsText" priority="54" dxfId="363" operator="containsText" stopIfTrue="1" text="Riesgo Extremo">
      <formula>NOT(ISERROR(SEARCH("Riesgo Extremo",V79)))</formula>
    </cfRule>
  </conditionalFormatting>
  <conditionalFormatting sqref="V79:V80 V82:V84 V86">
    <cfRule type="containsText" priority="49" dxfId="9" operator="containsText" stopIfTrue="1" text="Riesgo Extremo">
      <formula>NOT(ISERROR(SEARCH("Riesgo Extremo",V79)))</formula>
    </cfRule>
  </conditionalFormatting>
  <conditionalFormatting sqref="E88:E89">
    <cfRule type="containsText" priority="14" dxfId="1" operator="containsText" stopIfTrue="1" text="Riesgo Alto">
      <formula>NOT(ISERROR(SEARCH("Riesgo Alto",E88)))</formula>
    </cfRule>
    <cfRule type="containsText" priority="15" dxfId="0" operator="containsText" stopIfTrue="1" text="Riesgo Moderado">
      <formula>NOT(ISERROR(SEARCH("Riesgo Moderado",E88)))</formula>
    </cfRule>
    <cfRule type="containsText" priority="16" dxfId="6" operator="containsText" stopIfTrue="1" text="Riesgo Bajo">
      <formula>NOT(ISERROR(SEARCH("Riesgo Bajo",E88)))</formula>
    </cfRule>
    <cfRule type="containsText" priority="17" dxfId="1" operator="containsText" stopIfTrue="1" text="Riesgo Alto">
      <formula>NOT(ISERROR(SEARCH("Riesgo Alto",E88)))</formula>
    </cfRule>
    <cfRule type="containsText" priority="18" dxfId="363" operator="containsText" stopIfTrue="1" text="Riesgo Extremo">
      <formula>NOT(ISERROR(SEARCH("Riesgo Extremo",E88)))</formula>
    </cfRule>
  </conditionalFormatting>
  <conditionalFormatting sqref="E88:E89">
    <cfRule type="containsText" priority="13" dxfId="9" operator="containsText" stopIfTrue="1" text="Riesgo Extremo">
      <formula>NOT(ISERROR(SEARCH("Riesgo Extremo",E88)))</formula>
    </cfRule>
  </conditionalFormatting>
  <conditionalFormatting sqref="V88">
    <cfRule type="containsText" priority="2" dxfId="1" operator="containsText" stopIfTrue="1" text="Riesgo Alto">
      <formula>NOT(ISERROR(SEARCH("Riesgo Alto",V88)))</formula>
    </cfRule>
    <cfRule type="containsText" priority="3" dxfId="0" operator="containsText" stopIfTrue="1" text="Riesgo Moderado">
      <formula>NOT(ISERROR(SEARCH("Riesgo Moderado",V88)))</formula>
    </cfRule>
    <cfRule type="containsText" priority="4" dxfId="6" operator="containsText" stopIfTrue="1" text="Riesgo Bajo">
      <formula>NOT(ISERROR(SEARCH("Riesgo Bajo",V88)))</formula>
    </cfRule>
    <cfRule type="containsText" priority="5" dxfId="1" operator="containsText" stopIfTrue="1" text="Riesgo Alto">
      <formula>NOT(ISERROR(SEARCH("Riesgo Alto",V88)))</formula>
    </cfRule>
    <cfRule type="containsText" priority="6" dxfId="363" operator="containsText" stopIfTrue="1" text="Riesgo Extremo">
      <formula>NOT(ISERROR(SEARCH("Riesgo Extremo",V88)))</formula>
    </cfRule>
  </conditionalFormatting>
  <conditionalFormatting sqref="V88">
    <cfRule type="containsText" priority="1" dxfId="9" operator="containsText" stopIfTrue="1" text="Riesgo Extremo">
      <formula>NOT(ISERROR(SEARCH("Riesgo Extremo",V88)))</formula>
    </cfRule>
  </conditionalFormatting>
  <dataValidations count="9">
    <dataValidation type="list" allowBlank="1" showDropDown="1" showInputMessage="1" showErrorMessage="1" sqref="H24 H35 H71:H74 H76:H80 H84 H28:H32 H38:H69">
      <formula1>PROBABILIDAD</formula1>
    </dataValidation>
    <dataValidation type="list" allowBlank="1" showDropDown="1" showInputMessage="1" showErrorMessage="1" sqref="H25:H27 H33:H34 H36:H37 I22:I29 I76:I80 I84 I31:I69 I71:I74">
      <formula1>IMPACTO</formula1>
    </dataValidation>
    <dataValidation type="list" allowBlank="1" showInputMessage="1" showErrorMessage="1" errorTitle="Error" error="Esta opción no está permitida" sqref="Y22:Y29 Y74:Y82 Y66:Y71 Y84:Y89">
      <formula1>OPCIONESDEMANEJO</formula1>
    </dataValidation>
    <dataValidation type="list" allowBlank="1" showInputMessage="1" showErrorMessage="1" errorTitle="ERROR" error="Este valor no es permitido" sqref="F88 F74:F86 F22:F71">
      <formula1>EXISTENCONTROLES</formula1>
    </dataValidation>
    <dataValidation type="list" allowBlank="1" showInputMessage="1" showErrorMessage="1" sqref="J71:J81 J84 J22:J69 J88:J89">
      <formula1>HerramientaControl</formula1>
    </dataValidation>
    <dataValidation type="list" allowBlank="1" showInputMessage="1" showErrorMessage="1" errorTitle="ERROR" error="Este valor no es permitido" sqref="K71:K81 K84 K22:K69 K88:K89">
      <formula1>ManualesInstructivos</formula1>
    </dataValidation>
    <dataValidation type="list" allowBlank="1" showInputMessage="1" showErrorMessage="1" errorTitle="ERROR" error="Este valor no es permitido" sqref="L71:L81 L84 L22:L69 L88:L89">
      <formula1>HerramientaEfectiva</formula1>
    </dataValidation>
    <dataValidation type="list" allowBlank="1" showInputMessage="1" showErrorMessage="1" errorTitle="ERROR" error="Este valor no es permitido" sqref="M71:M81 M84 M22:M69 M88:M89">
      <formula1>ResponDefinidos</formula1>
    </dataValidation>
    <dataValidation type="list" allowBlank="1" showInputMessage="1" showErrorMessage="1" errorTitle="ERROR" error="Este valor no es permitido" sqref="N71:N81 N84 N22:N69">
      <formula1>FrecuenciaSeguim</formula1>
    </dataValidation>
  </dataValidations>
  <printOptions horizontalCentered="1" verticalCentered="1"/>
  <pageMargins left="0.984251968503937" right="0" top="0" bottom="0" header="0" footer="0"/>
  <pageSetup horizontalDpi="600" verticalDpi="600" orientation="portrait" scale="50" r:id="rId2"/>
  <drawing r:id="rId1"/>
</worksheet>
</file>

<file path=xl/worksheets/sheet6.xml><?xml version="1.0" encoding="utf-8"?>
<worksheet xmlns="http://schemas.openxmlformats.org/spreadsheetml/2006/main" xmlns:r="http://schemas.openxmlformats.org/officeDocument/2006/relationships">
  <dimension ref="A1:M105"/>
  <sheetViews>
    <sheetView zoomScale="40" zoomScaleNormal="40" zoomScalePageLayoutView="0" workbookViewId="0" topLeftCell="A1">
      <selection activeCell="H9" sqref="H9"/>
    </sheetView>
  </sheetViews>
  <sheetFormatPr defaultColWidth="11.421875" defaultRowHeight="12.75"/>
  <cols>
    <col min="1" max="1" width="63.421875" style="332" customWidth="1"/>
    <col min="2" max="2" width="21.00390625" style="332" customWidth="1"/>
    <col min="3" max="3" width="74.140625" style="332" customWidth="1"/>
    <col min="4" max="4" width="24.28125" style="332" customWidth="1"/>
    <col min="5" max="5" width="45.00390625" style="332" customWidth="1"/>
    <col min="6" max="6" width="51.140625" style="332" customWidth="1"/>
    <col min="7" max="7" width="38.8515625" style="332" customWidth="1"/>
    <col min="8" max="8" width="32.00390625" style="332" customWidth="1"/>
    <col min="9" max="9" width="49.57421875" style="333" customWidth="1"/>
    <col min="10" max="10" width="35.7109375" style="285" customWidth="1"/>
    <col min="11" max="11" width="27.00390625" style="285" customWidth="1"/>
    <col min="12" max="12" width="49.8515625" style="283" customWidth="1"/>
    <col min="13" max="13" width="53.57421875" style="283" customWidth="1"/>
    <col min="14" max="18" width="11.421875" style="283" customWidth="1"/>
    <col min="19" max="19" width="26.8515625" style="283" customWidth="1"/>
    <col min="20" max="20" width="5.00390625" style="332" customWidth="1"/>
    <col min="21" max="21" width="11.421875" style="332" customWidth="1"/>
    <col min="22" max="22" width="45.421875" style="332" customWidth="1"/>
    <col min="23" max="23" width="13.421875" style="332" customWidth="1"/>
    <col min="24" max="24" width="11.421875" style="332" customWidth="1"/>
    <col min="25" max="25" width="14.140625" style="332" customWidth="1"/>
    <col min="26" max="26" width="13.140625" style="332" customWidth="1"/>
    <col min="27" max="27" width="11.421875" style="332" customWidth="1"/>
    <col min="28" max="28" width="15.8515625" style="332" customWidth="1"/>
    <col min="29" max="29" width="26.00390625" style="332" customWidth="1"/>
    <col min="30" max="16384" width="11.421875" style="332" customWidth="1"/>
  </cols>
  <sheetData>
    <row r="1" spans="9:11" s="283" customFormat="1" ht="19.5" thickBot="1">
      <c r="I1" s="284"/>
      <c r="J1" s="285"/>
      <c r="K1" s="285"/>
    </row>
    <row r="2" spans="1:13" s="283" customFormat="1" ht="89.25" customHeight="1" thickBot="1">
      <c r="A2" s="1040" t="s">
        <v>516</v>
      </c>
      <c r="B2" s="1041"/>
      <c r="C2" s="1041"/>
      <c r="D2" s="1041"/>
      <c r="E2" s="1041"/>
      <c r="F2" s="1041"/>
      <c r="G2" s="1041"/>
      <c r="H2" s="1041"/>
      <c r="I2" s="1041"/>
      <c r="J2" s="1041"/>
      <c r="K2" s="1041"/>
      <c r="L2" s="1041"/>
      <c r="M2" s="1042"/>
    </row>
    <row r="3" spans="1:13" s="286" customFormat="1" ht="20.25" thickBot="1">
      <c r="A3" s="339"/>
      <c r="B3" s="340"/>
      <c r="C3" s="340"/>
      <c r="D3" s="340"/>
      <c r="E3" s="340"/>
      <c r="F3" s="340"/>
      <c r="G3" s="340"/>
      <c r="H3" s="340"/>
      <c r="I3" s="340"/>
      <c r="J3" s="340"/>
      <c r="K3" s="341"/>
      <c r="L3" s="342"/>
      <c r="M3" s="343"/>
    </row>
    <row r="4" spans="1:13" s="283" customFormat="1" ht="45" customHeight="1" thickBot="1">
      <c r="A4" s="1043" t="s">
        <v>517</v>
      </c>
      <c r="B4" s="1044"/>
      <c r="C4" s="1045"/>
      <c r="D4" s="1046">
        <v>2018</v>
      </c>
      <c r="E4" s="1049" t="s">
        <v>518</v>
      </c>
      <c r="F4" s="1049" t="s">
        <v>10</v>
      </c>
      <c r="G4" s="1051" t="s">
        <v>519</v>
      </c>
      <c r="H4" s="1051"/>
      <c r="I4" s="1051"/>
      <c r="J4" s="1051"/>
      <c r="K4" s="1051"/>
      <c r="L4" s="1051"/>
      <c r="M4" s="1052"/>
    </row>
    <row r="5" spans="1:13" s="283" customFormat="1" ht="77.25" customHeight="1" thickBot="1">
      <c r="A5" s="287" t="s">
        <v>520</v>
      </c>
      <c r="B5" s="288" t="s">
        <v>521</v>
      </c>
      <c r="C5" s="289" t="s">
        <v>522</v>
      </c>
      <c r="D5" s="1047"/>
      <c r="E5" s="1050"/>
      <c r="F5" s="1050"/>
      <c r="G5" s="290" t="s">
        <v>523</v>
      </c>
      <c r="H5" s="291" t="s">
        <v>524</v>
      </c>
      <c r="I5" s="291" t="s">
        <v>525</v>
      </c>
      <c r="J5" s="291" t="s">
        <v>523</v>
      </c>
      <c r="K5" s="291" t="s">
        <v>524</v>
      </c>
      <c r="L5" s="291" t="s">
        <v>526</v>
      </c>
      <c r="M5" s="344" t="s">
        <v>527</v>
      </c>
    </row>
    <row r="6" spans="1:13" s="283" customFormat="1" ht="115.5" customHeight="1">
      <c r="A6" s="292" t="s">
        <v>293</v>
      </c>
      <c r="B6" s="293" t="s">
        <v>528</v>
      </c>
      <c r="C6" s="294"/>
      <c r="D6" s="1047"/>
      <c r="E6" s="373">
        <v>1</v>
      </c>
      <c r="F6" s="295" t="s">
        <v>293</v>
      </c>
      <c r="G6" s="296">
        <v>1</v>
      </c>
      <c r="H6" s="296">
        <v>33</v>
      </c>
      <c r="I6" s="297" t="s">
        <v>529</v>
      </c>
      <c r="J6" s="298">
        <v>1</v>
      </c>
      <c r="K6" s="298">
        <v>11</v>
      </c>
      <c r="L6" s="299" t="s">
        <v>530</v>
      </c>
      <c r="M6" s="345" t="s">
        <v>531</v>
      </c>
    </row>
    <row r="7" spans="1:13" s="283" customFormat="1" ht="111.75" customHeight="1">
      <c r="A7" s="300" t="s">
        <v>532</v>
      </c>
      <c r="B7" s="301" t="s">
        <v>528</v>
      </c>
      <c r="C7" s="302"/>
      <c r="D7" s="1047"/>
      <c r="E7" s="374">
        <v>2</v>
      </c>
      <c r="F7" s="303" t="s">
        <v>692</v>
      </c>
      <c r="G7" s="148">
        <v>3</v>
      </c>
      <c r="H7" s="148">
        <v>11</v>
      </c>
      <c r="I7" s="304" t="s">
        <v>529</v>
      </c>
      <c r="J7" s="305">
        <v>3</v>
      </c>
      <c r="K7" s="305">
        <v>11</v>
      </c>
      <c r="L7" s="299" t="s">
        <v>530</v>
      </c>
      <c r="M7" s="346" t="s">
        <v>534</v>
      </c>
    </row>
    <row r="8" spans="1:13" s="283" customFormat="1" ht="128.25" customHeight="1">
      <c r="A8" s="300" t="s">
        <v>535</v>
      </c>
      <c r="B8" s="301" t="s">
        <v>528</v>
      </c>
      <c r="C8" s="302"/>
      <c r="D8" s="1047"/>
      <c r="E8" s="374">
        <v>3</v>
      </c>
      <c r="F8" s="303" t="s">
        <v>298</v>
      </c>
      <c r="G8" s="306">
        <v>4</v>
      </c>
      <c r="H8" s="306">
        <v>7</v>
      </c>
      <c r="I8" s="307" t="s">
        <v>536</v>
      </c>
      <c r="J8" s="305">
        <v>2</v>
      </c>
      <c r="K8" s="305">
        <v>7</v>
      </c>
      <c r="L8" s="308" t="s">
        <v>537</v>
      </c>
      <c r="M8" s="346" t="s">
        <v>538</v>
      </c>
    </row>
    <row r="9" spans="1:13" s="283" customFormat="1" ht="163.5" customHeight="1">
      <c r="A9" s="300" t="s">
        <v>539</v>
      </c>
      <c r="B9" s="301" t="s">
        <v>540</v>
      </c>
      <c r="C9" s="302" t="s">
        <v>541</v>
      </c>
      <c r="D9" s="1047"/>
      <c r="E9" s="374">
        <v>4</v>
      </c>
      <c r="F9" s="309" t="s">
        <v>301</v>
      </c>
      <c r="G9" s="306">
        <v>3</v>
      </c>
      <c r="H9" s="306">
        <v>6</v>
      </c>
      <c r="I9" s="308" t="s">
        <v>542</v>
      </c>
      <c r="J9" s="305">
        <v>1</v>
      </c>
      <c r="K9" s="305">
        <v>6</v>
      </c>
      <c r="L9" s="310" t="s">
        <v>543</v>
      </c>
      <c r="M9" s="346" t="s">
        <v>544</v>
      </c>
    </row>
    <row r="10" spans="1:13" s="283" customFormat="1" ht="163.5" customHeight="1">
      <c r="A10" s="300" t="s">
        <v>545</v>
      </c>
      <c r="B10" s="301" t="s">
        <v>546</v>
      </c>
      <c r="C10" s="302" t="s">
        <v>547</v>
      </c>
      <c r="D10" s="1047"/>
      <c r="E10" s="375">
        <v>5</v>
      </c>
      <c r="F10" s="309" t="s">
        <v>305</v>
      </c>
      <c r="G10" s="311">
        <v>3</v>
      </c>
      <c r="H10" s="311">
        <v>6</v>
      </c>
      <c r="I10" s="308" t="s">
        <v>542</v>
      </c>
      <c r="J10" s="305">
        <v>6</v>
      </c>
      <c r="K10" s="305">
        <v>12</v>
      </c>
      <c r="L10" s="310" t="s">
        <v>550</v>
      </c>
      <c r="M10" s="346" t="s">
        <v>551</v>
      </c>
    </row>
    <row r="11" spans="1:13" s="283" customFormat="1" ht="163.5" customHeight="1">
      <c r="A11" s="300" t="s">
        <v>304</v>
      </c>
      <c r="B11" s="301" t="s">
        <v>546</v>
      </c>
      <c r="C11" s="302" t="s">
        <v>621</v>
      </c>
      <c r="D11" s="1047"/>
      <c r="E11" s="375">
        <v>6</v>
      </c>
      <c r="F11" s="312" t="s">
        <v>308</v>
      </c>
      <c r="G11" s="311">
        <v>3</v>
      </c>
      <c r="H11" s="311">
        <v>7</v>
      </c>
      <c r="I11" s="307" t="s">
        <v>548</v>
      </c>
      <c r="J11" s="305">
        <v>1</v>
      </c>
      <c r="K11" s="305">
        <v>7</v>
      </c>
      <c r="L11" s="308" t="s">
        <v>549</v>
      </c>
      <c r="M11" s="346" t="s">
        <v>554</v>
      </c>
    </row>
    <row r="12" spans="1:13" s="283" customFormat="1" ht="163.5" customHeight="1">
      <c r="A12" s="300" t="s">
        <v>552</v>
      </c>
      <c r="B12" s="301" t="s">
        <v>546</v>
      </c>
      <c r="C12" s="302" t="s">
        <v>553</v>
      </c>
      <c r="D12" s="1047"/>
      <c r="E12" s="375">
        <v>7</v>
      </c>
      <c r="F12" s="309" t="s">
        <v>311</v>
      </c>
      <c r="G12" s="311">
        <v>3</v>
      </c>
      <c r="H12" s="311">
        <v>11</v>
      </c>
      <c r="I12" s="304" t="s">
        <v>533</v>
      </c>
      <c r="J12" s="305">
        <v>1</v>
      </c>
      <c r="K12" s="305">
        <v>11</v>
      </c>
      <c r="L12" s="307" t="s">
        <v>530</v>
      </c>
      <c r="M12" s="346" t="s">
        <v>555</v>
      </c>
    </row>
    <row r="13" spans="1:13" s="283" customFormat="1" ht="163.5" customHeight="1">
      <c r="A13" s="300" t="s">
        <v>305</v>
      </c>
      <c r="B13" s="301" t="s">
        <v>528</v>
      </c>
      <c r="C13" s="302"/>
      <c r="D13" s="1047"/>
      <c r="E13" s="375">
        <v>8</v>
      </c>
      <c r="F13" s="309" t="s">
        <v>599</v>
      </c>
      <c r="G13" s="311">
        <v>3</v>
      </c>
      <c r="H13" s="311">
        <v>7</v>
      </c>
      <c r="I13" s="307" t="s">
        <v>548</v>
      </c>
      <c r="J13" s="305">
        <v>1</v>
      </c>
      <c r="K13" s="305">
        <v>7</v>
      </c>
      <c r="L13" s="308" t="s">
        <v>549</v>
      </c>
      <c r="M13" s="346" t="s">
        <v>557</v>
      </c>
    </row>
    <row r="14" spans="1:13" s="283" customFormat="1" ht="163.5" customHeight="1">
      <c r="A14" s="300" t="s">
        <v>556</v>
      </c>
      <c r="B14" s="301" t="s">
        <v>546</v>
      </c>
      <c r="C14" s="302"/>
      <c r="D14" s="1047"/>
      <c r="E14" s="375">
        <v>9</v>
      </c>
      <c r="F14" s="313" t="s">
        <v>315</v>
      </c>
      <c r="G14" s="311">
        <v>3</v>
      </c>
      <c r="H14" s="311">
        <v>11</v>
      </c>
      <c r="I14" s="304" t="s">
        <v>533</v>
      </c>
      <c r="J14" s="305">
        <v>1</v>
      </c>
      <c r="K14" s="305">
        <v>11</v>
      </c>
      <c r="L14" s="307" t="s">
        <v>530</v>
      </c>
      <c r="M14" s="346" t="s">
        <v>558</v>
      </c>
    </row>
    <row r="15" spans="1:13" s="283" customFormat="1" ht="163.5" customHeight="1">
      <c r="A15" s="300" t="s">
        <v>308</v>
      </c>
      <c r="B15" s="301" t="s">
        <v>528</v>
      </c>
      <c r="C15" s="302"/>
      <c r="D15" s="1047"/>
      <c r="E15" s="375">
        <v>10</v>
      </c>
      <c r="F15" s="314" t="s">
        <v>318</v>
      </c>
      <c r="G15" s="311">
        <v>1</v>
      </c>
      <c r="H15" s="311">
        <v>7</v>
      </c>
      <c r="I15" s="308" t="s">
        <v>549</v>
      </c>
      <c r="J15" s="305">
        <v>1</v>
      </c>
      <c r="K15" s="305">
        <v>7</v>
      </c>
      <c r="L15" s="310" t="s">
        <v>550</v>
      </c>
      <c r="M15" s="346" t="s">
        <v>560</v>
      </c>
    </row>
    <row r="16" spans="1:13" s="283" customFormat="1" ht="163.5" customHeight="1">
      <c r="A16" s="300" t="s">
        <v>559</v>
      </c>
      <c r="B16" s="301" t="s">
        <v>546</v>
      </c>
      <c r="C16" s="302" t="s">
        <v>587</v>
      </c>
      <c r="D16" s="1047"/>
      <c r="E16" s="375">
        <v>11</v>
      </c>
      <c r="F16" s="366" t="s">
        <v>322</v>
      </c>
      <c r="G16" s="311">
        <v>4</v>
      </c>
      <c r="H16" s="311">
        <v>7</v>
      </c>
      <c r="I16" s="307" t="s">
        <v>536</v>
      </c>
      <c r="J16" s="305">
        <v>1</v>
      </c>
      <c r="K16" s="305">
        <v>7</v>
      </c>
      <c r="L16" s="307" t="s">
        <v>536</v>
      </c>
      <c r="M16" s="346" t="s">
        <v>561</v>
      </c>
    </row>
    <row r="17" spans="1:13" s="283" customFormat="1" ht="120.75" customHeight="1">
      <c r="A17" s="300" t="s">
        <v>313</v>
      </c>
      <c r="B17" s="301" t="s">
        <v>622</v>
      </c>
      <c r="C17" s="302" t="s">
        <v>623</v>
      </c>
      <c r="D17" s="1047"/>
      <c r="E17" s="375">
        <v>12</v>
      </c>
      <c r="F17" s="366" t="s">
        <v>608</v>
      </c>
      <c r="G17" s="368">
        <v>4</v>
      </c>
      <c r="H17" s="368">
        <v>7</v>
      </c>
      <c r="I17" s="369" t="s">
        <v>536</v>
      </c>
      <c r="J17" s="370">
        <v>1</v>
      </c>
      <c r="K17" s="370">
        <v>7</v>
      </c>
      <c r="L17" s="369" t="s">
        <v>536</v>
      </c>
      <c r="M17" s="371" t="s">
        <v>562</v>
      </c>
    </row>
    <row r="18" spans="1:13" s="283" customFormat="1" ht="126" customHeight="1">
      <c r="A18" s="300" t="s">
        <v>315</v>
      </c>
      <c r="B18" s="301" t="s">
        <v>528</v>
      </c>
      <c r="C18" s="302"/>
      <c r="D18" s="1047"/>
      <c r="E18" s="375">
        <v>13</v>
      </c>
      <c r="F18" s="372" t="s">
        <v>464</v>
      </c>
      <c r="G18" s="305">
        <v>2</v>
      </c>
      <c r="H18" s="305">
        <v>7</v>
      </c>
      <c r="I18" s="308" t="s">
        <v>537</v>
      </c>
      <c r="J18" s="370">
        <v>1</v>
      </c>
      <c r="K18" s="370">
        <v>7</v>
      </c>
      <c r="L18" s="308" t="s">
        <v>549</v>
      </c>
      <c r="M18" s="376" t="s">
        <v>562</v>
      </c>
    </row>
    <row r="19" spans="1:13" s="283" customFormat="1" ht="126" customHeight="1">
      <c r="A19" s="300" t="s">
        <v>318</v>
      </c>
      <c r="B19" s="301" t="s">
        <v>528</v>
      </c>
      <c r="C19" s="302"/>
      <c r="D19" s="1047"/>
      <c r="E19" s="386"/>
      <c r="F19" s="387"/>
      <c r="G19" s="387"/>
      <c r="H19" s="387"/>
      <c r="I19" s="387"/>
      <c r="J19" s="387"/>
      <c r="K19" s="387"/>
      <c r="L19" s="387"/>
      <c r="M19" s="388"/>
    </row>
    <row r="20" spans="1:13" s="283" customFormat="1" ht="126" customHeight="1" thickBot="1">
      <c r="A20" s="300" t="s">
        <v>563</v>
      </c>
      <c r="B20" s="301" t="s">
        <v>528</v>
      </c>
      <c r="C20" s="302"/>
      <c r="D20" s="1047"/>
      <c r="E20" s="389"/>
      <c r="F20" s="390"/>
      <c r="G20" s="390"/>
      <c r="H20" s="390"/>
      <c r="I20" s="390"/>
      <c r="J20" s="390"/>
      <c r="K20" s="390"/>
      <c r="L20" s="390"/>
      <c r="M20" s="391"/>
    </row>
    <row r="21" spans="1:13" s="283" customFormat="1" ht="120" customHeight="1">
      <c r="A21" s="300" t="s">
        <v>325</v>
      </c>
      <c r="B21" s="301" t="s">
        <v>622</v>
      </c>
      <c r="C21" s="302" t="s">
        <v>624</v>
      </c>
      <c r="D21" s="1047"/>
      <c r="E21" s="1028" t="s">
        <v>518</v>
      </c>
      <c r="F21" s="1054" t="s">
        <v>4</v>
      </c>
      <c r="G21" s="1056" t="s">
        <v>519</v>
      </c>
      <c r="H21" s="1057"/>
      <c r="I21" s="1057"/>
      <c r="J21" s="1057"/>
      <c r="K21" s="1057"/>
      <c r="L21" s="1058"/>
      <c r="M21" s="1059" t="s">
        <v>527</v>
      </c>
    </row>
    <row r="22" spans="1:13" s="283" customFormat="1" ht="119.25" customHeight="1" thickBot="1">
      <c r="A22" s="300" t="s">
        <v>464</v>
      </c>
      <c r="B22" s="301" t="s">
        <v>528</v>
      </c>
      <c r="C22" s="302"/>
      <c r="D22" s="1047"/>
      <c r="E22" s="1053"/>
      <c r="F22" s="1055"/>
      <c r="G22" s="1026" t="s">
        <v>564</v>
      </c>
      <c r="H22" s="1027"/>
      <c r="I22" s="1026" t="s">
        <v>515</v>
      </c>
      <c r="J22" s="1027"/>
      <c r="K22" s="1026" t="s">
        <v>565</v>
      </c>
      <c r="L22" s="1027"/>
      <c r="M22" s="1060"/>
    </row>
    <row r="23" spans="1:13" s="283" customFormat="1" ht="81.75" customHeight="1">
      <c r="A23" s="392"/>
      <c r="B23" s="393"/>
      <c r="C23" s="394"/>
      <c r="D23" s="1047"/>
      <c r="E23" s="1028">
        <v>1</v>
      </c>
      <c r="F23" s="1030" t="s">
        <v>327</v>
      </c>
      <c r="G23" s="1032" t="s">
        <v>181</v>
      </c>
      <c r="H23" s="1033"/>
      <c r="I23" s="1032" t="s">
        <v>181</v>
      </c>
      <c r="J23" s="1033"/>
      <c r="K23" s="1036" t="s">
        <v>566</v>
      </c>
      <c r="L23" s="1037"/>
      <c r="M23" s="1014" t="s">
        <v>567</v>
      </c>
    </row>
    <row r="24" spans="1:13" s="283" customFormat="1" ht="81.75" customHeight="1">
      <c r="A24" s="392"/>
      <c r="B24" s="393"/>
      <c r="C24" s="394"/>
      <c r="D24" s="1047"/>
      <c r="E24" s="1029"/>
      <c r="F24" s="1031"/>
      <c r="G24" s="1034"/>
      <c r="H24" s="1035"/>
      <c r="I24" s="1034"/>
      <c r="J24" s="1035"/>
      <c r="K24" s="1038"/>
      <c r="L24" s="1039"/>
      <c r="M24" s="1015"/>
    </row>
    <row r="25" spans="1:13" s="283" customFormat="1" ht="81.75" customHeight="1">
      <c r="A25" s="392"/>
      <c r="B25" s="393"/>
      <c r="C25" s="394"/>
      <c r="D25" s="1047"/>
      <c r="E25" s="1016">
        <v>2</v>
      </c>
      <c r="F25" s="1018" t="s">
        <v>568</v>
      </c>
      <c r="G25" s="1020" t="s">
        <v>181</v>
      </c>
      <c r="H25" s="1020"/>
      <c r="I25" s="1020" t="s">
        <v>181</v>
      </c>
      <c r="J25" s="1020"/>
      <c r="K25" s="1022" t="s">
        <v>569</v>
      </c>
      <c r="L25" s="1022"/>
      <c r="M25" s="1024" t="s">
        <v>567</v>
      </c>
    </row>
    <row r="26" spans="1:13" s="283" customFormat="1" ht="125.25" customHeight="1" thickBot="1">
      <c r="A26" s="395"/>
      <c r="B26" s="396"/>
      <c r="C26" s="397"/>
      <c r="D26" s="1048"/>
      <c r="E26" s="1017"/>
      <c r="F26" s="1019"/>
      <c r="G26" s="1021"/>
      <c r="H26" s="1021"/>
      <c r="I26" s="1021"/>
      <c r="J26" s="1021"/>
      <c r="K26" s="1023"/>
      <c r="L26" s="1023"/>
      <c r="M26" s="1025"/>
    </row>
    <row r="27" spans="1:13" s="283" customFormat="1" ht="69.75" customHeight="1">
      <c r="A27" s="315"/>
      <c r="B27" s="315"/>
      <c r="C27" s="315"/>
      <c r="D27" s="316"/>
      <c r="E27" s="316"/>
      <c r="F27" s="317"/>
      <c r="G27" s="318"/>
      <c r="H27" s="318"/>
      <c r="I27" s="318"/>
      <c r="J27" s="318"/>
      <c r="K27" s="319"/>
      <c r="L27" s="319"/>
      <c r="M27" s="320"/>
    </row>
    <row r="28" spans="9:11" s="283" customFormat="1" ht="19.5" thickBot="1">
      <c r="I28" s="284"/>
      <c r="J28" s="285"/>
      <c r="K28" s="285"/>
    </row>
    <row r="29" spans="1:11" s="283" customFormat="1" ht="47.25" customHeight="1" thickBot="1">
      <c r="A29" s="1008" t="s">
        <v>169</v>
      </c>
      <c r="B29" s="1009"/>
      <c r="C29" s="1009"/>
      <c r="D29" s="1010"/>
      <c r="E29" s="1008" t="s">
        <v>6</v>
      </c>
      <c r="F29" s="1009"/>
      <c r="G29" s="1009"/>
      <c r="H29" s="1009"/>
      <c r="I29" s="1008" t="s">
        <v>16</v>
      </c>
      <c r="J29" s="1010"/>
      <c r="K29" s="286"/>
    </row>
    <row r="30" spans="1:11" s="283" customFormat="1" ht="39.75" thickBot="1">
      <c r="A30" s="1011" t="s">
        <v>7</v>
      </c>
      <c r="B30" s="1012"/>
      <c r="C30" s="1011" t="s">
        <v>19</v>
      </c>
      <c r="D30" s="1012"/>
      <c r="E30" s="1011" t="s">
        <v>17</v>
      </c>
      <c r="F30" s="1012"/>
      <c r="G30" s="1011" t="s">
        <v>19</v>
      </c>
      <c r="H30" s="1013"/>
      <c r="I30" s="334" t="s">
        <v>18</v>
      </c>
      <c r="J30" s="336" t="s">
        <v>19</v>
      </c>
      <c r="K30" s="335"/>
    </row>
    <row r="31" spans="1:11" s="283" customFormat="1" ht="33" customHeight="1">
      <c r="A31" s="402" t="s">
        <v>570</v>
      </c>
      <c r="B31" s="403"/>
      <c r="C31" s="1005"/>
      <c r="D31" s="1006"/>
      <c r="E31" s="404" t="s">
        <v>689</v>
      </c>
      <c r="F31" s="405"/>
      <c r="G31" s="1005"/>
      <c r="H31" s="1007"/>
      <c r="I31" s="993" t="s">
        <v>659</v>
      </c>
      <c r="J31" s="997"/>
      <c r="K31" s="286"/>
    </row>
    <row r="32" spans="1:11" s="283" customFormat="1" ht="33" customHeight="1">
      <c r="A32" s="398" t="s">
        <v>572</v>
      </c>
      <c r="B32" s="399"/>
      <c r="C32" s="1001"/>
      <c r="D32" s="1002"/>
      <c r="E32" s="321" t="s">
        <v>573</v>
      </c>
      <c r="F32" s="322"/>
      <c r="G32" s="323"/>
      <c r="H32" s="324"/>
      <c r="I32" s="994"/>
      <c r="J32" s="998"/>
      <c r="K32" s="428"/>
    </row>
    <row r="33" spans="1:11" s="283" customFormat="1" ht="33" customHeight="1">
      <c r="A33" s="398" t="s">
        <v>574</v>
      </c>
      <c r="B33" s="399"/>
      <c r="C33" s="1001"/>
      <c r="D33" s="1002"/>
      <c r="E33" s="321" t="s">
        <v>575</v>
      </c>
      <c r="F33" s="322"/>
      <c r="G33" s="323"/>
      <c r="H33" s="324"/>
      <c r="I33" s="995"/>
      <c r="J33" s="999"/>
      <c r="K33" s="286"/>
    </row>
    <row r="34" spans="1:11" s="283" customFormat="1" ht="54.75" customHeight="1">
      <c r="A34" s="398" t="s">
        <v>576</v>
      </c>
      <c r="B34" s="399"/>
      <c r="C34" s="1001"/>
      <c r="D34" s="1002"/>
      <c r="E34" s="321" t="s">
        <v>577</v>
      </c>
      <c r="F34" s="322"/>
      <c r="G34" s="323"/>
      <c r="H34" s="324"/>
      <c r="I34" s="996" t="s">
        <v>660</v>
      </c>
      <c r="J34" s="1000"/>
      <c r="K34" s="286"/>
    </row>
    <row r="35" spans="1:11" s="283" customFormat="1" ht="51" customHeight="1">
      <c r="A35" s="398" t="s">
        <v>578</v>
      </c>
      <c r="B35" s="399"/>
      <c r="C35" s="1001"/>
      <c r="D35" s="1002"/>
      <c r="E35" s="321" t="s">
        <v>460</v>
      </c>
      <c r="F35" s="322"/>
      <c r="G35" s="323"/>
      <c r="H35" s="324"/>
      <c r="I35" s="995"/>
      <c r="J35" s="999"/>
      <c r="K35" s="286"/>
    </row>
    <row r="36" spans="1:11" s="283" customFormat="1" ht="42.75" customHeight="1">
      <c r="A36" s="398" t="s">
        <v>579</v>
      </c>
      <c r="B36" s="399"/>
      <c r="C36" s="1001"/>
      <c r="D36" s="1002"/>
      <c r="E36" s="321" t="s">
        <v>580</v>
      </c>
      <c r="F36" s="322"/>
      <c r="G36" s="323"/>
      <c r="H36" s="324"/>
      <c r="I36" s="996" t="s">
        <v>656</v>
      </c>
      <c r="J36" s="1000"/>
      <c r="K36" s="286"/>
    </row>
    <row r="37" spans="1:11" s="283" customFormat="1" ht="53.25" customHeight="1">
      <c r="A37" s="398" t="s">
        <v>581</v>
      </c>
      <c r="B37" s="399"/>
      <c r="C37" s="1001"/>
      <c r="D37" s="1002"/>
      <c r="E37" s="321" t="s">
        <v>663</v>
      </c>
      <c r="F37" s="322"/>
      <c r="G37" s="323"/>
      <c r="H37" s="324"/>
      <c r="I37" s="995"/>
      <c r="J37" s="999"/>
      <c r="K37" s="286"/>
    </row>
    <row r="38" spans="1:11" s="283" customFormat="1" ht="33" customHeight="1">
      <c r="A38" s="398" t="s">
        <v>583</v>
      </c>
      <c r="B38" s="399"/>
      <c r="C38" s="1001"/>
      <c r="D38" s="1002"/>
      <c r="E38" s="321" t="s">
        <v>584</v>
      </c>
      <c r="F38" s="322"/>
      <c r="G38" s="323"/>
      <c r="H38" s="324"/>
      <c r="I38" s="406"/>
      <c r="J38" s="408"/>
      <c r="K38" s="286"/>
    </row>
    <row r="39" spans="1:12" s="283" customFormat="1" ht="33" customHeight="1">
      <c r="A39" s="398" t="s">
        <v>585</v>
      </c>
      <c r="B39" s="399"/>
      <c r="C39" s="1001"/>
      <c r="D39" s="1002"/>
      <c r="E39" s="321" t="s">
        <v>461</v>
      </c>
      <c r="F39" s="322"/>
      <c r="G39" s="323"/>
      <c r="H39" s="324"/>
      <c r="I39" s="406"/>
      <c r="J39" s="408"/>
      <c r="K39" s="286"/>
      <c r="L39" s="367"/>
    </row>
    <row r="40" spans="1:11" s="283" customFormat="1" ht="33" customHeight="1" thickBot="1">
      <c r="A40" s="400" t="s">
        <v>586</v>
      </c>
      <c r="B40" s="401"/>
      <c r="C40" s="1003"/>
      <c r="D40" s="1004"/>
      <c r="E40" s="325"/>
      <c r="F40" s="326"/>
      <c r="G40" s="327"/>
      <c r="H40" s="328"/>
      <c r="I40" s="407"/>
      <c r="J40" s="409"/>
      <c r="K40" s="286"/>
    </row>
    <row r="41" spans="9:11" s="283" customFormat="1" ht="18.75">
      <c r="I41" s="284"/>
      <c r="J41" s="285"/>
      <c r="K41" s="285"/>
    </row>
    <row r="42" spans="9:11" s="283" customFormat="1" ht="18.75">
      <c r="I42" s="284"/>
      <c r="J42" s="285"/>
      <c r="K42" s="285"/>
    </row>
    <row r="43" spans="9:11" s="283" customFormat="1" ht="18.75">
      <c r="I43" s="284"/>
      <c r="J43" s="285"/>
      <c r="K43" s="285"/>
    </row>
    <row r="44" spans="9:11" s="329" customFormat="1" ht="18.75">
      <c r="I44" s="330"/>
      <c r="J44" s="331"/>
      <c r="K44" s="331"/>
    </row>
    <row r="45" spans="9:11" s="329" customFormat="1" ht="18.75">
      <c r="I45" s="330"/>
      <c r="J45" s="331"/>
      <c r="K45" s="331"/>
    </row>
    <row r="46" spans="9:11" s="329" customFormat="1" ht="18.75">
      <c r="I46" s="330"/>
      <c r="J46" s="331"/>
      <c r="K46" s="331"/>
    </row>
    <row r="47" spans="9:11" s="329" customFormat="1" ht="18.75">
      <c r="I47" s="330"/>
      <c r="J47" s="331"/>
      <c r="K47" s="331"/>
    </row>
    <row r="48" spans="9:11" s="329" customFormat="1" ht="18.75">
      <c r="I48" s="330"/>
      <c r="J48" s="331"/>
      <c r="K48" s="331"/>
    </row>
    <row r="49" spans="9:11" s="329" customFormat="1" ht="18.75">
      <c r="I49" s="330"/>
      <c r="J49" s="331"/>
      <c r="K49" s="331"/>
    </row>
    <row r="50" spans="9:11" s="329" customFormat="1" ht="18.75">
      <c r="I50" s="330"/>
      <c r="J50" s="331"/>
      <c r="K50" s="331"/>
    </row>
    <row r="51" spans="9:11" s="329" customFormat="1" ht="18.75">
      <c r="I51" s="330"/>
      <c r="J51" s="331"/>
      <c r="K51" s="331"/>
    </row>
    <row r="52" spans="9:11" s="329" customFormat="1" ht="18.75">
      <c r="I52" s="330"/>
      <c r="J52" s="331"/>
      <c r="K52" s="331"/>
    </row>
    <row r="53" spans="9:11" s="329" customFormat="1" ht="18.75">
      <c r="I53" s="330"/>
      <c r="J53" s="331"/>
      <c r="K53" s="331"/>
    </row>
    <row r="54" spans="9:11" s="329" customFormat="1" ht="18.75">
      <c r="I54" s="330"/>
      <c r="J54" s="331"/>
      <c r="K54" s="331"/>
    </row>
    <row r="55" spans="9:11" s="329" customFormat="1" ht="18.75">
      <c r="I55" s="330"/>
      <c r="J55" s="331"/>
      <c r="K55" s="331"/>
    </row>
    <row r="56" spans="9:11" s="329" customFormat="1" ht="18.75">
      <c r="I56" s="330"/>
      <c r="J56" s="331"/>
      <c r="K56" s="331"/>
    </row>
    <row r="57" spans="9:11" s="329" customFormat="1" ht="18.75">
      <c r="I57" s="330"/>
      <c r="J57" s="331"/>
      <c r="K57" s="331"/>
    </row>
    <row r="58" spans="9:11" s="329" customFormat="1" ht="18.75">
      <c r="I58" s="330"/>
      <c r="J58" s="331"/>
      <c r="K58" s="331"/>
    </row>
    <row r="59" spans="9:11" s="329" customFormat="1" ht="18.75">
      <c r="I59" s="330"/>
      <c r="J59" s="331"/>
      <c r="K59" s="331"/>
    </row>
    <row r="60" spans="9:11" s="329" customFormat="1" ht="18.75">
      <c r="I60" s="330"/>
      <c r="J60" s="331"/>
      <c r="K60" s="331"/>
    </row>
    <row r="61" spans="9:11" s="329" customFormat="1" ht="18.75">
      <c r="I61" s="330"/>
      <c r="J61" s="331"/>
      <c r="K61" s="331"/>
    </row>
    <row r="62" spans="9:11" s="329" customFormat="1" ht="18.75">
      <c r="I62" s="330"/>
      <c r="J62" s="331"/>
      <c r="K62" s="331"/>
    </row>
    <row r="63" spans="9:11" s="329" customFormat="1" ht="18.75">
      <c r="I63" s="330"/>
      <c r="J63" s="331"/>
      <c r="K63" s="331"/>
    </row>
    <row r="64" spans="9:11" s="329" customFormat="1" ht="18.75">
      <c r="I64" s="330"/>
      <c r="J64" s="331"/>
      <c r="K64" s="331"/>
    </row>
    <row r="65" spans="9:11" s="329" customFormat="1" ht="18.75">
      <c r="I65" s="330"/>
      <c r="J65" s="331"/>
      <c r="K65" s="331"/>
    </row>
    <row r="66" spans="9:11" s="329" customFormat="1" ht="18.75">
      <c r="I66" s="330"/>
      <c r="J66" s="331"/>
      <c r="K66" s="331"/>
    </row>
    <row r="67" spans="9:11" s="329" customFormat="1" ht="18.75">
      <c r="I67" s="330"/>
      <c r="J67" s="331"/>
      <c r="K67" s="331"/>
    </row>
    <row r="68" spans="9:11" s="329" customFormat="1" ht="18.75">
      <c r="I68" s="330"/>
      <c r="J68" s="331"/>
      <c r="K68" s="331"/>
    </row>
    <row r="69" spans="9:11" s="329" customFormat="1" ht="18.75">
      <c r="I69" s="330"/>
      <c r="J69" s="331"/>
      <c r="K69" s="331"/>
    </row>
    <row r="70" spans="9:11" s="329" customFormat="1" ht="18.75">
      <c r="I70" s="330"/>
      <c r="J70" s="331"/>
      <c r="K70" s="331"/>
    </row>
    <row r="71" spans="9:11" s="329" customFormat="1" ht="18.75">
      <c r="I71" s="330"/>
      <c r="J71" s="331"/>
      <c r="K71" s="331"/>
    </row>
    <row r="72" spans="9:11" s="329" customFormat="1" ht="18.75">
      <c r="I72" s="330"/>
      <c r="J72" s="331"/>
      <c r="K72" s="331"/>
    </row>
    <row r="73" spans="9:11" s="329" customFormat="1" ht="18.75">
      <c r="I73" s="330"/>
      <c r="J73" s="331"/>
      <c r="K73" s="331"/>
    </row>
    <row r="74" spans="9:11" s="329" customFormat="1" ht="18.75">
      <c r="I74" s="330"/>
      <c r="J74" s="331"/>
      <c r="K74" s="331"/>
    </row>
    <row r="75" spans="9:11" s="329" customFormat="1" ht="18.75">
      <c r="I75" s="330"/>
      <c r="J75" s="331"/>
      <c r="K75" s="331"/>
    </row>
    <row r="76" spans="9:11" s="329" customFormat="1" ht="18.75">
      <c r="I76" s="330"/>
      <c r="J76" s="331"/>
      <c r="K76" s="331"/>
    </row>
    <row r="77" spans="9:11" s="329" customFormat="1" ht="18.75">
      <c r="I77" s="330"/>
      <c r="J77" s="331"/>
      <c r="K77" s="331"/>
    </row>
    <row r="78" spans="9:11" s="329" customFormat="1" ht="18.75">
      <c r="I78" s="330"/>
      <c r="J78" s="331"/>
      <c r="K78" s="331"/>
    </row>
    <row r="79" spans="9:11" s="329" customFormat="1" ht="18.75">
      <c r="I79" s="330"/>
      <c r="J79" s="331"/>
      <c r="K79" s="331"/>
    </row>
    <row r="80" spans="9:11" s="329" customFormat="1" ht="18.75">
      <c r="I80" s="330"/>
      <c r="J80" s="331"/>
      <c r="K80" s="331"/>
    </row>
    <row r="81" spans="9:11" s="329" customFormat="1" ht="18.75">
      <c r="I81" s="330"/>
      <c r="J81" s="331"/>
      <c r="K81" s="331"/>
    </row>
    <row r="82" spans="9:11" s="329" customFormat="1" ht="18.75">
      <c r="I82" s="330"/>
      <c r="J82" s="331"/>
      <c r="K82" s="331"/>
    </row>
    <row r="83" spans="9:11" s="329" customFormat="1" ht="18.75">
      <c r="I83" s="330"/>
      <c r="J83" s="331"/>
      <c r="K83" s="331"/>
    </row>
    <row r="84" spans="9:11" s="329" customFormat="1" ht="18.75">
      <c r="I84" s="330"/>
      <c r="J84" s="331"/>
      <c r="K84" s="331"/>
    </row>
    <row r="85" spans="9:11" s="329" customFormat="1" ht="18.75">
      <c r="I85" s="330"/>
      <c r="J85" s="331"/>
      <c r="K85" s="331"/>
    </row>
    <row r="86" spans="9:11" s="329" customFormat="1" ht="18.75">
      <c r="I86" s="330"/>
      <c r="J86" s="331"/>
      <c r="K86" s="331"/>
    </row>
    <row r="87" spans="9:11" s="329" customFormat="1" ht="18.75">
      <c r="I87" s="330"/>
      <c r="J87" s="331"/>
      <c r="K87" s="331"/>
    </row>
    <row r="88" spans="9:11" s="329" customFormat="1" ht="18.75">
      <c r="I88" s="330"/>
      <c r="J88" s="331"/>
      <c r="K88" s="331"/>
    </row>
    <row r="89" spans="9:11" s="329" customFormat="1" ht="18.75">
      <c r="I89" s="330"/>
      <c r="J89" s="331"/>
      <c r="K89" s="331"/>
    </row>
    <row r="90" spans="9:11" s="329" customFormat="1" ht="18.75">
      <c r="I90" s="330"/>
      <c r="J90" s="331"/>
      <c r="K90" s="331"/>
    </row>
    <row r="91" spans="9:11" s="329" customFormat="1" ht="18.75">
      <c r="I91" s="330"/>
      <c r="J91" s="331"/>
      <c r="K91" s="331"/>
    </row>
    <row r="92" spans="9:11" s="329" customFormat="1" ht="18.75">
      <c r="I92" s="330"/>
      <c r="J92" s="331"/>
      <c r="K92" s="331"/>
    </row>
    <row r="93" spans="9:11" s="329" customFormat="1" ht="18.75">
      <c r="I93" s="330"/>
      <c r="J93" s="331"/>
      <c r="K93" s="331"/>
    </row>
    <row r="94" spans="9:11" s="329" customFormat="1" ht="18.75">
      <c r="I94" s="330"/>
      <c r="J94" s="331"/>
      <c r="K94" s="331"/>
    </row>
    <row r="95" spans="9:11" s="329" customFormat="1" ht="18.75">
      <c r="I95" s="330"/>
      <c r="J95" s="331"/>
      <c r="K95" s="331"/>
    </row>
    <row r="96" spans="9:11" s="329" customFormat="1" ht="18.75">
      <c r="I96" s="330"/>
      <c r="J96" s="331"/>
      <c r="K96" s="331"/>
    </row>
    <row r="97" spans="9:11" s="329" customFormat="1" ht="18.75">
      <c r="I97" s="330"/>
      <c r="J97" s="331"/>
      <c r="K97" s="331"/>
    </row>
    <row r="98" spans="9:11" s="329" customFormat="1" ht="18.75">
      <c r="I98" s="330"/>
      <c r="J98" s="331"/>
      <c r="K98" s="331"/>
    </row>
    <row r="99" spans="9:11" s="329" customFormat="1" ht="18.75">
      <c r="I99" s="330"/>
      <c r="J99" s="331"/>
      <c r="K99" s="331"/>
    </row>
    <row r="100" spans="9:11" s="329" customFormat="1" ht="18.75">
      <c r="I100" s="330"/>
      <c r="J100" s="331"/>
      <c r="K100" s="331"/>
    </row>
    <row r="101" spans="9:11" s="329" customFormat="1" ht="18.75">
      <c r="I101" s="330"/>
      <c r="J101" s="331"/>
      <c r="K101" s="331"/>
    </row>
    <row r="102" spans="9:11" s="329" customFormat="1" ht="18.75">
      <c r="I102" s="330"/>
      <c r="J102" s="331"/>
      <c r="K102" s="331"/>
    </row>
    <row r="103" spans="9:11" s="329" customFormat="1" ht="18.75">
      <c r="I103" s="330"/>
      <c r="J103" s="331"/>
      <c r="K103" s="331"/>
    </row>
    <row r="104" spans="9:11" s="329" customFormat="1" ht="18.75">
      <c r="I104" s="330"/>
      <c r="J104" s="331"/>
      <c r="K104" s="331"/>
    </row>
    <row r="105" spans="9:11" s="329" customFormat="1" ht="18.75">
      <c r="I105" s="330"/>
      <c r="J105" s="331"/>
      <c r="K105" s="331"/>
    </row>
  </sheetData>
  <sheetProtection/>
  <mergeCells count="49">
    <mergeCell ref="A2:M2"/>
    <mergeCell ref="A4:C4"/>
    <mergeCell ref="D4:D26"/>
    <mergeCell ref="E4:E5"/>
    <mergeCell ref="F4:F5"/>
    <mergeCell ref="G4:M4"/>
    <mergeCell ref="E21:E22"/>
    <mergeCell ref="F21:F22"/>
    <mergeCell ref="G21:L21"/>
    <mergeCell ref="M21:M22"/>
    <mergeCell ref="K25:L26"/>
    <mergeCell ref="M25:M26"/>
    <mergeCell ref="G22:H22"/>
    <mergeCell ref="I22:J22"/>
    <mergeCell ref="K22:L22"/>
    <mergeCell ref="E23:E24"/>
    <mergeCell ref="F23:F24"/>
    <mergeCell ref="G23:H24"/>
    <mergeCell ref="I23:J24"/>
    <mergeCell ref="K23:L24"/>
    <mergeCell ref="I29:J29"/>
    <mergeCell ref="A30:B30"/>
    <mergeCell ref="C30:D30"/>
    <mergeCell ref="E30:F30"/>
    <mergeCell ref="G30:H30"/>
    <mergeCell ref="M23:M24"/>
    <mergeCell ref="E25:E26"/>
    <mergeCell ref="F25:F26"/>
    <mergeCell ref="G25:H26"/>
    <mergeCell ref="I25:J26"/>
    <mergeCell ref="C31:D31"/>
    <mergeCell ref="G31:H31"/>
    <mergeCell ref="C32:D32"/>
    <mergeCell ref="C33:D33"/>
    <mergeCell ref="A29:D29"/>
    <mergeCell ref="E29:H29"/>
    <mergeCell ref="C37:D37"/>
    <mergeCell ref="C38:D38"/>
    <mergeCell ref="C39:D39"/>
    <mergeCell ref="C40:D40"/>
    <mergeCell ref="C34:D34"/>
    <mergeCell ref="C35:D35"/>
    <mergeCell ref="C36:D36"/>
    <mergeCell ref="I31:I33"/>
    <mergeCell ref="I34:I35"/>
    <mergeCell ref="I36:I37"/>
    <mergeCell ref="J31:J33"/>
    <mergeCell ref="J34:J35"/>
    <mergeCell ref="J36:J37"/>
  </mergeCells>
  <conditionalFormatting sqref="I13">
    <cfRule type="containsText" priority="224" dxfId="1" operator="containsText" stopIfTrue="1" text="Riesgo Alto">
      <formula>NOT(ISERROR(SEARCH("Riesgo Alto",I13)))</formula>
    </cfRule>
    <cfRule type="containsText" priority="225" dxfId="0" operator="containsText" stopIfTrue="1" text="Riesgo Moderado">
      <formula>NOT(ISERROR(SEARCH("Riesgo Moderado",I13)))</formula>
    </cfRule>
    <cfRule type="containsText" priority="226" dxfId="6" operator="containsText" stopIfTrue="1" text="Riesgo Bajo">
      <formula>NOT(ISERROR(SEARCH("Riesgo Bajo",I13)))</formula>
    </cfRule>
    <cfRule type="containsText" priority="227" dxfId="1" operator="containsText" stopIfTrue="1" text="Riesgo Alto">
      <formula>NOT(ISERROR(SEARCH("Riesgo Alto",I13)))</formula>
    </cfRule>
    <cfRule type="containsText" priority="228" dxfId="363" operator="containsText" stopIfTrue="1" text="Riesgo Extremo">
      <formula>NOT(ISERROR(SEARCH("Riesgo Extremo",I13)))</formula>
    </cfRule>
  </conditionalFormatting>
  <conditionalFormatting sqref="I13">
    <cfRule type="containsText" priority="223" dxfId="9" operator="containsText" stopIfTrue="1" text="Riesgo Extremo">
      <formula>NOT(ISERROR(SEARCH("Riesgo Extremo",I13)))</formula>
    </cfRule>
  </conditionalFormatting>
  <conditionalFormatting sqref="L13">
    <cfRule type="containsText" priority="218" dxfId="1" operator="containsText" stopIfTrue="1" text="Riesgo Alto">
      <formula>NOT(ISERROR(SEARCH("Riesgo Alto",L13)))</formula>
    </cfRule>
    <cfRule type="containsText" priority="219" dxfId="0" operator="containsText" stopIfTrue="1" text="Riesgo Moderado">
      <formula>NOT(ISERROR(SEARCH("Riesgo Moderado",L13)))</formula>
    </cfRule>
    <cfRule type="containsText" priority="220" dxfId="6" operator="containsText" stopIfTrue="1" text="Riesgo Bajo">
      <formula>NOT(ISERROR(SEARCH("Riesgo Bajo",L13)))</formula>
    </cfRule>
    <cfRule type="containsText" priority="221" dxfId="1" operator="containsText" stopIfTrue="1" text="Riesgo Alto">
      <formula>NOT(ISERROR(SEARCH("Riesgo Alto",L13)))</formula>
    </cfRule>
    <cfRule type="containsText" priority="222" dxfId="363" operator="containsText" stopIfTrue="1" text="Riesgo Extremo">
      <formula>NOT(ISERROR(SEARCH("Riesgo Extremo",L13)))</formula>
    </cfRule>
  </conditionalFormatting>
  <conditionalFormatting sqref="L13">
    <cfRule type="containsText" priority="217" dxfId="9" operator="containsText" stopIfTrue="1" text="Riesgo Extremo">
      <formula>NOT(ISERROR(SEARCH("Riesgo Extremo",L13)))</formula>
    </cfRule>
  </conditionalFormatting>
  <conditionalFormatting sqref="I15">
    <cfRule type="containsText" priority="212" dxfId="1" operator="containsText" stopIfTrue="1" text="Riesgo Alto">
      <formula>NOT(ISERROR(SEARCH("Riesgo Alto",I15)))</formula>
    </cfRule>
    <cfRule type="containsText" priority="213" dxfId="0" operator="containsText" stopIfTrue="1" text="Riesgo Moderado">
      <formula>NOT(ISERROR(SEARCH("Riesgo Moderado",I15)))</formula>
    </cfRule>
    <cfRule type="containsText" priority="214" dxfId="6" operator="containsText" stopIfTrue="1" text="Riesgo Bajo">
      <formula>NOT(ISERROR(SEARCH("Riesgo Bajo",I15)))</formula>
    </cfRule>
    <cfRule type="containsText" priority="215" dxfId="1" operator="containsText" stopIfTrue="1" text="Riesgo Alto">
      <formula>NOT(ISERROR(SEARCH("Riesgo Alto",I15)))</formula>
    </cfRule>
    <cfRule type="containsText" priority="216" dxfId="363" operator="containsText" stopIfTrue="1" text="Riesgo Extremo">
      <formula>NOT(ISERROR(SEARCH("Riesgo Extremo",I15)))</formula>
    </cfRule>
  </conditionalFormatting>
  <conditionalFormatting sqref="I15">
    <cfRule type="containsText" priority="211" dxfId="9" operator="containsText" stopIfTrue="1" text="Riesgo Extremo">
      <formula>NOT(ISERROR(SEARCH("Riesgo Extremo",I15)))</formula>
    </cfRule>
  </conditionalFormatting>
  <conditionalFormatting sqref="I16">
    <cfRule type="containsText" priority="200" dxfId="1" operator="containsText" stopIfTrue="1" text="Riesgo Alto">
      <formula>NOT(ISERROR(SEARCH("Riesgo Alto",I16)))</formula>
    </cfRule>
    <cfRule type="containsText" priority="201" dxfId="0" operator="containsText" stopIfTrue="1" text="Riesgo Moderado">
      <formula>NOT(ISERROR(SEARCH("Riesgo Moderado",I16)))</formula>
    </cfRule>
    <cfRule type="containsText" priority="202" dxfId="6" operator="containsText" stopIfTrue="1" text="Riesgo Bajo">
      <formula>NOT(ISERROR(SEARCH("Riesgo Bajo",I16)))</formula>
    </cfRule>
    <cfRule type="containsText" priority="203" dxfId="1" operator="containsText" stopIfTrue="1" text="Riesgo Alto">
      <formula>NOT(ISERROR(SEARCH("Riesgo Alto",I16)))</formula>
    </cfRule>
    <cfRule type="containsText" priority="204" dxfId="363" operator="containsText" stopIfTrue="1" text="Riesgo Extremo">
      <formula>NOT(ISERROR(SEARCH("Riesgo Extremo",I16)))</formula>
    </cfRule>
  </conditionalFormatting>
  <conditionalFormatting sqref="I16">
    <cfRule type="containsText" priority="199" dxfId="9" operator="containsText" stopIfTrue="1" text="Riesgo Extremo">
      <formula>NOT(ISERROR(SEARCH("Riesgo Extremo",I16)))</formula>
    </cfRule>
  </conditionalFormatting>
  <conditionalFormatting sqref="I17">
    <cfRule type="containsText" priority="194" dxfId="1" operator="containsText" stopIfTrue="1" text="Riesgo Alto">
      <formula>NOT(ISERROR(SEARCH("Riesgo Alto",I17)))</formula>
    </cfRule>
    <cfRule type="containsText" priority="195" dxfId="0" operator="containsText" stopIfTrue="1" text="Riesgo Moderado">
      <formula>NOT(ISERROR(SEARCH("Riesgo Moderado",I17)))</formula>
    </cfRule>
    <cfRule type="containsText" priority="196" dxfId="6" operator="containsText" stopIfTrue="1" text="Riesgo Bajo">
      <formula>NOT(ISERROR(SEARCH("Riesgo Bajo",I17)))</formula>
    </cfRule>
    <cfRule type="containsText" priority="197" dxfId="1" operator="containsText" stopIfTrue="1" text="Riesgo Alto">
      <formula>NOT(ISERROR(SEARCH("Riesgo Alto",I17)))</formula>
    </cfRule>
    <cfRule type="containsText" priority="198" dxfId="363" operator="containsText" stopIfTrue="1" text="Riesgo Extremo">
      <formula>NOT(ISERROR(SEARCH("Riesgo Extremo",I17)))</formula>
    </cfRule>
  </conditionalFormatting>
  <conditionalFormatting sqref="I17">
    <cfRule type="containsText" priority="193" dxfId="9" operator="containsText" stopIfTrue="1" text="Riesgo Extremo">
      <formula>NOT(ISERROR(SEARCH("Riesgo Extremo",I17)))</formula>
    </cfRule>
  </conditionalFormatting>
  <conditionalFormatting sqref="L17">
    <cfRule type="containsText" priority="188" dxfId="1" operator="containsText" stopIfTrue="1" text="Riesgo Alto">
      <formula>NOT(ISERROR(SEARCH("Riesgo Alto",L17)))</formula>
    </cfRule>
    <cfRule type="containsText" priority="189" dxfId="0" operator="containsText" stopIfTrue="1" text="Riesgo Moderado">
      <formula>NOT(ISERROR(SEARCH("Riesgo Moderado",L17)))</formula>
    </cfRule>
    <cfRule type="containsText" priority="190" dxfId="6" operator="containsText" stopIfTrue="1" text="Riesgo Bajo">
      <formula>NOT(ISERROR(SEARCH("Riesgo Bajo",L17)))</formula>
    </cfRule>
    <cfRule type="containsText" priority="191" dxfId="1" operator="containsText" stopIfTrue="1" text="Riesgo Alto">
      <formula>NOT(ISERROR(SEARCH("Riesgo Alto",L17)))</formula>
    </cfRule>
    <cfRule type="containsText" priority="192" dxfId="363" operator="containsText" stopIfTrue="1" text="Riesgo Extremo">
      <formula>NOT(ISERROR(SEARCH("Riesgo Extremo",L17)))</formula>
    </cfRule>
  </conditionalFormatting>
  <conditionalFormatting sqref="L17">
    <cfRule type="containsText" priority="187" dxfId="9" operator="containsText" stopIfTrue="1" text="Riesgo Extremo">
      <formula>NOT(ISERROR(SEARCH("Riesgo Extremo",L17)))</formula>
    </cfRule>
  </conditionalFormatting>
  <conditionalFormatting sqref="L14">
    <cfRule type="containsText" priority="271" dxfId="9" operator="containsText" stopIfTrue="1" text="Riesgo Extremo">
      <formula>NOT(ISERROR(SEARCH("Riesgo Extremo",L14)))</formula>
    </cfRule>
  </conditionalFormatting>
  <conditionalFormatting sqref="I8">
    <cfRule type="containsText" priority="326" dxfId="1" operator="containsText" stopIfTrue="1" text="Riesgo Alto">
      <formula>NOT(ISERROR(SEARCH("Riesgo Alto",I8)))</formula>
    </cfRule>
    <cfRule type="containsText" priority="327" dxfId="0" operator="containsText" stopIfTrue="1" text="Riesgo Moderado">
      <formula>NOT(ISERROR(SEARCH("Riesgo Moderado",I8)))</formula>
    </cfRule>
    <cfRule type="containsText" priority="328" dxfId="6" operator="containsText" stopIfTrue="1" text="Riesgo Bajo">
      <formula>NOT(ISERROR(SEARCH("Riesgo Bajo",I8)))</formula>
    </cfRule>
    <cfRule type="containsText" priority="329" dxfId="1" operator="containsText" stopIfTrue="1" text="Riesgo Alto">
      <formula>NOT(ISERROR(SEARCH("Riesgo Alto",I8)))</formula>
    </cfRule>
    <cfRule type="containsText" priority="330" dxfId="363" operator="containsText" stopIfTrue="1" text="Riesgo Extremo">
      <formula>NOT(ISERROR(SEARCH("Riesgo Extremo",I8)))</formula>
    </cfRule>
  </conditionalFormatting>
  <conditionalFormatting sqref="I8">
    <cfRule type="containsText" priority="325" dxfId="9" operator="containsText" stopIfTrue="1" text="Riesgo Extremo">
      <formula>NOT(ISERROR(SEARCH("Riesgo Extremo",I8)))</formula>
    </cfRule>
  </conditionalFormatting>
  <conditionalFormatting sqref="I9">
    <cfRule type="containsText" priority="320" dxfId="1" operator="containsText" stopIfTrue="1" text="Riesgo Alto">
      <formula>NOT(ISERROR(SEARCH("Riesgo Alto",I9)))</formula>
    </cfRule>
    <cfRule type="containsText" priority="321" dxfId="0" operator="containsText" stopIfTrue="1" text="Riesgo Moderado">
      <formula>NOT(ISERROR(SEARCH("Riesgo Moderado",I9)))</formula>
    </cfRule>
    <cfRule type="containsText" priority="322" dxfId="6" operator="containsText" stopIfTrue="1" text="Riesgo Bajo">
      <formula>NOT(ISERROR(SEARCH("Riesgo Bajo",I9)))</formula>
    </cfRule>
    <cfRule type="containsText" priority="323" dxfId="1" operator="containsText" stopIfTrue="1" text="Riesgo Alto">
      <formula>NOT(ISERROR(SEARCH("Riesgo Alto",I9)))</formula>
    </cfRule>
    <cfRule type="containsText" priority="324" dxfId="363" operator="containsText" stopIfTrue="1" text="Riesgo Extremo">
      <formula>NOT(ISERROR(SEARCH("Riesgo Extremo",I9)))</formula>
    </cfRule>
  </conditionalFormatting>
  <conditionalFormatting sqref="I9">
    <cfRule type="containsText" priority="319" dxfId="9" operator="containsText" stopIfTrue="1" text="Riesgo Extremo">
      <formula>NOT(ISERROR(SEARCH("Riesgo Extremo",I9)))</formula>
    </cfRule>
  </conditionalFormatting>
  <conditionalFormatting sqref="L12">
    <cfRule type="containsText" priority="278" dxfId="1" operator="containsText" stopIfTrue="1" text="Riesgo Alto">
      <formula>NOT(ISERROR(SEARCH("Riesgo Alto",L12)))</formula>
    </cfRule>
    <cfRule type="containsText" priority="279" dxfId="0" operator="containsText" stopIfTrue="1" text="Riesgo Moderado">
      <formula>NOT(ISERROR(SEARCH("Riesgo Moderado",L12)))</formula>
    </cfRule>
    <cfRule type="containsText" priority="280" dxfId="6" operator="containsText" stopIfTrue="1" text="Riesgo Bajo">
      <formula>NOT(ISERROR(SEARCH("Riesgo Bajo",L12)))</formula>
    </cfRule>
    <cfRule type="containsText" priority="281" dxfId="1" operator="containsText" stopIfTrue="1" text="Riesgo Alto">
      <formula>NOT(ISERROR(SEARCH("Riesgo Alto",L12)))</formula>
    </cfRule>
    <cfRule type="containsText" priority="282" dxfId="363" operator="containsText" stopIfTrue="1" text="Riesgo Extremo">
      <formula>NOT(ISERROR(SEARCH("Riesgo Extremo",L12)))</formula>
    </cfRule>
  </conditionalFormatting>
  <conditionalFormatting sqref="L12">
    <cfRule type="containsText" priority="277" dxfId="9" operator="containsText" stopIfTrue="1" text="Riesgo Extremo">
      <formula>NOT(ISERROR(SEARCH("Riesgo Extremo",L12)))</formula>
    </cfRule>
  </conditionalFormatting>
  <conditionalFormatting sqref="L14">
    <cfRule type="containsText" priority="272" dxfId="1" operator="containsText" stopIfTrue="1" text="Riesgo Alto">
      <formula>NOT(ISERROR(SEARCH("Riesgo Alto",L14)))</formula>
    </cfRule>
    <cfRule type="containsText" priority="273" dxfId="0" operator="containsText" stopIfTrue="1" text="Riesgo Moderado">
      <formula>NOT(ISERROR(SEARCH("Riesgo Moderado",L14)))</formula>
    </cfRule>
    <cfRule type="containsText" priority="274" dxfId="6" operator="containsText" stopIfTrue="1" text="Riesgo Bajo">
      <formula>NOT(ISERROR(SEARCH("Riesgo Bajo",L14)))</formula>
    </cfRule>
    <cfRule type="containsText" priority="275" dxfId="1" operator="containsText" stopIfTrue="1" text="Riesgo Alto">
      <formula>NOT(ISERROR(SEARCH("Riesgo Alto",L14)))</formula>
    </cfRule>
    <cfRule type="containsText" priority="276" dxfId="363" operator="containsText" stopIfTrue="1" text="Riesgo Extremo">
      <formula>NOT(ISERROR(SEARCH("Riesgo Extremo",L14)))</formula>
    </cfRule>
  </conditionalFormatting>
  <conditionalFormatting sqref="I6">
    <cfRule type="containsText" priority="314" dxfId="1" operator="containsText" stopIfTrue="1" text="Riesgo Alto">
      <formula>NOT(ISERROR(SEARCH("Riesgo Alto",I6)))</formula>
    </cfRule>
    <cfRule type="containsText" priority="315" dxfId="0" operator="containsText" stopIfTrue="1" text="Riesgo Moderado">
      <formula>NOT(ISERROR(SEARCH("Riesgo Moderado",I6)))</formula>
    </cfRule>
    <cfRule type="containsText" priority="316" dxfId="6" operator="containsText" stopIfTrue="1" text="Riesgo Bajo">
      <formula>NOT(ISERROR(SEARCH("Riesgo Bajo",I6)))</formula>
    </cfRule>
    <cfRule type="containsText" priority="317" dxfId="1" operator="containsText" stopIfTrue="1" text="Riesgo Alto">
      <formula>NOT(ISERROR(SEARCH("Riesgo Alto",I6)))</formula>
    </cfRule>
    <cfRule type="containsText" priority="318" dxfId="363" operator="containsText" stopIfTrue="1" text="Riesgo Extremo">
      <formula>NOT(ISERROR(SEARCH("Riesgo Extremo",I6)))</formula>
    </cfRule>
  </conditionalFormatting>
  <conditionalFormatting sqref="I6">
    <cfRule type="containsText" priority="313" dxfId="9" operator="containsText" stopIfTrue="1" text="Riesgo Extremo">
      <formula>NOT(ISERROR(SEARCH("Riesgo Extremo",I6)))</formula>
    </cfRule>
  </conditionalFormatting>
  <conditionalFormatting sqref="L9">
    <cfRule type="containsText" priority="308" dxfId="1" operator="containsText" stopIfTrue="1" text="Riesgo Alto">
      <formula>NOT(ISERROR(SEARCH("Riesgo Alto",L9)))</formula>
    </cfRule>
    <cfRule type="containsText" priority="309" dxfId="0" operator="containsText" stopIfTrue="1" text="Riesgo Moderado">
      <formula>NOT(ISERROR(SEARCH("Riesgo Moderado",L9)))</formula>
    </cfRule>
    <cfRule type="containsText" priority="310" dxfId="6" operator="containsText" stopIfTrue="1" text="Riesgo Bajo">
      <formula>NOT(ISERROR(SEARCH("Riesgo Bajo",L9)))</formula>
    </cfRule>
    <cfRule type="containsText" priority="311" dxfId="1" operator="containsText" stopIfTrue="1" text="Riesgo Alto">
      <formula>NOT(ISERROR(SEARCH("Riesgo Alto",L9)))</formula>
    </cfRule>
    <cfRule type="containsText" priority="312" dxfId="363" operator="containsText" stopIfTrue="1" text="Riesgo Extremo">
      <formula>NOT(ISERROR(SEARCH("Riesgo Extremo",L9)))</formula>
    </cfRule>
  </conditionalFormatting>
  <conditionalFormatting sqref="L9">
    <cfRule type="containsText" priority="307" dxfId="9" operator="containsText" stopIfTrue="1" text="Riesgo Extremo">
      <formula>NOT(ISERROR(SEARCH("Riesgo Extremo",L9)))</formula>
    </cfRule>
  </conditionalFormatting>
  <conditionalFormatting sqref="I10">
    <cfRule type="containsText" priority="302" dxfId="1" operator="containsText" stopIfTrue="1" text="Riesgo Alto">
      <formula>NOT(ISERROR(SEARCH("Riesgo Alto",I10)))</formula>
    </cfRule>
    <cfRule type="containsText" priority="303" dxfId="0" operator="containsText" stopIfTrue="1" text="Riesgo Moderado">
      <formula>NOT(ISERROR(SEARCH("Riesgo Moderado",I10)))</formula>
    </cfRule>
    <cfRule type="containsText" priority="304" dxfId="6" operator="containsText" stopIfTrue="1" text="Riesgo Bajo">
      <formula>NOT(ISERROR(SEARCH("Riesgo Bajo",I10)))</formula>
    </cfRule>
    <cfRule type="containsText" priority="305" dxfId="1" operator="containsText" stopIfTrue="1" text="Riesgo Alto">
      <formula>NOT(ISERROR(SEARCH("Riesgo Alto",I10)))</formula>
    </cfRule>
    <cfRule type="containsText" priority="306" dxfId="363" operator="containsText" stopIfTrue="1" text="Riesgo Extremo">
      <formula>NOT(ISERROR(SEARCH("Riesgo Extremo",I10)))</formula>
    </cfRule>
  </conditionalFormatting>
  <conditionalFormatting sqref="I10">
    <cfRule type="containsText" priority="301" dxfId="9" operator="containsText" stopIfTrue="1" text="Riesgo Extremo">
      <formula>NOT(ISERROR(SEARCH("Riesgo Extremo",I10)))</formula>
    </cfRule>
  </conditionalFormatting>
  <conditionalFormatting sqref="L10">
    <cfRule type="containsText" priority="296" dxfId="1" operator="containsText" stopIfTrue="1" text="Riesgo Alto">
      <formula>NOT(ISERROR(SEARCH("Riesgo Alto",L10)))</formula>
    </cfRule>
    <cfRule type="containsText" priority="297" dxfId="0" operator="containsText" stopIfTrue="1" text="Riesgo Moderado">
      <formula>NOT(ISERROR(SEARCH("Riesgo Moderado",L10)))</formula>
    </cfRule>
    <cfRule type="containsText" priority="298" dxfId="6" operator="containsText" stopIfTrue="1" text="Riesgo Bajo">
      <formula>NOT(ISERROR(SEARCH("Riesgo Bajo",L10)))</formula>
    </cfRule>
    <cfRule type="containsText" priority="299" dxfId="1" operator="containsText" stopIfTrue="1" text="Riesgo Alto">
      <formula>NOT(ISERROR(SEARCH("Riesgo Alto",L10)))</formula>
    </cfRule>
    <cfRule type="containsText" priority="300" dxfId="363" operator="containsText" stopIfTrue="1" text="Riesgo Extremo">
      <formula>NOT(ISERROR(SEARCH("Riesgo Extremo",L10)))</formula>
    </cfRule>
  </conditionalFormatting>
  <conditionalFormatting sqref="L10">
    <cfRule type="containsText" priority="295" dxfId="9" operator="containsText" stopIfTrue="1" text="Riesgo Extremo">
      <formula>NOT(ISERROR(SEARCH("Riesgo Extremo",L10)))</formula>
    </cfRule>
  </conditionalFormatting>
  <conditionalFormatting sqref="I12">
    <cfRule type="containsText" priority="290" dxfId="1" operator="containsText" stopIfTrue="1" text="Riesgo Alto">
      <formula>NOT(ISERROR(SEARCH("Riesgo Alto",I12)))</formula>
    </cfRule>
    <cfRule type="containsText" priority="291" dxfId="0" operator="containsText" stopIfTrue="1" text="Riesgo Moderado">
      <formula>NOT(ISERROR(SEARCH("Riesgo Moderado",I12)))</formula>
    </cfRule>
    <cfRule type="containsText" priority="292" dxfId="6" operator="containsText" stopIfTrue="1" text="Riesgo Bajo">
      <formula>NOT(ISERROR(SEARCH("Riesgo Bajo",I12)))</formula>
    </cfRule>
    <cfRule type="containsText" priority="293" dxfId="1" operator="containsText" stopIfTrue="1" text="Riesgo Alto">
      <formula>NOT(ISERROR(SEARCH("Riesgo Alto",I12)))</formula>
    </cfRule>
    <cfRule type="containsText" priority="294" dxfId="363" operator="containsText" stopIfTrue="1" text="Riesgo Extremo">
      <formula>NOT(ISERROR(SEARCH("Riesgo Extremo",I12)))</formula>
    </cfRule>
  </conditionalFormatting>
  <conditionalFormatting sqref="I12">
    <cfRule type="containsText" priority="289" dxfId="9" operator="containsText" stopIfTrue="1" text="Riesgo Extremo">
      <formula>NOT(ISERROR(SEARCH("Riesgo Extremo",I12)))</formula>
    </cfRule>
  </conditionalFormatting>
  <conditionalFormatting sqref="I14">
    <cfRule type="containsText" priority="284" dxfId="1" operator="containsText" stopIfTrue="1" text="Riesgo Alto">
      <formula>NOT(ISERROR(SEARCH("Riesgo Alto",I14)))</formula>
    </cfRule>
    <cfRule type="containsText" priority="285" dxfId="0" operator="containsText" stopIfTrue="1" text="Riesgo Moderado">
      <formula>NOT(ISERROR(SEARCH("Riesgo Moderado",I14)))</formula>
    </cfRule>
    <cfRule type="containsText" priority="286" dxfId="6" operator="containsText" stopIfTrue="1" text="Riesgo Bajo">
      <formula>NOT(ISERROR(SEARCH("Riesgo Bajo",I14)))</formula>
    </cfRule>
    <cfRule type="containsText" priority="287" dxfId="1" operator="containsText" stopIfTrue="1" text="Riesgo Alto">
      <formula>NOT(ISERROR(SEARCH("Riesgo Alto",I14)))</formula>
    </cfRule>
    <cfRule type="containsText" priority="288" dxfId="363" operator="containsText" stopIfTrue="1" text="Riesgo Extremo">
      <formula>NOT(ISERROR(SEARCH("Riesgo Extremo",I14)))</formula>
    </cfRule>
  </conditionalFormatting>
  <conditionalFormatting sqref="I14">
    <cfRule type="containsText" priority="283" dxfId="9" operator="containsText" stopIfTrue="1" text="Riesgo Extremo">
      <formula>NOT(ISERROR(SEARCH("Riesgo Extremo",I14)))</formula>
    </cfRule>
  </conditionalFormatting>
  <conditionalFormatting sqref="L16">
    <cfRule type="containsText" priority="265" dxfId="9" operator="containsText" stopIfTrue="1" text="Riesgo Extremo">
      <formula>NOT(ISERROR(SEARCH("Riesgo Extremo",L16)))</formula>
    </cfRule>
  </conditionalFormatting>
  <conditionalFormatting sqref="L16">
    <cfRule type="containsText" priority="266" dxfId="1" operator="containsText" stopIfTrue="1" text="Riesgo Alto">
      <formula>NOT(ISERROR(SEARCH("Riesgo Alto",L16)))</formula>
    </cfRule>
    <cfRule type="containsText" priority="267" dxfId="0" operator="containsText" stopIfTrue="1" text="Riesgo Moderado">
      <formula>NOT(ISERROR(SEARCH("Riesgo Moderado",L16)))</formula>
    </cfRule>
    <cfRule type="containsText" priority="268" dxfId="6" operator="containsText" stopIfTrue="1" text="Riesgo Bajo">
      <formula>NOT(ISERROR(SEARCH("Riesgo Bajo",L16)))</formula>
    </cfRule>
    <cfRule type="containsText" priority="269" dxfId="1" operator="containsText" stopIfTrue="1" text="Riesgo Alto">
      <formula>NOT(ISERROR(SEARCH("Riesgo Alto",L16)))</formula>
    </cfRule>
    <cfRule type="containsText" priority="270" dxfId="363" operator="containsText" stopIfTrue="1" text="Riesgo Extremo">
      <formula>NOT(ISERROR(SEARCH("Riesgo Extremo",L16)))</formula>
    </cfRule>
  </conditionalFormatting>
  <conditionalFormatting sqref="L6">
    <cfRule type="containsText" priority="260" dxfId="1" operator="containsText" stopIfTrue="1" text="Riesgo Alto">
      <formula>NOT(ISERROR(SEARCH("Riesgo Alto",L6)))</formula>
    </cfRule>
    <cfRule type="containsText" priority="261" dxfId="0" operator="containsText" stopIfTrue="1" text="Riesgo Moderado">
      <formula>NOT(ISERROR(SEARCH("Riesgo Moderado",L6)))</formula>
    </cfRule>
    <cfRule type="containsText" priority="262" dxfId="6" operator="containsText" stopIfTrue="1" text="Riesgo Bajo">
      <formula>NOT(ISERROR(SEARCH("Riesgo Bajo",L6)))</formula>
    </cfRule>
    <cfRule type="containsText" priority="263" dxfId="1" operator="containsText" stopIfTrue="1" text="Riesgo Alto">
      <formula>NOT(ISERROR(SEARCH("Riesgo Alto",L6)))</formula>
    </cfRule>
    <cfRule type="containsText" priority="264" dxfId="363" operator="containsText" stopIfTrue="1" text="Riesgo Extremo">
      <formula>NOT(ISERROR(SEARCH("Riesgo Extremo",L6)))</formula>
    </cfRule>
  </conditionalFormatting>
  <conditionalFormatting sqref="L6">
    <cfRule type="containsText" priority="259" dxfId="9" operator="containsText" stopIfTrue="1" text="Riesgo Extremo">
      <formula>NOT(ISERROR(SEARCH("Riesgo Extremo",L6)))</formula>
    </cfRule>
  </conditionalFormatting>
  <conditionalFormatting sqref="I7">
    <cfRule type="containsText" priority="254" dxfId="1" operator="containsText" stopIfTrue="1" text="Riesgo Alto">
      <formula>NOT(ISERROR(SEARCH("Riesgo Alto",I7)))</formula>
    </cfRule>
    <cfRule type="containsText" priority="255" dxfId="0" operator="containsText" stopIfTrue="1" text="Riesgo Moderado">
      <formula>NOT(ISERROR(SEARCH("Riesgo Moderado",I7)))</formula>
    </cfRule>
    <cfRule type="containsText" priority="256" dxfId="6" operator="containsText" stopIfTrue="1" text="Riesgo Bajo">
      <formula>NOT(ISERROR(SEARCH("Riesgo Bajo",I7)))</formula>
    </cfRule>
    <cfRule type="containsText" priority="257" dxfId="1" operator="containsText" stopIfTrue="1" text="Riesgo Alto">
      <formula>NOT(ISERROR(SEARCH("Riesgo Alto",I7)))</formula>
    </cfRule>
    <cfRule type="containsText" priority="258" dxfId="363" operator="containsText" stopIfTrue="1" text="Riesgo Extremo">
      <formula>NOT(ISERROR(SEARCH("Riesgo Extremo",I7)))</formula>
    </cfRule>
  </conditionalFormatting>
  <conditionalFormatting sqref="I7">
    <cfRule type="containsText" priority="253" dxfId="9" operator="containsText" stopIfTrue="1" text="Riesgo Extremo">
      <formula>NOT(ISERROR(SEARCH("Riesgo Extremo",I7)))</formula>
    </cfRule>
  </conditionalFormatting>
  <conditionalFormatting sqref="L8">
    <cfRule type="containsText" priority="242" dxfId="1" operator="containsText" stopIfTrue="1" text="Riesgo Alto">
      <formula>NOT(ISERROR(SEARCH("Riesgo Alto",L8)))</formula>
    </cfRule>
    <cfRule type="containsText" priority="243" dxfId="0" operator="containsText" stopIfTrue="1" text="Riesgo Moderado">
      <formula>NOT(ISERROR(SEARCH("Riesgo Moderado",L8)))</formula>
    </cfRule>
    <cfRule type="containsText" priority="244" dxfId="6" operator="containsText" stopIfTrue="1" text="Riesgo Bajo">
      <formula>NOT(ISERROR(SEARCH("Riesgo Bajo",L8)))</formula>
    </cfRule>
    <cfRule type="containsText" priority="245" dxfId="1" operator="containsText" stopIfTrue="1" text="Riesgo Alto">
      <formula>NOT(ISERROR(SEARCH("Riesgo Alto",L8)))</formula>
    </cfRule>
    <cfRule type="containsText" priority="246" dxfId="363" operator="containsText" stopIfTrue="1" text="Riesgo Extremo">
      <formula>NOT(ISERROR(SEARCH("Riesgo Extremo",L8)))</formula>
    </cfRule>
  </conditionalFormatting>
  <conditionalFormatting sqref="L8">
    <cfRule type="containsText" priority="241" dxfId="9" operator="containsText" stopIfTrue="1" text="Riesgo Extremo">
      <formula>NOT(ISERROR(SEARCH("Riesgo Extremo",L8)))</formula>
    </cfRule>
  </conditionalFormatting>
  <conditionalFormatting sqref="I11">
    <cfRule type="containsText" priority="236" dxfId="1" operator="containsText" stopIfTrue="1" text="Riesgo Alto">
      <formula>NOT(ISERROR(SEARCH("Riesgo Alto",I11)))</formula>
    </cfRule>
    <cfRule type="containsText" priority="237" dxfId="0" operator="containsText" stopIfTrue="1" text="Riesgo Moderado">
      <formula>NOT(ISERROR(SEARCH("Riesgo Moderado",I11)))</formula>
    </cfRule>
    <cfRule type="containsText" priority="238" dxfId="6" operator="containsText" stopIfTrue="1" text="Riesgo Bajo">
      <formula>NOT(ISERROR(SEARCH("Riesgo Bajo",I11)))</formula>
    </cfRule>
    <cfRule type="containsText" priority="239" dxfId="1" operator="containsText" stopIfTrue="1" text="Riesgo Alto">
      <formula>NOT(ISERROR(SEARCH("Riesgo Alto",I11)))</formula>
    </cfRule>
    <cfRule type="containsText" priority="240" dxfId="363" operator="containsText" stopIfTrue="1" text="Riesgo Extremo">
      <formula>NOT(ISERROR(SEARCH("Riesgo Extremo",I11)))</formula>
    </cfRule>
  </conditionalFormatting>
  <conditionalFormatting sqref="I11">
    <cfRule type="containsText" priority="235" dxfId="9" operator="containsText" stopIfTrue="1" text="Riesgo Extremo">
      <formula>NOT(ISERROR(SEARCH("Riesgo Extremo",I11)))</formula>
    </cfRule>
  </conditionalFormatting>
  <conditionalFormatting sqref="L11">
    <cfRule type="containsText" priority="230" dxfId="1" operator="containsText" stopIfTrue="1" text="Riesgo Alto">
      <formula>NOT(ISERROR(SEARCH("Riesgo Alto",L11)))</formula>
    </cfRule>
    <cfRule type="containsText" priority="231" dxfId="0" operator="containsText" stopIfTrue="1" text="Riesgo Moderado">
      <formula>NOT(ISERROR(SEARCH("Riesgo Moderado",L11)))</formula>
    </cfRule>
    <cfRule type="containsText" priority="232" dxfId="6" operator="containsText" stopIfTrue="1" text="Riesgo Bajo">
      <formula>NOT(ISERROR(SEARCH("Riesgo Bajo",L11)))</formula>
    </cfRule>
    <cfRule type="containsText" priority="233" dxfId="1" operator="containsText" stopIfTrue="1" text="Riesgo Alto">
      <formula>NOT(ISERROR(SEARCH("Riesgo Alto",L11)))</formula>
    </cfRule>
    <cfRule type="containsText" priority="234" dxfId="363" operator="containsText" stopIfTrue="1" text="Riesgo Extremo">
      <formula>NOT(ISERROR(SEARCH("Riesgo Extremo",L11)))</formula>
    </cfRule>
  </conditionalFormatting>
  <conditionalFormatting sqref="L11">
    <cfRule type="containsText" priority="229" dxfId="9" operator="containsText" stopIfTrue="1" text="Riesgo Extremo">
      <formula>NOT(ISERROR(SEARCH("Riesgo Extremo",L11)))</formula>
    </cfRule>
  </conditionalFormatting>
  <conditionalFormatting sqref="L7">
    <cfRule type="containsText" priority="170" dxfId="1" operator="containsText" stopIfTrue="1" text="Riesgo Alto">
      <formula>NOT(ISERROR(SEARCH("Riesgo Alto",L7)))</formula>
    </cfRule>
    <cfRule type="containsText" priority="171" dxfId="0" operator="containsText" stopIfTrue="1" text="Riesgo Moderado">
      <formula>NOT(ISERROR(SEARCH("Riesgo Moderado",L7)))</formula>
    </cfRule>
    <cfRule type="containsText" priority="172" dxfId="6" operator="containsText" stopIfTrue="1" text="Riesgo Bajo">
      <formula>NOT(ISERROR(SEARCH("Riesgo Bajo",L7)))</formula>
    </cfRule>
    <cfRule type="containsText" priority="173" dxfId="1" operator="containsText" stopIfTrue="1" text="Riesgo Alto">
      <formula>NOT(ISERROR(SEARCH("Riesgo Alto",L7)))</formula>
    </cfRule>
    <cfRule type="containsText" priority="174" dxfId="363" operator="containsText" stopIfTrue="1" text="Riesgo Extremo">
      <formula>NOT(ISERROR(SEARCH("Riesgo Extremo",L7)))</formula>
    </cfRule>
  </conditionalFormatting>
  <conditionalFormatting sqref="L7">
    <cfRule type="containsText" priority="169" dxfId="9" operator="containsText" stopIfTrue="1" text="Riesgo Extremo">
      <formula>NOT(ISERROR(SEARCH("Riesgo Extremo",L7)))</formula>
    </cfRule>
  </conditionalFormatting>
  <conditionalFormatting sqref="I13">
    <cfRule type="containsText" priority="122" dxfId="1" operator="containsText" stopIfTrue="1" text="Riesgo Alto">
      <formula>NOT(ISERROR(SEARCH("Riesgo Alto",I13)))</formula>
    </cfRule>
    <cfRule type="containsText" priority="123" dxfId="0" operator="containsText" stopIfTrue="1" text="Riesgo Moderado">
      <formula>NOT(ISERROR(SEARCH("Riesgo Moderado",I13)))</formula>
    </cfRule>
    <cfRule type="containsText" priority="124" dxfId="6" operator="containsText" stopIfTrue="1" text="Riesgo Bajo">
      <formula>NOT(ISERROR(SEARCH("Riesgo Bajo",I13)))</formula>
    </cfRule>
    <cfRule type="containsText" priority="125" dxfId="1" operator="containsText" stopIfTrue="1" text="Riesgo Alto">
      <formula>NOT(ISERROR(SEARCH("Riesgo Alto",I13)))</formula>
    </cfRule>
    <cfRule type="containsText" priority="126" dxfId="363" operator="containsText" stopIfTrue="1" text="Riesgo Extremo">
      <formula>NOT(ISERROR(SEARCH("Riesgo Extremo",I13)))</formula>
    </cfRule>
  </conditionalFormatting>
  <conditionalFormatting sqref="I13">
    <cfRule type="containsText" priority="121" dxfId="9" operator="containsText" stopIfTrue="1" text="Riesgo Extremo">
      <formula>NOT(ISERROR(SEARCH("Riesgo Extremo",I13)))</formula>
    </cfRule>
  </conditionalFormatting>
  <conditionalFormatting sqref="L11">
    <cfRule type="containsText" priority="116" dxfId="1" operator="containsText" stopIfTrue="1" text="Riesgo Alto">
      <formula>NOT(ISERROR(SEARCH("Riesgo Alto",L11)))</formula>
    </cfRule>
    <cfRule type="containsText" priority="117" dxfId="0" operator="containsText" stopIfTrue="1" text="Riesgo Moderado">
      <formula>NOT(ISERROR(SEARCH("Riesgo Moderado",L11)))</formula>
    </cfRule>
    <cfRule type="containsText" priority="118" dxfId="6" operator="containsText" stopIfTrue="1" text="Riesgo Bajo">
      <formula>NOT(ISERROR(SEARCH("Riesgo Bajo",L11)))</formula>
    </cfRule>
    <cfRule type="containsText" priority="119" dxfId="1" operator="containsText" stopIfTrue="1" text="Riesgo Alto">
      <formula>NOT(ISERROR(SEARCH("Riesgo Alto",L11)))</formula>
    </cfRule>
    <cfRule type="containsText" priority="120" dxfId="363" operator="containsText" stopIfTrue="1" text="Riesgo Extremo">
      <formula>NOT(ISERROR(SEARCH("Riesgo Extremo",L11)))</formula>
    </cfRule>
  </conditionalFormatting>
  <conditionalFormatting sqref="L11">
    <cfRule type="containsText" priority="115" dxfId="9" operator="containsText" stopIfTrue="1" text="Riesgo Extremo">
      <formula>NOT(ISERROR(SEARCH("Riesgo Extremo",L11)))</formula>
    </cfRule>
  </conditionalFormatting>
  <conditionalFormatting sqref="L13">
    <cfRule type="containsText" priority="110" dxfId="1" operator="containsText" stopIfTrue="1" text="Riesgo Alto">
      <formula>NOT(ISERROR(SEARCH("Riesgo Alto",L13)))</formula>
    </cfRule>
    <cfRule type="containsText" priority="111" dxfId="0" operator="containsText" stopIfTrue="1" text="Riesgo Moderado">
      <formula>NOT(ISERROR(SEARCH("Riesgo Moderado",L13)))</formula>
    </cfRule>
    <cfRule type="containsText" priority="112" dxfId="6" operator="containsText" stopIfTrue="1" text="Riesgo Bajo">
      <formula>NOT(ISERROR(SEARCH("Riesgo Bajo",L13)))</formula>
    </cfRule>
    <cfRule type="containsText" priority="113" dxfId="1" operator="containsText" stopIfTrue="1" text="Riesgo Alto">
      <formula>NOT(ISERROR(SEARCH("Riesgo Alto",L13)))</formula>
    </cfRule>
    <cfRule type="containsText" priority="114" dxfId="363" operator="containsText" stopIfTrue="1" text="Riesgo Extremo">
      <formula>NOT(ISERROR(SEARCH("Riesgo Extremo",L13)))</formula>
    </cfRule>
  </conditionalFormatting>
  <conditionalFormatting sqref="L13">
    <cfRule type="containsText" priority="109" dxfId="9" operator="containsText" stopIfTrue="1" text="Riesgo Extremo">
      <formula>NOT(ISERROR(SEARCH("Riesgo Extremo",L13)))</formula>
    </cfRule>
  </conditionalFormatting>
  <conditionalFormatting sqref="I12">
    <cfRule type="containsText" priority="86" dxfId="1" operator="containsText" stopIfTrue="1" text="Riesgo Alto">
      <formula>NOT(ISERROR(SEARCH("Riesgo Alto",I12)))</formula>
    </cfRule>
    <cfRule type="containsText" priority="87" dxfId="0" operator="containsText" stopIfTrue="1" text="Riesgo Moderado">
      <formula>NOT(ISERROR(SEARCH("Riesgo Moderado",I12)))</formula>
    </cfRule>
    <cfRule type="containsText" priority="88" dxfId="6" operator="containsText" stopIfTrue="1" text="Riesgo Bajo">
      <formula>NOT(ISERROR(SEARCH("Riesgo Bajo",I12)))</formula>
    </cfRule>
    <cfRule type="containsText" priority="89" dxfId="1" operator="containsText" stopIfTrue="1" text="Riesgo Alto">
      <formula>NOT(ISERROR(SEARCH("Riesgo Alto",I12)))</formula>
    </cfRule>
    <cfRule type="containsText" priority="90" dxfId="363" operator="containsText" stopIfTrue="1" text="Riesgo Extremo">
      <formula>NOT(ISERROR(SEARCH("Riesgo Extremo",I12)))</formula>
    </cfRule>
  </conditionalFormatting>
  <conditionalFormatting sqref="I12">
    <cfRule type="containsText" priority="85" dxfId="9" operator="containsText" stopIfTrue="1" text="Riesgo Extremo">
      <formula>NOT(ISERROR(SEARCH("Riesgo Extremo",I12)))</formula>
    </cfRule>
  </conditionalFormatting>
  <conditionalFormatting sqref="L12">
    <cfRule type="containsText" priority="80" dxfId="1" operator="containsText" stopIfTrue="1" text="Riesgo Alto">
      <formula>NOT(ISERROR(SEARCH("Riesgo Alto",L12)))</formula>
    </cfRule>
    <cfRule type="containsText" priority="81" dxfId="0" operator="containsText" stopIfTrue="1" text="Riesgo Moderado">
      <formula>NOT(ISERROR(SEARCH("Riesgo Moderado",L12)))</formula>
    </cfRule>
    <cfRule type="containsText" priority="82" dxfId="6" operator="containsText" stopIfTrue="1" text="Riesgo Bajo">
      <formula>NOT(ISERROR(SEARCH("Riesgo Bajo",L12)))</formula>
    </cfRule>
    <cfRule type="containsText" priority="83" dxfId="1" operator="containsText" stopIfTrue="1" text="Riesgo Alto">
      <formula>NOT(ISERROR(SEARCH("Riesgo Alto",L12)))</formula>
    </cfRule>
    <cfRule type="containsText" priority="84" dxfId="363" operator="containsText" stopIfTrue="1" text="Riesgo Extremo">
      <formula>NOT(ISERROR(SEARCH("Riesgo Extremo",L12)))</formula>
    </cfRule>
  </conditionalFormatting>
  <conditionalFormatting sqref="L12">
    <cfRule type="containsText" priority="79" dxfId="9" operator="containsText" stopIfTrue="1" text="Riesgo Extremo">
      <formula>NOT(ISERROR(SEARCH("Riesgo Extremo",L12)))</formula>
    </cfRule>
  </conditionalFormatting>
  <conditionalFormatting sqref="I14">
    <cfRule type="containsText" priority="74" dxfId="1" operator="containsText" stopIfTrue="1" text="Riesgo Alto">
      <formula>NOT(ISERROR(SEARCH("Riesgo Alto",I14)))</formula>
    </cfRule>
    <cfRule type="containsText" priority="75" dxfId="0" operator="containsText" stopIfTrue="1" text="Riesgo Moderado">
      <formula>NOT(ISERROR(SEARCH("Riesgo Moderado",I14)))</formula>
    </cfRule>
    <cfRule type="containsText" priority="76" dxfId="6" operator="containsText" stopIfTrue="1" text="Riesgo Bajo">
      <formula>NOT(ISERROR(SEARCH("Riesgo Bajo",I14)))</formula>
    </cfRule>
    <cfRule type="containsText" priority="77" dxfId="1" operator="containsText" stopIfTrue="1" text="Riesgo Alto">
      <formula>NOT(ISERROR(SEARCH("Riesgo Alto",I14)))</formula>
    </cfRule>
    <cfRule type="containsText" priority="78" dxfId="363" operator="containsText" stopIfTrue="1" text="Riesgo Extremo">
      <formula>NOT(ISERROR(SEARCH("Riesgo Extremo",I14)))</formula>
    </cfRule>
  </conditionalFormatting>
  <conditionalFormatting sqref="I14">
    <cfRule type="containsText" priority="73" dxfId="9" operator="containsText" stopIfTrue="1" text="Riesgo Extremo">
      <formula>NOT(ISERROR(SEARCH("Riesgo Extremo",I14)))</formula>
    </cfRule>
  </conditionalFormatting>
  <conditionalFormatting sqref="L14">
    <cfRule type="containsText" priority="68" dxfId="1" operator="containsText" stopIfTrue="1" text="Riesgo Alto">
      <formula>NOT(ISERROR(SEARCH("Riesgo Alto",L14)))</formula>
    </cfRule>
    <cfRule type="containsText" priority="69" dxfId="0" operator="containsText" stopIfTrue="1" text="Riesgo Moderado">
      <formula>NOT(ISERROR(SEARCH("Riesgo Moderado",L14)))</formula>
    </cfRule>
    <cfRule type="containsText" priority="70" dxfId="6" operator="containsText" stopIfTrue="1" text="Riesgo Bajo">
      <formula>NOT(ISERROR(SEARCH("Riesgo Bajo",L14)))</formula>
    </cfRule>
    <cfRule type="containsText" priority="71" dxfId="1" operator="containsText" stopIfTrue="1" text="Riesgo Alto">
      <formula>NOT(ISERROR(SEARCH("Riesgo Alto",L14)))</formula>
    </cfRule>
    <cfRule type="containsText" priority="72" dxfId="363" operator="containsText" stopIfTrue="1" text="Riesgo Extremo">
      <formula>NOT(ISERROR(SEARCH("Riesgo Extremo",L14)))</formula>
    </cfRule>
  </conditionalFormatting>
  <conditionalFormatting sqref="L14">
    <cfRule type="containsText" priority="67" dxfId="9" operator="containsText" stopIfTrue="1" text="Riesgo Extremo">
      <formula>NOT(ISERROR(SEARCH("Riesgo Extremo",L14)))</formula>
    </cfRule>
  </conditionalFormatting>
  <conditionalFormatting sqref="I15">
    <cfRule type="containsText" priority="62" dxfId="1" operator="containsText" stopIfTrue="1" text="Riesgo Alto">
      <formula>NOT(ISERROR(SEARCH("Riesgo Alto",I15)))</formula>
    </cfRule>
    <cfRule type="containsText" priority="63" dxfId="0" operator="containsText" stopIfTrue="1" text="Riesgo Moderado">
      <formula>NOT(ISERROR(SEARCH("Riesgo Moderado",I15)))</formula>
    </cfRule>
    <cfRule type="containsText" priority="64" dxfId="6" operator="containsText" stopIfTrue="1" text="Riesgo Bajo">
      <formula>NOT(ISERROR(SEARCH("Riesgo Bajo",I15)))</formula>
    </cfRule>
    <cfRule type="containsText" priority="65" dxfId="1" operator="containsText" stopIfTrue="1" text="Riesgo Alto">
      <formula>NOT(ISERROR(SEARCH("Riesgo Alto",I15)))</formula>
    </cfRule>
    <cfRule type="containsText" priority="66" dxfId="363" operator="containsText" stopIfTrue="1" text="Riesgo Extremo">
      <formula>NOT(ISERROR(SEARCH("Riesgo Extremo",I15)))</formula>
    </cfRule>
  </conditionalFormatting>
  <conditionalFormatting sqref="I15">
    <cfRule type="containsText" priority="61" dxfId="9" operator="containsText" stopIfTrue="1" text="Riesgo Extremo">
      <formula>NOT(ISERROR(SEARCH("Riesgo Extremo",I15)))</formula>
    </cfRule>
  </conditionalFormatting>
  <conditionalFormatting sqref="I16">
    <cfRule type="containsText" priority="56" dxfId="1" operator="containsText" stopIfTrue="1" text="Riesgo Alto">
      <formula>NOT(ISERROR(SEARCH("Riesgo Alto",I16)))</formula>
    </cfRule>
    <cfRule type="containsText" priority="57" dxfId="0" operator="containsText" stopIfTrue="1" text="Riesgo Moderado">
      <formula>NOT(ISERROR(SEARCH("Riesgo Moderado",I16)))</formula>
    </cfRule>
    <cfRule type="containsText" priority="58" dxfId="6" operator="containsText" stopIfTrue="1" text="Riesgo Bajo">
      <formula>NOT(ISERROR(SEARCH("Riesgo Bajo",I16)))</formula>
    </cfRule>
    <cfRule type="containsText" priority="59" dxfId="1" operator="containsText" stopIfTrue="1" text="Riesgo Alto">
      <formula>NOT(ISERROR(SEARCH("Riesgo Alto",I16)))</formula>
    </cfRule>
    <cfRule type="containsText" priority="60" dxfId="363" operator="containsText" stopIfTrue="1" text="Riesgo Extremo">
      <formula>NOT(ISERROR(SEARCH("Riesgo Extremo",I16)))</formula>
    </cfRule>
  </conditionalFormatting>
  <conditionalFormatting sqref="I16">
    <cfRule type="containsText" priority="55" dxfId="9" operator="containsText" stopIfTrue="1" text="Riesgo Extremo">
      <formula>NOT(ISERROR(SEARCH("Riesgo Extremo",I16)))</formula>
    </cfRule>
  </conditionalFormatting>
  <conditionalFormatting sqref="L16">
    <cfRule type="containsText" priority="50" dxfId="1" operator="containsText" stopIfTrue="1" text="Riesgo Alto">
      <formula>NOT(ISERROR(SEARCH("Riesgo Alto",L16)))</formula>
    </cfRule>
    <cfRule type="containsText" priority="51" dxfId="0" operator="containsText" stopIfTrue="1" text="Riesgo Moderado">
      <formula>NOT(ISERROR(SEARCH("Riesgo Moderado",L16)))</formula>
    </cfRule>
    <cfRule type="containsText" priority="52" dxfId="6" operator="containsText" stopIfTrue="1" text="Riesgo Bajo">
      <formula>NOT(ISERROR(SEARCH("Riesgo Bajo",L16)))</formula>
    </cfRule>
    <cfRule type="containsText" priority="53" dxfId="1" operator="containsText" stopIfTrue="1" text="Riesgo Alto">
      <formula>NOT(ISERROR(SEARCH("Riesgo Alto",L16)))</formula>
    </cfRule>
    <cfRule type="containsText" priority="54" dxfId="363" operator="containsText" stopIfTrue="1" text="Riesgo Extremo">
      <formula>NOT(ISERROR(SEARCH("Riesgo Extremo",L16)))</formula>
    </cfRule>
  </conditionalFormatting>
  <conditionalFormatting sqref="L16">
    <cfRule type="containsText" priority="49" dxfId="9" operator="containsText" stopIfTrue="1" text="Riesgo Extremo">
      <formula>NOT(ISERROR(SEARCH("Riesgo Extremo",L16)))</formula>
    </cfRule>
  </conditionalFormatting>
  <conditionalFormatting sqref="I17">
    <cfRule type="containsText" priority="44" dxfId="1" operator="containsText" stopIfTrue="1" text="Riesgo Alto">
      <formula>NOT(ISERROR(SEARCH("Riesgo Alto",I17)))</formula>
    </cfRule>
    <cfRule type="containsText" priority="45" dxfId="0" operator="containsText" stopIfTrue="1" text="Riesgo Moderado">
      <formula>NOT(ISERROR(SEARCH("Riesgo Moderado",I17)))</formula>
    </cfRule>
    <cfRule type="containsText" priority="46" dxfId="6" operator="containsText" stopIfTrue="1" text="Riesgo Bajo">
      <formula>NOT(ISERROR(SEARCH("Riesgo Bajo",I17)))</formula>
    </cfRule>
    <cfRule type="containsText" priority="47" dxfId="1" operator="containsText" stopIfTrue="1" text="Riesgo Alto">
      <formula>NOT(ISERROR(SEARCH("Riesgo Alto",I17)))</formula>
    </cfRule>
    <cfRule type="containsText" priority="48" dxfId="363" operator="containsText" stopIfTrue="1" text="Riesgo Extremo">
      <formula>NOT(ISERROR(SEARCH("Riesgo Extremo",I17)))</formula>
    </cfRule>
  </conditionalFormatting>
  <conditionalFormatting sqref="I17">
    <cfRule type="containsText" priority="43" dxfId="9" operator="containsText" stopIfTrue="1" text="Riesgo Extremo">
      <formula>NOT(ISERROR(SEARCH("Riesgo Extremo",I17)))</formula>
    </cfRule>
  </conditionalFormatting>
  <conditionalFormatting sqref="L17">
    <cfRule type="containsText" priority="38" dxfId="1" operator="containsText" stopIfTrue="1" text="Riesgo Alto">
      <formula>NOT(ISERROR(SEARCH("Riesgo Alto",L17)))</formula>
    </cfRule>
    <cfRule type="containsText" priority="39" dxfId="0" operator="containsText" stopIfTrue="1" text="Riesgo Moderado">
      <formula>NOT(ISERROR(SEARCH("Riesgo Moderado",L17)))</formula>
    </cfRule>
    <cfRule type="containsText" priority="40" dxfId="6" operator="containsText" stopIfTrue="1" text="Riesgo Bajo">
      <formula>NOT(ISERROR(SEARCH("Riesgo Bajo",L17)))</formula>
    </cfRule>
    <cfRule type="containsText" priority="41" dxfId="1" operator="containsText" stopIfTrue="1" text="Riesgo Alto">
      <formula>NOT(ISERROR(SEARCH("Riesgo Alto",L17)))</formula>
    </cfRule>
    <cfRule type="containsText" priority="42" dxfId="363" operator="containsText" stopIfTrue="1" text="Riesgo Extremo">
      <formula>NOT(ISERROR(SEARCH("Riesgo Extremo",L17)))</formula>
    </cfRule>
  </conditionalFormatting>
  <conditionalFormatting sqref="L17">
    <cfRule type="containsText" priority="37" dxfId="9" operator="containsText" stopIfTrue="1" text="Riesgo Extremo">
      <formula>NOT(ISERROR(SEARCH("Riesgo Extremo",L17)))</formula>
    </cfRule>
  </conditionalFormatting>
  <conditionalFormatting sqref="I11">
    <cfRule type="containsText" priority="128" dxfId="1" operator="containsText" stopIfTrue="1" text="Riesgo Alto">
      <formula>NOT(ISERROR(SEARCH("Riesgo Alto",I11)))</formula>
    </cfRule>
    <cfRule type="containsText" priority="129" dxfId="0" operator="containsText" stopIfTrue="1" text="Riesgo Moderado">
      <formula>NOT(ISERROR(SEARCH("Riesgo Moderado",I11)))</formula>
    </cfRule>
    <cfRule type="containsText" priority="130" dxfId="6" operator="containsText" stopIfTrue="1" text="Riesgo Bajo">
      <formula>NOT(ISERROR(SEARCH("Riesgo Bajo",I11)))</formula>
    </cfRule>
    <cfRule type="containsText" priority="131" dxfId="1" operator="containsText" stopIfTrue="1" text="Riesgo Alto">
      <formula>NOT(ISERROR(SEARCH("Riesgo Alto",I11)))</formula>
    </cfRule>
    <cfRule type="containsText" priority="132" dxfId="363" operator="containsText" stopIfTrue="1" text="Riesgo Extremo">
      <formula>NOT(ISERROR(SEARCH("Riesgo Extremo",I11)))</formula>
    </cfRule>
  </conditionalFormatting>
  <conditionalFormatting sqref="I11">
    <cfRule type="containsText" priority="127" dxfId="9" operator="containsText" stopIfTrue="1" text="Riesgo Extremo">
      <formula>NOT(ISERROR(SEARCH("Riesgo Extremo",I11)))</formula>
    </cfRule>
  </conditionalFormatting>
  <conditionalFormatting sqref="I10">
    <cfRule type="containsText" priority="98" dxfId="1" operator="containsText" stopIfTrue="1" text="Riesgo Alto">
      <formula>NOT(ISERROR(SEARCH("Riesgo Alto",I10)))</formula>
    </cfRule>
    <cfRule type="containsText" priority="99" dxfId="0" operator="containsText" stopIfTrue="1" text="Riesgo Moderado">
      <formula>NOT(ISERROR(SEARCH("Riesgo Moderado",I10)))</formula>
    </cfRule>
    <cfRule type="containsText" priority="100" dxfId="6" operator="containsText" stopIfTrue="1" text="Riesgo Bajo">
      <formula>NOT(ISERROR(SEARCH("Riesgo Bajo",I10)))</formula>
    </cfRule>
    <cfRule type="containsText" priority="101" dxfId="1" operator="containsText" stopIfTrue="1" text="Riesgo Alto">
      <formula>NOT(ISERROR(SEARCH("Riesgo Alto",I10)))</formula>
    </cfRule>
    <cfRule type="containsText" priority="102" dxfId="363" operator="containsText" stopIfTrue="1" text="Riesgo Extremo">
      <formula>NOT(ISERROR(SEARCH("Riesgo Extremo",I10)))</formula>
    </cfRule>
  </conditionalFormatting>
  <conditionalFormatting sqref="I10">
    <cfRule type="containsText" priority="97" dxfId="9" operator="containsText" stopIfTrue="1" text="Riesgo Extremo">
      <formula>NOT(ISERROR(SEARCH("Riesgo Extremo",I10)))</formula>
    </cfRule>
  </conditionalFormatting>
  <conditionalFormatting sqref="L10">
    <cfRule type="containsText" priority="92" dxfId="1" operator="containsText" stopIfTrue="1" text="Riesgo Alto">
      <formula>NOT(ISERROR(SEARCH("Riesgo Alto",L10)))</formula>
    </cfRule>
    <cfRule type="containsText" priority="93" dxfId="0" operator="containsText" stopIfTrue="1" text="Riesgo Moderado">
      <formula>NOT(ISERROR(SEARCH("Riesgo Moderado",L10)))</formula>
    </cfRule>
    <cfRule type="containsText" priority="94" dxfId="6" operator="containsText" stopIfTrue="1" text="Riesgo Bajo">
      <formula>NOT(ISERROR(SEARCH("Riesgo Bajo",L10)))</formula>
    </cfRule>
    <cfRule type="containsText" priority="95" dxfId="1" operator="containsText" stopIfTrue="1" text="Riesgo Alto">
      <formula>NOT(ISERROR(SEARCH("Riesgo Alto",L10)))</formula>
    </cfRule>
    <cfRule type="containsText" priority="96" dxfId="363" operator="containsText" stopIfTrue="1" text="Riesgo Extremo">
      <formula>NOT(ISERROR(SEARCH("Riesgo Extremo",L10)))</formula>
    </cfRule>
  </conditionalFormatting>
  <conditionalFormatting sqref="L10">
    <cfRule type="containsText" priority="91" dxfId="9" operator="containsText" stopIfTrue="1" text="Riesgo Extremo">
      <formula>NOT(ISERROR(SEARCH("Riesgo Extremo",L10)))</formula>
    </cfRule>
  </conditionalFormatting>
  <conditionalFormatting sqref="L15">
    <cfRule type="containsText" priority="20" dxfId="1" operator="containsText" stopIfTrue="1" text="Riesgo Alto">
      <formula>NOT(ISERROR(SEARCH("Riesgo Alto",L15)))</formula>
    </cfRule>
    <cfRule type="containsText" priority="21" dxfId="0" operator="containsText" stopIfTrue="1" text="Riesgo Moderado">
      <formula>NOT(ISERROR(SEARCH("Riesgo Moderado",L15)))</formula>
    </cfRule>
    <cfRule type="containsText" priority="22" dxfId="6" operator="containsText" stopIfTrue="1" text="Riesgo Bajo">
      <formula>NOT(ISERROR(SEARCH("Riesgo Bajo",L15)))</formula>
    </cfRule>
    <cfRule type="containsText" priority="23" dxfId="1" operator="containsText" stopIfTrue="1" text="Riesgo Alto">
      <formula>NOT(ISERROR(SEARCH("Riesgo Alto",L15)))</formula>
    </cfRule>
    <cfRule type="containsText" priority="24" dxfId="363" operator="containsText" stopIfTrue="1" text="Riesgo Extremo">
      <formula>NOT(ISERROR(SEARCH("Riesgo Extremo",L15)))</formula>
    </cfRule>
  </conditionalFormatting>
  <conditionalFormatting sqref="L15">
    <cfRule type="containsText" priority="19" dxfId="9" operator="containsText" stopIfTrue="1" text="Riesgo Extremo">
      <formula>NOT(ISERROR(SEARCH("Riesgo Extremo",L15)))</formula>
    </cfRule>
  </conditionalFormatting>
  <conditionalFormatting sqref="I18">
    <cfRule type="containsText" priority="26" dxfId="1" operator="containsText" stopIfTrue="1" text="Riesgo Alto">
      <formula>NOT(ISERROR(SEARCH("Riesgo Alto",I18)))</formula>
    </cfRule>
    <cfRule type="containsText" priority="27" dxfId="0" operator="containsText" stopIfTrue="1" text="Riesgo Moderado">
      <formula>NOT(ISERROR(SEARCH("Riesgo Moderado",I18)))</formula>
    </cfRule>
    <cfRule type="containsText" priority="28" dxfId="6" operator="containsText" stopIfTrue="1" text="Riesgo Bajo">
      <formula>NOT(ISERROR(SEARCH("Riesgo Bajo",I18)))</formula>
    </cfRule>
    <cfRule type="containsText" priority="29" dxfId="1" operator="containsText" stopIfTrue="1" text="Riesgo Alto">
      <formula>NOT(ISERROR(SEARCH("Riesgo Alto",I18)))</formula>
    </cfRule>
    <cfRule type="containsText" priority="30" dxfId="363" operator="containsText" stopIfTrue="1" text="Riesgo Extremo">
      <formula>NOT(ISERROR(SEARCH("Riesgo Extremo",I18)))</formula>
    </cfRule>
  </conditionalFormatting>
  <conditionalFormatting sqref="I18">
    <cfRule type="containsText" priority="25" dxfId="9" operator="containsText" stopIfTrue="1" text="Riesgo Extremo">
      <formula>NOT(ISERROR(SEARCH("Riesgo Extremo",I18)))</formula>
    </cfRule>
  </conditionalFormatting>
  <conditionalFormatting sqref="L15">
    <cfRule type="containsText" priority="14" dxfId="1" operator="containsText" stopIfTrue="1" text="Riesgo Alto">
      <formula>NOT(ISERROR(SEARCH("Riesgo Alto",L15)))</formula>
    </cfRule>
    <cfRule type="containsText" priority="15" dxfId="0" operator="containsText" stopIfTrue="1" text="Riesgo Moderado">
      <formula>NOT(ISERROR(SEARCH("Riesgo Moderado",L15)))</formula>
    </cfRule>
    <cfRule type="containsText" priority="16" dxfId="6" operator="containsText" stopIfTrue="1" text="Riesgo Bajo">
      <formula>NOT(ISERROR(SEARCH("Riesgo Bajo",L15)))</formula>
    </cfRule>
    <cfRule type="containsText" priority="17" dxfId="1" operator="containsText" stopIfTrue="1" text="Riesgo Alto">
      <formula>NOT(ISERROR(SEARCH("Riesgo Alto",L15)))</formula>
    </cfRule>
    <cfRule type="containsText" priority="18" dxfId="363" operator="containsText" stopIfTrue="1" text="Riesgo Extremo">
      <formula>NOT(ISERROR(SEARCH("Riesgo Extremo",L15)))</formula>
    </cfRule>
  </conditionalFormatting>
  <conditionalFormatting sqref="L15">
    <cfRule type="containsText" priority="13" dxfId="9" operator="containsText" stopIfTrue="1" text="Riesgo Extremo">
      <formula>NOT(ISERROR(SEARCH("Riesgo Extremo",L15)))</formula>
    </cfRule>
  </conditionalFormatting>
  <conditionalFormatting sqref="L18">
    <cfRule type="containsText" priority="8" dxfId="1" operator="containsText" stopIfTrue="1" text="Riesgo Alto">
      <formula>NOT(ISERROR(SEARCH("Riesgo Alto",L18)))</formula>
    </cfRule>
    <cfRule type="containsText" priority="9" dxfId="0" operator="containsText" stopIfTrue="1" text="Riesgo Moderado">
      <formula>NOT(ISERROR(SEARCH("Riesgo Moderado",L18)))</formula>
    </cfRule>
    <cfRule type="containsText" priority="10" dxfId="6" operator="containsText" stopIfTrue="1" text="Riesgo Bajo">
      <formula>NOT(ISERROR(SEARCH("Riesgo Bajo",L18)))</formula>
    </cfRule>
    <cfRule type="containsText" priority="11" dxfId="1" operator="containsText" stopIfTrue="1" text="Riesgo Alto">
      <formula>NOT(ISERROR(SEARCH("Riesgo Alto",L18)))</formula>
    </cfRule>
    <cfRule type="containsText" priority="12" dxfId="363" operator="containsText" stopIfTrue="1" text="Riesgo Extremo">
      <formula>NOT(ISERROR(SEARCH("Riesgo Extremo",L18)))</formula>
    </cfRule>
  </conditionalFormatting>
  <conditionalFormatting sqref="L18">
    <cfRule type="containsText" priority="7" dxfId="9" operator="containsText" stopIfTrue="1" text="Riesgo Extremo">
      <formula>NOT(ISERROR(SEARCH("Riesgo Extremo",L18)))</formula>
    </cfRule>
  </conditionalFormatting>
  <conditionalFormatting sqref="L18">
    <cfRule type="containsText" priority="1" dxfId="9" operator="containsText" stopIfTrue="1" text="Riesgo Extremo">
      <formula>NOT(ISERROR(SEARCH("Riesgo Extremo",L18)))</formula>
    </cfRule>
  </conditionalFormatting>
  <conditionalFormatting sqref="L18">
    <cfRule type="containsText" priority="2" dxfId="1" operator="containsText" stopIfTrue="1" text="Riesgo Alto">
      <formula>NOT(ISERROR(SEARCH("Riesgo Alto",L18)))</formula>
    </cfRule>
    <cfRule type="containsText" priority="3" dxfId="0" operator="containsText" stopIfTrue="1" text="Riesgo Moderado">
      <formula>NOT(ISERROR(SEARCH("Riesgo Moderado",L18)))</formula>
    </cfRule>
    <cfRule type="containsText" priority="4" dxfId="6" operator="containsText" stopIfTrue="1" text="Riesgo Bajo">
      <formula>NOT(ISERROR(SEARCH("Riesgo Bajo",L18)))</formula>
    </cfRule>
    <cfRule type="containsText" priority="5" dxfId="1" operator="containsText" stopIfTrue="1" text="Riesgo Alto">
      <formula>NOT(ISERROR(SEARCH("Riesgo Alto",L18)))</formula>
    </cfRule>
    <cfRule type="containsText" priority="6" dxfId="363" operator="containsText" stopIfTrue="1" text="Riesgo Extremo">
      <formula>NOT(ISERROR(SEARCH("Riesgo Extremo",L18)))</formula>
    </cfRule>
  </conditionalFormatting>
  <dataValidations count="2">
    <dataValidation type="list" allowBlank="1" showInputMessage="1" showErrorMessage="1" sqref="K31 U12:U31 S12:S31 Q12:Q31 O12:O31 G31 W12:W31 I21:I31 I11:I17 E21:E31 G21:G29 M21:M31 G11:G17 E17 M11:M18 K21:K29 E11 E19 E13 E15 K11:K18">
      <formula1>$E$10:$E$11</formula1>
    </dataValidation>
    <dataValidation type="list" allowBlank="1" showInputMessage="1" showErrorMessage="1" sqref="D12:D31 V12:V31 T12:T31 R12:R31 P12:P31 N12:N31 K30 J31 F21:F31 L21:L31 J21:J29 H21:H31 F14:F16 H11:H17 L16:L18 F11:F12 L11:L14 J11:J18">
      <formula1>$D$10:$D$11</formula1>
    </dataValidation>
  </dataValidations>
  <printOptions/>
  <pageMargins left="0.75" right="0.75" top="1" bottom="1"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5:G49"/>
  <sheetViews>
    <sheetView zoomScalePageLayoutView="0" workbookViewId="0" topLeftCell="A1">
      <selection activeCell="J16" sqref="J16"/>
    </sheetView>
  </sheetViews>
  <sheetFormatPr defaultColWidth="11.421875" defaultRowHeight="12.75"/>
  <cols>
    <col min="1" max="1" width="11.421875" style="142" customWidth="1"/>
    <col min="2" max="2" width="19.421875" style="142" customWidth="1"/>
    <col min="3" max="3" width="16.421875" style="142" customWidth="1"/>
    <col min="4" max="4" width="16.140625" style="142" customWidth="1"/>
    <col min="5" max="5" width="19.421875" style="142" customWidth="1"/>
    <col min="6" max="6" width="21.8515625" style="142" customWidth="1"/>
    <col min="7" max="16384" width="11.421875" style="142" customWidth="1"/>
  </cols>
  <sheetData>
    <row r="1" ht="12.75"/>
    <row r="2" ht="12.75"/>
    <row r="3" ht="12.75"/>
    <row r="4" ht="12.75"/>
    <row r="5" ht="12.75">
      <c r="B5" s="149" t="s">
        <v>278</v>
      </c>
    </row>
    <row r="6" ht="12.75"/>
    <row r="7" spans="2:4" ht="25.5">
      <c r="B7" s="152" t="s">
        <v>270</v>
      </c>
      <c r="C7" s="152" t="s">
        <v>274</v>
      </c>
      <c r="D7" s="152" t="s">
        <v>275</v>
      </c>
    </row>
    <row r="8" spans="2:4" ht="12.75">
      <c r="B8" s="150" t="s">
        <v>271</v>
      </c>
      <c r="C8" s="151"/>
      <c r="D8" s="151"/>
    </row>
    <row r="9" spans="2:6" ht="12.75">
      <c r="B9" s="150" t="s">
        <v>272</v>
      </c>
      <c r="C9" s="151"/>
      <c r="D9" s="151"/>
      <c r="F9"/>
    </row>
    <row r="10" spans="2:4" ht="12.75">
      <c r="B10" s="150" t="s">
        <v>34</v>
      </c>
      <c r="C10" s="151"/>
      <c r="D10" s="151"/>
    </row>
    <row r="11" spans="2:4" ht="12.75">
      <c r="B11" s="150" t="s">
        <v>273</v>
      </c>
      <c r="C11" s="151"/>
      <c r="D11" s="151"/>
    </row>
    <row r="12" ht="12.75"/>
    <row r="13" ht="12.75"/>
    <row r="14" ht="16.5" customHeight="1"/>
    <row r="15" ht="16.5" customHeight="1">
      <c r="B15" s="149" t="s">
        <v>279</v>
      </c>
    </row>
    <row r="16" ht="16.5" customHeight="1"/>
    <row r="17" ht="16.5" customHeight="1"/>
    <row r="18" spans="2:4" ht="30.75" customHeight="1">
      <c r="B18" s="152" t="s">
        <v>270</v>
      </c>
      <c r="C18" s="152" t="s">
        <v>274</v>
      </c>
      <c r="D18" s="152" t="s">
        <v>275</v>
      </c>
    </row>
    <row r="19" spans="2:4" ht="16.5" customHeight="1">
      <c r="B19" s="150" t="s">
        <v>271</v>
      </c>
      <c r="C19" s="151"/>
      <c r="D19" s="151"/>
    </row>
    <row r="20" spans="2:4" ht="16.5" customHeight="1">
      <c r="B20" s="150" t="s">
        <v>272</v>
      </c>
      <c r="C20" s="151"/>
      <c r="D20" s="151"/>
    </row>
    <row r="21" spans="2:4" ht="16.5" customHeight="1">
      <c r="B21" s="150" t="s">
        <v>34</v>
      </c>
      <c r="C21" s="151"/>
      <c r="D21" s="151"/>
    </row>
    <row r="22" spans="2:4" ht="16.5" customHeight="1">
      <c r="B22" s="150" t="s">
        <v>273</v>
      </c>
      <c r="C22" s="151"/>
      <c r="D22" s="151"/>
    </row>
    <row r="23" ht="16.5" customHeight="1"/>
    <row r="24" ht="12.75"/>
    <row r="25" ht="12.75">
      <c r="B25" s="149" t="s">
        <v>280</v>
      </c>
    </row>
    <row r="26" ht="12.75"/>
    <row r="27" ht="12.75"/>
    <row r="28" spans="2:4" ht="25.5">
      <c r="B28" s="152" t="s">
        <v>270</v>
      </c>
      <c r="C28" s="152" t="s">
        <v>276</v>
      </c>
      <c r="D28" s="152" t="s">
        <v>275</v>
      </c>
    </row>
    <row r="29" spans="2:7" ht="12.75">
      <c r="B29" s="150" t="s">
        <v>271</v>
      </c>
      <c r="C29" s="151"/>
      <c r="D29" s="151"/>
      <c r="G29"/>
    </row>
    <row r="30" spans="2:4" ht="12.75">
      <c r="B30" s="150" t="s">
        <v>272</v>
      </c>
      <c r="C30" s="151"/>
      <c r="D30" s="151"/>
    </row>
    <row r="31" spans="2:4" ht="12.75">
      <c r="B31" s="150" t="s">
        <v>34</v>
      </c>
      <c r="C31" s="151"/>
      <c r="D31" s="151"/>
    </row>
    <row r="32" spans="2:4" ht="12.75">
      <c r="B32" s="150" t="s">
        <v>273</v>
      </c>
      <c r="C32" s="151"/>
      <c r="D32" s="151"/>
    </row>
    <row r="33" ht="12.75"/>
    <row r="34" ht="12.75"/>
    <row r="35" ht="36.75" customHeight="1">
      <c r="B35" s="149" t="s">
        <v>268</v>
      </c>
    </row>
    <row r="36" ht="12.75"/>
    <row r="37" spans="2:5" ht="51">
      <c r="B37" s="152" t="s">
        <v>285</v>
      </c>
      <c r="C37" s="152" t="s">
        <v>277</v>
      </c>
      <c r="D37" s="152" t="s">
        <v>282</v>
      </c>
      <c r="E37" s="152" t="s">
        <v>283</v>
      </c>
    </row>
    <row r="38" spans="2:5" ht="12.75">
      <c r="B38" s="150"/>
      <c r="C38" s="150" t="s">
        <v>271</v>
      </c>
      <c r="D38" s="151">
        <v>10</v>
      </c>
      <c r="E38" s="151">
        <v>8</v>
      </c>
    </row>
    <row r="39" spans="2:5" ht="12.75">
      <c r="B39" s="150"/>
      <c r="C39" s="150" t="s">
        <v>272</v>
      </c>
      <c r="D39" s="151"/>
      <c r="E39" s="151"/>
    </row>
    <row r="40" ht="12.75"/>
    <row r="41" spans="2:4" ht="38.25">
      <c r="B41" s="152" t="s">
        <v>285</v>
      </c>
      <c r="C41" s="152" t="s">
        <v>284</v>
      </c>
      <c r="D41" s="152" t="s">
        <v>286</v>
      </c>
    </row>
    <row r="42" spans="2:4" ht="12.75">
      <c r="B42" s="151"/>
      <c r="C42" s="151"/>
      <c r="D42" s="151"/>
    </row>
    <row r="43" spans="2:4" ht="12.75">
      <c r="B43" s="151"/>
      <c r="C43" s="151"/>
      <c r="D43" s="151"/>
    </row>
    <row r="44" spans="2:4" ht="12.75">
      <c r="B44" s="151"/>
      <c r="C44" s="151"/>
      <c r="D44" s="151"/>
    </row>
    <row r="45" spans="2:4" ht="12.75">
      <c r="B45" s="151"/>
      <c r="C45" s="151"/>
      <c r="D45" s="151"/>
    </row>
    <row r="46" ht="12.75"/>
    <row r="47" ht="12.75">
      <c r="B47" s="149" t="s">
        <v>281</v>
      </c>
    </row>
    <row r="49" ht="12.75">
      <c r="B49" s="153" t="s">
        <v>287</v>
      </c>
    </row>
  </sheetData>
  <sheetProtection/>
  <printOptions/>
  <pageMargins left="0.75" right="0.75" top="1" bottom="1"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Hoja7">
    <tabColor theme="0"/>
    <pageSetUpPr fitToPage="1"/>
  </sheetPr>
  <dimension ref="B2:U28"/>
  <sheetViews>
    <sheetView zoomScalePageLayoutView="0" workbookViewId="0" topLeftCell="A4">
      <selection activeCell="H14" sqref="H14"/>
    </sheetView>
  </sheetViews>
  <sheetFormatPr defaultColWidth="11.421875" defaultRowHeight="12.75"/>
  <cols>
    <col min="1" max="1" width="7.00390625" style="0" customWidth="1"/>
    <col min="2" max="3" width="9.421875" style="0" customWidth="1"/>
    <col min="4" max="4" width="27.28125" style="0" customWidth="1"/>
    <col min="5" max="5" width="13.7109375" style="0" customWidth="1"/>
    <col min="6" max="6" width="26.140625" style="0" customWidth="1"/>
    <col min="7" max="7" width="16.421875" style="0" customWidth="1"/>
    <col min="8" max="8" width="21.28125" style="0" bestFit="1" customWidth="1"/>
    <col min="9" max="9" width="21.421875" style="0" customWidth="1"/>
    <col min="10" max="10" width="22.8515625" style="0" customWidth="1"/>
    <col min="11" max="12" width="19.421875" style="0" customWidth="1"/>
    <col min="13" max="13" width="24.00390625" style="0" customWidth="1"/>
    <col min="14" max="14" width="51.28125" style="0" customWidth="1"/>
    <col min="15" max="16" width="22.00390625" style="0" customWidth="1"/>
    <col min="17" max="20" width="26.28125" style="0" customWidth="1"/>
    <col min="21" max="21" width="22.00390625" style="0" customWidth="1"/>
  </cols>
  <sheetData>
    <row r="2" spans="2:21" ht="22.5" customHeight="1">
      <c r="B2" s="1079"/>
      <c r="C2" s="1079"/>
      <c r="D2" s="1079"/>
      <c r="E2" s="1079"/>
      <c r="F2" s="1079"/>
      <c r="G2" s="1067" t="s">
        <v>0</v>
      </c>
      <c r="H2" s="1068"/>
      <c r="I2" s="1068"/>
      <c r="J2" s="1068"/>
      <c r="K2" s="1068"/>
      <c r="L2" s="1068"/>
      <c r="M2" s="1068"/>
      <c r="N2" s="1068"/>
      <c r="O2" s="1068"/>
      <c r="P2" s="1069"/>
      <c r="Q2" s="1074" t="s">
        <v>156</v>
      </c>
      <c r="R2" s="1074"/>
      <c r="S2" s="1074"/>
      <c r="T2" s="1074"/>
      <c r="U2" s="1074"/>
    </row>
    <row r="3" spans="2:21" ht="22.5" customHeight="1">
      <c r="B3" s="1079"/>
      <c r="C3" s="1079"/>
      <c r="D3" s="1079"/>
      <c r="E3" s="1079"/>
      <c r="F3" s="1079"/>
      <c r="G3" s="1067" t="s">
        <v>1</v>
      </c>
      <c r="H3" s="1068"/>
      <c r="I3" s="1068"/>
      <c r="J3" s="1068"/>
      <c r="K3" s="1068"/>
      <c r="L3" s="1068"/>
      <c r="M3" s="1068"/>
      <c r="N3" s="1068"/>
      <c r="O3" s="1068"/>
      <c r="P3" s="1069"/>
      <c r="Q3" s="1075" t="s">
        <v>157</v>
      </c>
      <c r="R3" s="1075"/>
      <c r="S3" s="1075"/>
      <c r="T3" s="1075"/>
      <c r="U3" s="1075"/>
    </row>
    <row r="4" spans="2:21" ht="22.5" customHeight="1">
      <c r="B4" s="1079"/>
      <c r="C4" s="1079"/>
      <c r="D4" s="1079"/>
      <c r="E4" s="1079"/>
      <c r="F4" s="1079"/>
      <c r="G4" s="1067" t="s">
        <v>2</v>
      </c>
      <c r="H4" s="1068"/>
      <c r="I4" s="1068"/>
      <c r="J4" s="1068"/>
      <c r="K4" s="1068"/>
      <c r="L4" s="1068"/>
      <c r="M4" s="1068"/>
      <c r="N4" s="1068"/>
      <c r="O4" s="1068"/>
      <c r="P4" s="1069"/>
      <c r="Q4" s="1076" t="s">
        <v>158</v>
      </c>
      <c r="R4" s="1076"/>
      <c r="S4" s="1076"/>
      <c r="T4" s="1076"/>
      <c r="U4" s="1076"/>
    </row>
    <row r="5" spans="2:21" ht="22.5" customHeight="1">
      <c r="B5" s="1079"/>
      <c r="C5" s="1079"/>
      <c r="D5" s="1079"/>
      <c r="E5" s="1079"/>
      <c r="F5" s="1079"/>
      <c r="G5" s="1067" t="s">
        <v>159</v>
      </c>
      <c r="H5" s="1068"/>
      <c r="I5" s="1068"/>
      <c r="J5" s="1068"/>
      <c r="K5" s="1068"/>
      <c r="L5" s="1068"/>
      <c r="M5" s="1068"/>
      <c r="N5" s="1068"/>
      <c r="O5" s="1068"/>
      <c r="P5" s="1069"/>
      <c r="Q5" s="1077" t="s">
        <v>20</v>
      </c>
      <c r="R5" s="1077"/>
      <c r="S5" s="1077"/>
      <c r="T5" s="1077"/>
      <c r="U5" s="1077"/>
    </row>
    <row r="7" spans="2:14" ht="16.5" customHeight="1">
      <c r="B7" s="44"/>
      <c r="C7" s="44"/>
      <c r="D7" s="44"/>
      <c r="E7" s="44"/>
      <c r="F7" s="45"/>
      <c r="G7" s="45"/>
      <c r="H7" s="21"/>
      <c r="I7" s="21"/>
      <c r="J7" s="21"/>
      <c r="K7" s="21"/>
      <c r="L7" s="21"/>
      <c r="M7" s="21"/>
      <c r="N7" s="21"/>
    </row>
    <row r="8" spans="2:20" ht="25.5" customHeight="1">
      <c r="B8" s="105" t="s">
        <v>160</v>
      </c>
      <c r="C8" s="106"/>
      <c r="D8" s="106"/>
      <c r="E8" s="52"/>
      <c r="F8" s="52"/>
      <c r="G8" s="52"/>
      <c r="H8" s="52"/>
      <c r="I8" s="52"/>
      <c r="J8" s="52"/>
      <c r="K8" s="52"/>
      <c r="L8" s="53"/>
      <c r="M8" s="1070" t="s">
        <v>137</v>
      </c>
      <c r="N8" s="1071"/>
      <c r="O8" s="1071"/>
      <c r="P8" s="1071"/>
      <c r="Q8" s="1071"/>
      <c r="R8" s="1071"/>
      <c r="S8" s="1071"/>
      <c r="T8" s="1071"/>
    </row>
    <row r="9" spans="2:20" s="2" customFormat="1" ht="24.75" customHeight="1">
      <c r="B9" s="54"/>
      <c r="C9" s="55"/>
      <c r="D9" s="55"/>
      <c r="E9" s="55"/>
      <c r="F9" s="55"/>
      <c r="G9" s="55"/>
      <c r="H9" s="55"/>
      <c r="I9" s="55"/>
      <c r="J9" s="55"/>
      <c r="K9" s="55"/>
      <c r="L9" s="56"/>
      <c r="M9" s="1072" t="s">
        <v>161</v>
      </c>
      <c r="N9" s="1080" t="s">
        <v>139</v>
      </c>
      <c r="O9" s="1080"/>
      <c r="P9" s="1080"/>
      <c r="Q9" s="1080" t="s">
        <v>140</v>
      </c>
      <c r="R9" s="1080"/>
      <c r="S9" s="1081" t="s">
        <v>141</v>
      </c>
      <c r="T9" s="1081" t="s">
        <v>162</v>
      </c>
    </row>
    <row r="10" spans="2:20" s="4" customFormat="1" ht="39.75" customHeight="1">
      <c r="B10" s="3" t="s">
        <v>9</v>
      </c>
      <c r="C10" s="3" t="s">
        <v>163</v>
      </c>
      <c r="D10" s="3" t="s">
        <v>142</v>
      </c>
      <c r="E10" s="10" t="s">
        <v>10</v>
      </c>
      <c r="F10" s="7" t="s">
        <v>48</v>
      </c>
      <c r="G10" s="7" t="s">
        <v>47</v>
      </c>
      <c r="H10" s="7" t="s">
        <v>164</v>
      </c>
      <c r="I10" s="7" t="s">
        <v>165</v>
      </c>
      <c r="J10" s="7" t="s">
        <v>166</v>
      </c>
      <c r="K10" s="7" t="s">
        <v>13</v>
      </c>
      <c r="L10" s="7" t="s">
        <v>144</v>
      </c>
      <c r="M10" s="1073"/>
      <c r="N10" s="98" t="s">
        <v>42</v>
      </c>
      <c r="O10" s="98" t="s">
        <v>145</v>
      </c>
      <c r="P10" s="98" t="s">
        <v>146</v>
      </c>
      <c r="Q10" s="98" t="s">
        <v>147</v>
      </c>
      <c r="R10" s="98" t="s">
        <v>148</v>
      </c>
      <c r="S10" s="1073"/>
      <c r="T10" s="1073"/>
    </row>
    <row r="11" spans="2:20" ht="24" customHeight="1">
      <c r="B11" s="1061">
        <f>'SEPG-F-007'!A13</f>
        <v>1</v>
      </c>
      <c r="C11" s="1061"/>
      <c r="D11" s="1100" t="e">
        <f>'SEPG-F-007'!#REF!</f>
        <v>#REF!</v>
      </c>
      <c r="E11" s="1064" t="e">
        <f>'SEPG-F-007'!#REF!</f>
        <v>#REF!</v>
      </c>
      <c r="F11" s="96" t="e">
        <f>#REF!</f>
        <v>#REF!</v>
      </c>
      <c r="G11" s="96" t="e">
        <f>#REF!</f>
        <v>#REF!</v>
      </c>
      <c r="H11" s="97" t="e">
        <f>#REF!</f>
        <v>#REF!</v>
      </c>
      <c r="I11" s="107" t="str">
        <f>'SEPG-F-014'!H22</f>
        <v>X</v>
      </c>
      <c r="J11" s="97">
        <f>'SEPG-F-014'!R22</f>
        <v>-1</v>
      </c>
      <c r="K11" s="1096" t="str">
        <f>'SEPG-F-007'!M13</f>
        <v>TECNICO</v>
      </c>
      <c r="L11" s="1097" t="s">
        <v>149</v>
      </c>
      <c r="M11" s="1082" t="e">
        <f>#REF!</f>
        <v>#REF!</v>
      </c>
      <c r="N11" s="1082" t="e">
        <f>#REF!</f>
        <v>#REF!</v>
      </c>
      <c r="O11" s="1082" t="e">
        <f>#REF!</f>
        <v>#REF!</v>
      </c>
      <c r="P11" s="1082" t="e">
        <f>#REF!</f>
        <v>#REF!</v>
      </c>
      <c r="Q11" s="1082" t="e">
        <f>#REF!</f>
        <v>#REF!</v>
      </c>
      <c r="R11" s="1082" t="e">
        <f>#REF!</f>
        <v>#REF!</v>
      </c>
      <c r="S11" s="1082" t="e">
        <f>#REF!</f>
        <v>#REF!</v>
      </c>
      <c r="T11" s="1082"/>
    </row>
    <row r="12" spans="2:20" ht="24" customHeight="1">
      <c r="B12" s="1062"/>
      <c r="C12" s="1062"/>
      <c r="D12" s="1101"/>
      <c r="E12" s="1065"/>
      <c r="F12" s="1085" t="e">
        <f>#REF!</f>
        <v>#REF!</v>
      </c>
      <c r="G12" s="1085" t="e">
        <f>#REF!</f>
        <v>#REF!</v>
      </c>
      <c r="H12" s="1085" t="e">
        <f>#REF!</f>
        <v>#REF!</v>
      </c>
      <c r="I12" s="108" t="str">
        <f>'SEPG-F-014'!G24</f>
        <v>Realizar seguimiento a necesidades prediales para cumplimiento metas físicas de obra </v>
      </c>
      <c r="J12" s="1085">
        <f>'SEPG-F-014'!R24</f>
        <v>-2</v>
      </c>
      <c r="K12" s="1085"/>
      <c r="L12" s="1098"/>
      <c r="M12" s="1083"/>
      <c r="N12" s="1083"/>
      <c r="O12" s="1083"/>
      <c r="P12" s="1083"/>
      <c r="Q12" s="1083"/>
      <c r="R12" s="1083"/>
      <c r="S12" s="1083"/>
      <c r="T12" s="1083"/>
    </row>
    <row r="13" spans="2:20" ht="24" customHeight="1">
      <c r="B13" s="1063"/>
      <c r="C13" s="1062"/>
      <c r="D13" s="1101"/>
      <c r="E13" s="1066"/>
      <c r="F13" s="1086"/>
      <c r="G13" s="1086"/>
      <c r="H13" s="1086"/>
      <c r="I13" s="109" t="e">
        <f>'SEPG-F-014'!#REF!</f>
        <v>#REF!</v>
      </c>
      <c r="J13" s="1086"/>
      <c r="K13" s="1086"/>
      <c r="L13" s="1099"/>
      <c r="M13" s="1084"/>
      <c r="N13" s="1084"/>
      <c r="O13" s="1084"/>
      <c r="P13" s="1084"/>
      <c r="Q13" s="1084"/>
      <c r="R13" s="1084"/>
      <c r="S13" s="1084"/>
      <c r="T13" s="1084"/>
    </row>
    <row r="14" spans="2:20" ht="24" customHeight="1">
      <c r="B14" s="1061">
        <f>'SEPG-F-007'!A14</f>
        <v>2</v>
      </c>
      <c r="C14" s="1062"/>
      <c r="D14" s="1101"/>
      <c r="E14" s="1064" t="str">
        <f>'SEPG-F-007'!C13</f>
        <v>Demora en la disponibilidad y/o adquisición de los predios requeridos para las obras</v>
      </c>
      <c r="F14" s="96" t="e">
        <f>#REF!</f>
        <v>#REF!</v>
      </c>
      <c r="G14" s="96" t="e">
        <f>#REF!</f>
        <v>#REF!</v>
      </c>
      <c r="H14" s="97" t="e">
        <f>#REF!</f>
        <v>#REF!</v>
      </c>
      <c r="I14" s="107" t="str">
        <f>'SEPG-F-014'!G25</f>
        <v>Cuadro de trámites Socioambientales, Prediales y otros pendientes de los Proyectos </v>
      </c>
      <c r="J14" s="97">
        <f>'SEPG-F-014'!R25</f>
        <v>-2</v>
      </c>
      <c r="K14" s="1096" t="str">
        <f>'SEPG-F-007'!M14</f>
        <v>TECNICO</v>
      </c>
      <c r="L14" s="1097" t="s">
        <v>149</v>
      </c>
      <c r="M14" s="1082" t="e">
        <f>#REF!</f>
        <v>#REF!</v>
      </c>
      <c r="N14" s="1082" t="e">
        <f>#REF!</f>
        <v>#REF!</v>
      </c>
      <c r="O14" s="1082" t="e">
        <f>#REF!</f>
        <v>#REF!</v>
      </c>
      <c r="P14" s="1082" t="e">
        <f>#REF!</f>
        <v>#REF!</v>
      </c>
      <c r="Q14" s="1082" t="e">
        <f>#REF!</f>
        <v>#REF!</v>
      </c>
      <c r="R14" s="1082" t="e">
        <f>#REF!</f>
        <v>#REF!</v>
      </c>
      <c r="S14" s="1082" t="e">
        <f>#REF!</f>
        <v>#REF!</v>
      </c>
      <c r="T14" s="1082"/>
    </row>
    <row r="15" spans="2:20" ht="24" customHeight="1">
      <c r="B15" s="1062"/>
      <c r="C15" s="1062"/>
      <c r="D15" s="1101"/>
      <c r="E15" s="1065"/>
      <c r="F15" s="1085" t="e">
        <f>#REF!</f>
        <v>#REF!</v>
      </c>
      <c r="G15" s="1085" t="e">
        <f>#REF!</f>
        <v>#REF!</v>
      </c>
      <c r="H15" s="1085" t="e">
        <f>#REF!</f>
        <v>#REF!</v>
      </c>
      <c r="I15" s="108" t="str">
        <f>'SEPG-F-014'!G27</f>
        <v>Realizar el seguimiento de los tramites para la obtención de las Licencias y de los permisos ambientales previos a las actividades de intervención </v>
      </c>
      <c r="J15" s="1085">
        <f>'SEPG-F-014'!R27</f>
      </c>
      <c r="K15" s="1085"/>
      <c r="L15" s="1098"/>
      <c r="M15" s="1083"/>
      <c r="N15" s="1083"/>
      <c r="O15" s="1083"/>
      <c r="P15" s="1083"/>
      <c r="Q15" s="1083"/>
      <c r="R15" s="1083"/>
      <c r="S15" s="1083"/>
      <c r="T15" s="1083"/>
    </row>
    <row r="16" spans="2:20" ht="24" customHeight="1">
      <c r="B16" s="1063"/>
      <c r="C16" s="1062"/>
      <c r="D16" s="1101"/>
      <c r="E16" s="1066"/>
      <c r="F16" s="1086"/>
      <c r="G16" s="1086"/>
      <c r="H16" s="1086"/>
      <c r="I16" s="109" t="e">
        <f>'SEPG-F-014'!#REF!</f>
        <v>#REF!</v>
      </c>
      <c r="J16" s="1086"/>
      <c r="K16" s="1086"/>
      <c r="L16" s="1099"/>
      <c r="M16" s="1084"/>
      <c r="N16" s="1084"/>
      <c r="O16" s="1084"/>
      <c r="P16" s="1084"/>
      <c r="Q16" s="1084"/>
      <c r="R16" s="1084"/>
      <c r="S16" s="1084"/>
      <c r="T16" s="1084"/>
    </row>
    <row r="17" spans="2:20" ht="24" customHeight="1">
      <c r="B17" s="1061">
        <f>'SEPG-F-007'!A15</f>
        <v>3</v>
      </c>
      <c r="C17" s="1062"/>
      <c r="D17" s="1101"/>
      <c r="E17" s="1064" t="str">
        <f>'SEPG-F-007'!C15</f>
        <v>Reclamaciones y controversias contractuales en los proyectos de concesión. </v>
      </c>
      <c r="F17" s="96" t="e">
        <f>#REF!</f>
        <v>#REF!</v>
      </c>
      <c r="G17" s="96" t="e">
        <f>#REF!</f>
        <v>#REF!</v>
      </c>
      <c r="H17" s="97" t="e">
        <f>#REF!</f>
        <v>#REF!</v>
      </c>
      <c r="I17" s="107" t="str">
        <f>'SEPG-F-014'!G28</f>
        <v>Reuniones de seguimiento (Plan de regularización)</v>
      </c>
      <c r="J17" s="97">
        <f>'SEPG-F-014'!R28</f>
        <v>-2</v>
      </c>
      <c r="K17" s="1096" t="str">
        <f>'SEPG-F-007'!M15</f>
        <v>CUMPLIMIENTO</v>
      </c>
      <c r="L17" s="1097" t="s">
        <v>167</v>
      </c>
      <c r="M17" s="1082" t="e">
        <f>#REF!</f>
        <v>#REF!</v>
      </c>
      <c r="N17" s="1082" t="e">
        <f>#REF!</f>
        <v>#REF!</v>
      </c>
      <c r="O17" s="1082" t="e">
        <f>#REF!</f>
        <v>#REF!</v>
      </c>
      <c r="P17" s="1082" t="e">
        <f>#REF!</f>
        <v>#REF!</v>
      </c>
      <c r="Q17" s="1082" t="e">
        <f>#REF!</f>
        <v>#REF!</v>
      </c>
      <c r="R17" s="1082" t="e">
        <f>#REF!</f>
        <v>#REF!</v>
      </c>
      <c r="S17" s="1082" t="e">
        <f>#REF!</f>
        <v>#REF!</v>
      </c>
      <c r="T17" s="1082"/>
    </row>
    <row r="18" spans="2:20" ht="24" customHeight="1">
      <c r="B18" s="1062"/>
      <c r="C18" s="1062"/>
      <c r="D18" s="1101"/>
      <c r="E18" s="1065"/>
      <c r="F18" s="1085" t="e">
        <f>#REF!</f>
        <v>#REF!</v>
      </c>
      <c r="G18" s="1085" t="e">
        <f>#REF!</f>
        <v>#REF!</v>
      </c>
      <c r="H18" s="1085" t="e">
        <f>#REF!</f>
        <v>#REF!</v>
      </c>
      <c r="I18" s="108" t="str">
        <f>'SEPG-F-014'!G29</f>
        <v>Bitácoras de las modificaciones contractuales.</v>
      </c>
      <c r="J18" s="1078">
        <f>'SEPG-F-014'!R29</f>
        <v>-2</v>
      </c>
      <c r="K18" s="1085"/>
      <c r="L18" s="1098"/>
      <c r="M18" s="1083"/>
      <c r="N18" s="1083"/>
      <c r="O18" s="1083"/>
      <c r="P18" s="1083"/>
      <c r="Q18" s="1083"/>
      <c r="R18" s="1083"/>
      <c r="S18" s="1083"/>
      <c r="T18" s="1083"/>
    </row>
    <row r="19" spans="2:20" ht="24" customHeight="1">
      <c r="B19" s="1063"/>
      <c r="C19" s="1062"/>
      <c r="D19" s="1101"/>
      <c r="E19" s="1066"/>
      <c r="F19" s="1086"/>
      <c r="G19" s="1086"/>
      <c r="H19" s="1086"/>
      <c r="I19" s="109" t="e">
        <f>'SEPG-F-014'!#REF!</f>
        <v>#REF!</v>
      </c>
      <c r="J19" s="1078"/>
      <c r="K19" s="1086"/>
      <c r="L19" s="1099"/>
      <c r="M19" s="1084"/>
      <c r="N19" s="1084"/>
      <c r="O19" s="1084"/>
      <c r="P19" s="1084"/>
      <c r="Q19" s="1084"/>
      <c r="R19" s="1084"/>
      <c r="S19" s="1084"/>
      <c r="T19" s="1084"/>
    </row>
    <row r="20" spans="2:20" ht="24" customHeight="1">
      <c r="B20" s="1061">
        <f>'SEPG-F-007'!A16</f>
        <v>4</v>
      </c>
      <c r="C20" s="1062"/>
      <c r="D20" s="1101"/>
      <c r="E20" s="1064" t="e">
        <f>'SEPG-F-007'!#REF!</f>
        <v>#REF!</v>
      </c>
      <c r="F20" s="96" t="e">
        <f>#REF!</f>
        <v>#REF!</v>
      </c>
      <c r="G20" s="96" t="e">
        <f>#REF!</f>
        <v>#REF!</v>
      </c>
      <c r="H20" s="97" t="e">
        <f>#REF!</f>
        <v>#REF!</v>
      </c>
      <c r="I20" s="107">
        <f>'SEPG-F-014'!G30</f>
        <v>0</v>
      </c>
      <c r="J20" s="97">
        <f>'SEPG-F-014'!R30</f>
        <v>0</v>
      </c>
      <c r="K20" s="1096" t="str">
        <f>'SEPG-F-007'!M16</f>
        <v>CUMPLIMIENTO</v>
      </c>
      <c r="L20" s="1097" t="s">
        <v>168</v>
      </c>
      <c r="M20" s="1082" t="e">
        <f>#REF!</f>
        <v>#REF!</v>
      </c>
      <c r="N20" s="1082" t="e">
        <f>#REF!</f>
        <v>#REF!</v>
      </c>
      <c r="O20" s="1082" t="e">
        <f>#REF!</f>
        <v>#REF!</v>
      </c>
      <c r="P20" s="1082" t="e">
        <f>#REF!</f>
        <v>#REF!</v>
      </c>
      <c r="Q20" s="1082" t="e">
        <f>#REF!</f>
        <v>#REF!</v>
      </c>
      <c r="R20" s="1082" t="e">
        <f>#REF!</f>
        <v>#REF!</v>
      </c>
      <c r="S20" s="1082" t="e">
        <f>#REF!</f>
        <v>#REF!</v>
      </c>
      <c r="T20" s="1082"/>
    </row>
    <row r="21" spans="2:20" ht="24" customHeight="1">
      <c r="B21" s="1062"/>
      <c r="C21" s="1062"/>
      <c r="D21" s="1101"/>
      <c r="E21" s="1065"/>
      <c r="F21" s="1085" t="e">
        <f>#REF!</f>
        <v>#REF!</v>
      </c>
      <c r="G21" s="1085" t="e">
        <f>#REF!</f>
        <v>#REF!</v>
      </c>
      <c r="H21" s="1085" t="e">
        <f>#REF!</f>
        <v>#REF!</v>
      </c>
      <c r="I21" s="108">
        <f>'SEPG-F-014'!G31</f>
        <v>0</v>
      </c>
      <c r="J21" s="1085">
        <f>'SEPG-F-014'!R31</f>
        <v>0</v>
      </c>
      <c r="K21" s="1085"/>
      <c r="L21" s="1098"/>
      <c r="M21" s="1083"/>
      <c r="N21" s="1083"/>
      <c r="O21" s="1083"/>
      <c r="P21" s="1083"/>
      <c r="Q21" s="1083"/>
      <c r="R21" s="1083"/>
      <c r="S21" s="1083"/>
      <c r="T21" s="1083"/>
    </row>
    <row r="22" spans="2:20" ht="24" customHeight="1">
      <c r="B22" s="1063"/>
      <c r="C22" s="1062"/>
      <c r="D22" s="1101"/>
      <c r="E22" s="1066"/>
      <c r="F22" s="1086"/>
      <c r="G22" s="1086"/>
      <c r="H22" s="1086"/>
      <c r="I22" s="109">
        <f>'SEPG-F-014'!G32</f>
        <v>0</v>
      </c>
      <c r="J22" s="1086"/>
      <c r="K22" s="1086"/>
      <c r="L22" s="1099"/>
      <c r="M22" s="1084"/>
      <c r="N22" s="1084"/>
      <c r="O22" s="1084"/>
      <c r="P22" s="1084"/>
      <c r="Q22" s="1084"/>
      <c r="R22" s="1084"/>
      <c r="S22" s="1084"/>
      <c r="T22" s="1084"/>
    </row>
    <row r="23" spans="2:20" ht="24" customHeight="1">
      <c r="B23" s="1061" t="e">
        <f>'SEPG-F-007'!#REF!</f>
        <v>#REF!</v>
      </c>
      <c r="C23" s="1062"/>
      <c r="D23" s="1101"/>
      <c r="E23" s="1064" t="e">
        <f>'SEPG-F-007'!#REF!</f>
        <v>#REF!</v>
      </c>
      <c r="F23" s="96" t="e">
        <f>#REF!</f>
        <v>#REF!</v>
      </c>
      <c r="G23" s="96" t="e">
        <f>#REF!</f>
        <v>#REF!</v>
      </c>
      <c r="H23" s="97" t="e">
        <f>#REF!</f>
        <v>#REF!</v>
      </c>
      <c r="I23" s="107">
        <f>'SEPG-F-014'!G51</f>
        <v>0</v>
      </c>
      <c r="J23" s="97">
        <f>'SEPG-F-014'!R51</f>
        <v>0</v>
      </c>
      <c r="K23" s="1096" t="e">
        <f>'SEPG-F-007'!#REF!</f>
        <v>#REF!</v>
      </c>
      <c r="L23" s="1097" t="s">
        <v>150</v>
      </c>
      <c r="M23" s="1082" t="e">
        <f>#REF!</f>
        <v>#REF!</v>
      </c>
      <c r="N23" s="1082" t="e">
        <f>#REF!</f>
        <v>#REF!</v>
      </c>
      <c r="O23" s="1082" t="e">
        <f>#REF!</f>
        <v>#REF!</v>
      </c>
      <c r="P23" s="1082" t="e">
        <f>#REF!</f>
        <v>#REF!</v>
      </c>
      <c r="Q23" s="1082" t="e">
        <f>#REF!</f>
        <v>#REF!</v>
      </c>
      <c r="R23" s="1082" t="e">
        <f>#REF!</f>
        <v>#REF!</v>
      </c>
      <c r="S23" s="1082" t="e">
        <f>#REF!</f>
        <v>#REF!</v>
      </c>
      <c r="T23" s="1082"/>
    </row>
    <row r="24" spans="2:20" ht="24" customHeight="1">
      <c r="B24" s="1062"/>
      <c r="C24" s="1062"/>
      <c r="D24" s="1101"/>
      <c r="E24" s="1065"/>
      <c r="F24" s="1085" t="e">
        <f>#REF!</f>
        <v>#REF!</v>
      </c>
      <c r="G24" s="1085" t="e">
        <f>#REF!</f>
        <v>#REF!</v>
      </c>
      <c r="H24" s="1085" t="e">
        <f>#REF!</f>
        <v>#REF!</v>
      </c>
      <c r="I24" s="108">
        <f>'SEPG-F-014'!G52</f>
        <v>0</v>
      </c>
      <c r="J24" s="1085">
        <f>'SEPG-F-014'!R52</f>
        <v>0</v>
      </c>
      <c r="K24" s="1085"/>
      <c r="L24" s="1098"/>
      <c r="M24" s="1083"/>
      <c r="N24" s="1083"/>
      <c r="O24" s="1083"/>
      <c r="P24" s="1083"/>
      <c r="Q24" s="1083"/>
      <c r="R24" s="1083"/>
      <c r="S24" s="1083"/>
      <c r="T24" s="1083"/>
    </row>
    <row r="25" spans="2:20" ht="24" customHeight="1">
      <c r="B25" s="1063"/>
      <c r="C25" s="1063"/>
      <c r="D25" s="1102"/>
      <c r="E25" s="1066"/>
      <c r="F25" s="1086"/>
      <c r="G25" s="1086"/>
      <c r="H25" s="1086"/>
      <c r="I25" s="109">
        <f>'SEPG-F-014'!G53</f>
        <v>0</v>
      </c>
      <c r="J25" s="1086"/>
      <c r="K25" s="1086"/>
      <c r="L25" s="1099"/>
      <c r="M25" s="1084"/>
      <c r="N25" s="1084"/>
      <c r="O25" s="1084"/>
      <c r="P25" s="1084"/>
      <c r="Q25" s="1084"/>
      <c r="R25" s="1084"/>
      <c r="S25" s="1084"/>
      <c r="T25" s="1084"/>
    </row>
    <row r="26" spans="2:14" ht="6.75" customHeight="1" thickBot="1">
      <c r="B26" s="9"/>
      <c r="C26" s="9"/>
      <c r="D26" s="9"/>
      <c r="E26" s="9"/>
      <c r="F26" s="110"/>
      <c r="G26" s="11"/>
      <c r="H26" s="11"/>
      <c r="I26" s="11"/>
      <c r="J26" s="111"/>
      <c r="K26" s="11"/>
      <c r="L26" s="11"/>
      <c r="M26" s="1"/>
      <c r="N26" s="9"/>
    </row>
    <row r="27" spans="2:21" ht="15.75" customHeight="1" thickBot="1">
      <c r="B27" s="1093" t="s">
        <v>169</v>
      </c>
      <c r="C27" s="1094"/>
      <c r="D27" s="1094"/>
      <c r="E27" s="1094"/>
      <c r="F27" s="1094"/>
      <c r="G27" s="1094"/>
      <c r="H27" s="1094"/>
      <c r="I27" s="1095"/>
      <c r="J27" s="1093" t="s">
        <v>6</v>
      </c>
      <c r="K27" s="1094"/>
      <c r="L27" s="1094"/>
      <c r="M27" s="1094"/>
      <c r="N27" s="1095"/>
      <c r="O27" s="1087" t="s">
        <v>170</v>
      </c>
      <c r="P27" s="1088"/>
      <c r="Q27" s="1088"/>
      <c r="R27" s="1088"/>
      <c r="S27" s="1088"/>
      <c r="T27" s="1088"/>
      <c r="U27" s="1089"/>
    </row>
    <row r="28" spans="2:21" ht="52.5" customHeight="1" thickBot="1">
      <c r="B28" s="1090" t="s">
        <v>171</v>
      </c>
      <c r="C28" s="1091"/>
      <c r="D28" s="1091"/>
      <c r="E28" s="1091"/>
      <c r="F28" s="1091"/>
      <c r="G28" s="1091"/>
      <c r="H28" s="1091"/>
      <c r="I28" s="1092"/>
      <c r="J28" s="1090" t="s">
        <v>171</v>
      </c>
      <c r="K28" s="1091"/>
      <c r="L28" s="1091"/>
      <c r="M28" s="1091"/>
      <c r="N28" s="1092"/>
      <c r="O28" s="1090" t="s">
        <v>172</v>
      </c>
      <c r="P28" s="1091"/>
      <c r="Q28" s="1091"/>
      <c r="R28" s="1091"/>
      <c r="S28" s="1091"/>
      <c r="T28" s="1091"/>
      <c r="U28" s="1092"/>
    </row>
  </sheetData>
  <sheetProtection/>
  <mergeCells count="103">
    <mergeCell ref="P14:P16"/>
    <mergeCell ref="R20:R22"/>
    <mergeCell ref="Q11:Q13"/>
    <mergeCell ref="R11:R13"/>
    <mergeCell ref="R14:R16"/>
    <mergeCell ref="O14:O16"/>
    <mergeCell ref="T23:T25"/>
    <mergeCell ref="T17:T19"/>
    <mergeCell ref="T20:T22"/>
    <mergeCell ref="Q23:Q25"/>
    <mergeCell ref="R23:R25"/>
    <mergeCell ref="S23:S25"/>
    <mergeCell ref="P23:P25"/>
    <mergeCell ref="Q17:Q19"/>
    <mergeCell ref="R17:R19"/>
    <mergeCell ref="S11:S13"/>
    <mergeCell ref="Q14:Q16"/>
    <mergeCell ref="S20:S22"/>
    <mergeCell ref="Q20:Q22"/>
    <mergeCell ref="S17:S19"/>
    <mergeCell ref="P17:P19"/>
    <mergeCell ref="P20:P22"/>
    <mergeCell ref="M23:M25"/>
    <mergeCell ref="N23:N25"/>
    <mergeCell ref="M20:M22"/>
    <mergeCell ref="L14:L16"/>
    <mergeCell ref="L23:L25"/>
    <mergeCell ref="L20:L22"/>
    <mergeCell ref="N20:N22"/>
    <mergeCell ref="M14:M16"/>
    <mergeCell ref="N14:N16"/>
    <mergeCell ref="E11:E13"/>
    <mergeCell ref="H18:H19"/>
    <mergeCell ref="B11:B13"/>
    <mergeCell ref="F18:F19"/>
    <mergeCell ref="O20:O22"/>
    <mergeCell ref="O23:O25"/>
    <mergeCell ref="B20:B22"/>
    <mergeCell ref="F24:F25"/>
    <mergeCell ref="G24:G25"/>
    <mergeCell ref="H24:H25"/>
    <mergeCell ref="J15:J16"/>
    <mergeCell ref="K14:K16"/>
    <mergeCell ref="G18:G19"/>
    <mergeCell ref="B14:B16"/>
    <mergeCell ref="E14:E16"/>
    <mergeCell ref="B23:B25"/>
    <mergeCell ref="E23:E25"/>
    <mergeCell ref="E20:E22"/>
    <mergeCell ref="H15:H16"/>
    <mergeCell ref="D11:D25"/>
    <mergeCell ref="F21:F22"/>
    <mergeCell ref="G21:G22"/>
    <mergeCell ref="H21:H22"/>
    <mergeCell ref="J21:J22"/>
    <mergeCell ref="J24:J25"/>
    <mergeCell ref="K17:K19"/>
    <mergeCell ref="K23:K25"/>
    <mergeCell ref="K20:K22"/>
    <mergeCell ref="T9:T10"/>
    <mergeCell ref="T14:T16"/>
    <mergeCell ref="F15:F16"/>
    <mergeCell ref="G15:G16"/>
    <mergeCell ref="N17:N19"/>
    <mergeCell ref="S14:S16"/>
    <mergeCell ref="L17:L19"/>
    <mergeCell ref="M17:M19"/>
    <mergeCell ref="O17:O19"/>
    <mergeCell ref="L11:L13"/>
    <mergeCell ref="H12:H13"/>
    <mergeCell ref="J12:J13"/>
    <mergeCell ref="M11:M13"/>
    <mergeCell ref="N11:N13"/>
    <mergeCell ref="K11:K13"/>
    <mergeCell ref="N9:P9"/>
    <mergeCell ref="O11:O13"/>
    <mergeCell ref="P11:P13"/>
    <mergeCell ref="O27:U27"/>
    <mergeCell ref="O28:U28"/>
    <mergeCell ref="J27:N27"/>
    <mergeCell ref="J28:N28"/>
    <mergeCell ref="B27:I27"/>
    <mergeCell ref="B28:I28"/>
    <mergeCell ref="Q4:U4"/>
    <mergeCell ref="G5:P5"/>
    <mergeCell ref="Q5:U5"/>
    <mergeCell ref="J18:J19"/>
    <mergeCell ref="B2:F5"/>
    <mergeCell ref="Q9:R9"/>
    <mergeCell ref="S9:S10"/>
    <mergeCell ref="T11:T13"/>
    <mergeCell ref="F12:F13"/>
    <mergeCell ref="G12:G13"/>
    <mergeCell ref="B17:B19"/>
    <mergeCell ref="E17:E19"/>
    <mergeCell ref="C11:C25"/>
    <mergeCell ref="G2:P2"/>
    <mergeCell ref="M8:T8"/>
    <mergeCell ref="M9:M10"/>
    <mergeCell ref="Q2:U2"/>
    <mergeCell ref="G3:P3"/>
    <mergeCell ref="Q3:U3"/>
    <mergeCell ref="G4:P4"/>
  </mergeCells>
  <conditionalFormatting sqref="H12:H13">
    <cfRule type="containsText" priority="5" dxfId="2" operator="containsText" stopIfTrue="1" text="riesgo Extrema">
      <formula>NOT(ISERROR(SEARCH("riesgo Extrema",H12)))</formula>
    </cfRule>
    <cfRule type="containsText" priority="6" dxfId="1" operator="containsText" stopIfTrue="1" text="riesgo Alta">
      <formula>NOT(ISERROR(SEARCH("riesgo Alta",H12)))</formula>
    </cfRule>
    <cfRule type="containsText" priority="7" dxfId="0" operator="containsText" stopIfTrue="1" text="riesgo Moderada">
      <formula>NOT(ISERROR(SEARCH("riesgo Moderada",H12)))</formula>
    </cfRule>
    <cfRule type="containsText" priority="8" dxfId="6" operator="containsText" stopIfTrue="1" text="riesgo Baja">
      <formula>NOT(ISERROR(SEARCH("riesgo Baja",H12)))</formula>
    </cfRule>
    <cfRule type="containsText" priority="9" dxfId="6" operator="containsText" stopIfTrue="1" text=" riesgo Baja">
      <formula>NOT(ISERROR(SEARCH(" riesgo Baja",H12)))</formula>
    </cfRule>
  </conditionalFormatting>
  <conditionalFormatting sqref="J15:J16 H15:H16 J18:J19 H18:H19 J21:J22 H21:H22 J12:J13 H24:H25 J24:J25">
    <cfRule type="containsText" priority="1" dxfId="2" operator="containsText" stopIfTrue="1" text="riesgo Extrema">
      <formula>NOT(ISERROR(SEARCH("riesgo Extrema",H12)))</formula>
    </cfRule>
    <cfRule type="containsText" priority="2" dxfId="1" operator="containsText" stopIfTrue="1" text="riesgo Alta">
      <formula>NOT(ISERROR(SEARCH("riesgo Alta",H12)))</formula>
    </cfRule>
    <cfRule type="containsText" priority="3" dxfId="0" operator="containsText" stopIfTrue="1" text="riesgo Moderada">
      <formula>NOT(ISERROR(SEARCH("riesgo Moderada",H12)))</formula>
    </cfRule>
    <cfRule type="containsText" priority="4" dxfId="6" operator="containsText" stopIfTrue="1" text="riesgo Baja">
      <formula>NOT(ISERROR(SEARCH("riesgo Baja",H12)))</formula>
    </cfRule>
  </conditionalFormatting>
  <dataValidations count="1">
    <dataValidation type="list" allowBlank="1" showInputMessage="1" showErrorMessage="1" errorTitle="Error" error="Esta opción no está permitida" sqref="L11:L25">
      <formula1>OPCIONESDEMANEJO</formula1>
    </dataValidation>
  </dataValidations>
  <printOptions horizontalCentered="1" verticalCentered="1"/>
  <pageMargins left="0.984251968503937" right="0.7874015748031497" top="0" bottom="0" header="0" footer="0"/>
  <pageSetup fitToHeight="1" fitToWidth="1" horizontalDpi="600" verticalDpi="600" orientation="landscape" scale="27"/>
  <drawing r:id="rId3"/>
  <legacyDrawing r:id="rId2"/>
</worksheet>
</file>

<file path=xl/worksheets/sheet9.xml><?xml version="1.0" encoding="utf-8"?>
<worksheet xmlns="http://schemas.openxmlformats.org/spreadsheetml/2006/main" xmlns:r="http://schemas.openxmlformats.org/officeDocument/2006/relationships">
  <sheetPr codeName="Hoja8"/>
  <dimension ref="B3:N88"/>
  <sheetViews>
    <sheetView zoomScalePageLayoutView="0" workbookViewId="0" topLeftCell="A9">
      <selection activeCell="D22" sqref="D22"/>
    </sheetView>
  </sheetViews>
  <sheetFormatPr defaultColWidth="11.421875" defaultRowHeight="12.75"/>
  <cols>
    <col min="1" max="1" width="4.421875" style="0" customWidth="1"/>
    <col min="2" max="2" width="45.7109375" style="0" customWidth="1"/>
    <col min="3" max="3" width="28.421875" style="0" customWidth="1"/>
    <col min="4" max="4" width="26.28125" style="0" customWidth="1"/>
    <col min="5" max="5" width="18.00390625" style="0" customWidth="1"/>
    <col min="6" max="7" width="17.8515625" style="0" customWidth="1"/>
    <col min="8" max="8" width="20.421875" style="0" customWidth="1"/>
    <col min="9" max="12" width="11.421875" style="0" customWidth="1"/>
    <col min="13" max="13" width="7.00390625" style="0" customWidth="1"/>
    <col min="14" max="14" width="22.140625" style="0" customWidth="1"/>
  </cols>
  <sheetData>
    <row r="3" spans="10:14" ht="12.75">
      <c r="J3" t="s">
        <v>173</v>
      </c>
      <c r="K3" t="s">
        <v>174</v>
      </c>
      <c r="L3" t="s">
        <v>175</v>
      </c>
      <c r="N3" s="5"/>
    </row>
    <row r="4" spans="2:14" ht="107.25" customHeight="1">
      <c r="B4" t="s">
        <v>13</v>
      </c>
      <c r="D4" t="s">
        <v>176</v>
      </c>
      <c r="G4" t="s">
        <v>47</v>
      </c>
      <c r="H4" t="s">
        <v>48</v>
      </c>
      <c r="J4" s="8" t="s">
        <v>177</v>
      </c>
      <c r="K4" s="8" t="s">
        <v>178</v>
      </c>
      <c r="L4" s="8" t="s">
        <v>179</v>
      </c>
      <c r="N4" s="19" t="s">
        <v>144</v>
      </c>
    </row>
    <row r="5" spans="2:14" ht="12.75">
      <c r="B5" t="s">
        <v>180</v>
      </c>
      <c r="D5">
        <v>1</v>
      </c>
      <c r="G5" t="s">
        <v>181</v>
      </c>
      <c r="H5" t="s">
        <v>181</v>
      </c>
      <c r="J5">
        <v>0</v>
      </c>
      <c r="K5">
        <v>0</v>
      </c>
      <c r="L5">
        <v>0</v>
      </c>
      <c r="N5" s="5" t="s">
        <v>167</v>
      </c>
    </row>
    <row r="6" spans="2:14" ht="12.75">
      <c r="B6" t="s">
        <v>15</v>
      </c>
      <c r="D6">
        <v>0</v>
      </c>
      <c r="J6">
        <v>1</v>
      </c>
      <c r="K6">
        <v>1</v>
      </c>
      <c r="L6">
        <v>1</v>
      </c>
      <c r="N6" s="5" t="s">
        <v>150</v>
      </c>
    </row>
    <row r="7" spans="2:14" ht="38.25">
      <c r="B7" t="s">
        <v>182</v>
      </c>
      <c r="N7" s="20" t="s">
        <v>168</v>
      </c>
    </row>
    <row r="8" spans="2:14" ht="76.5">
      <c r="B8" t="s">
        <v>183</v>
      </c>
      <c r="D8" s="20" t="s">
        <v>131</v>
      </c>
      <c r="E8" s="20" t="s">
        <v>184</v>
      </c>
      <c r="F8" s="20" t="s">
        <v>133</v>
      </c>
      <c r="G8" s="20" t="s">
        <v>185</v>
      </c>
      <c r="H8" s="20" t="s">
        <v>135</v>
      </c>
      <c r="N8" s="5" t="s">
        <v>149</v>
      </c>
    </row>
    <row r="9" spans="2:14" ht="12.75">
      <c r="B9" t="s">
        <v>186</v>
      </c>
      <c r="D9" s="48">
        <v>0</v>
      </c>
      <c r="E9" s="48">
        <v>0</v>
      </c>
      <c r="F9" s="48">
        <v>0</v>
      </c>
      <c r="G9" s="48">
        <v>0</v>
      </c>
      <c r="H9" s="48">
        <v>0</v>
      </c>
      <c r="N9" s="5"/>
    </row>
    <row r="10" spans="2:8" ht="12.75">
      <c r="B10" t="s">
        <v>14</v>
      </c>
      <c r="D10" s="48">
        <v>15</v>
      </c>
      <c r="E10" s="48">
        <v>15</v>
      </c>
      <c r="F10" s="48">
        <v>30</v>
      </c>
      <c r="G10" s="48">
        <v>15</v>
      </c>
      <c r="H10" s="48">
        <v>25</v>
      </c>
    </row>
    <row r="11" ht="12.75">
      <c r="B11" s="5" t="s">
        <v>187</v>
      </c>
    </row>
    <row r="16" spans="2:12" ht="15.75">
      <c r="B16" s="13">
        <v>1</v>
      </c>
      <c r="C16" s="16" t="s">
        <v>188</v>
      </c>
      <c r="D16" s="14"/>
      <c r="E16" s="43" t="s">
        <v>181</v>
      </c>
      <c r="I16" s="1103"/>
      <c r="J16" s="1104"/>
      <c r="K16" s="1104"/>
      <c r="L16" s="1104"/>
    </row>
    <row r="17" spans="2:12" ht="15.75">
      <c r="B17" s="13">
        <v>2</v>
      </c>
      <c r="C17" s="16" t="s">
        <v>189</v>
      </c>
      <c r="D17" s="14"/>
      <c r="E17" s="14"/>
      <c r="I17" s="99"/>
      <c r="J17" s="100"/>
      <c r="K17" s="100"/>
      <c r="L17" s="100"/>
    </row>
    <row r="18" spans="2:12" ht="15.75">
      <c r="B18" s="13">
        <v>3</v>
      </c>
      <c r="C18" s="16" t="s">
        <v>190</v>
      </c>
      <c r="D18" s="14"/>
      <c r="E18" s="14"/>
      <c r="I18" s="99"/>
      <c r="J18" s="100"/>
      <c r="K18" s="100"/>
      <c r="L18" s="100"/>
    </row>
    <row r="19" spans="2:12" ht="15.75">
      <c r="B19" s="13">
        <v>4</v>
      </c>
      <c r="C19" s="16" t="s">
        <v>191</v>
      </c>
      <c r="D19" s="15"/>
      <c r="E19" s="15"/>
      <c r="I19" s="1103"/>
      <c r="J19" s="1104"/>
      <c r="K19" s="1104"/>
      <c r="L19" s="1104"/>
    </row>
    <row r="20" spans="2:12" ht="15.75">
      <c r="B20" s="13">
        <v>5</v>
      </c>
      <c r="C20" s="16" t="s">
        <v>192</v>
      </c>
      <c r="D20" s="15"/>
      <c r="E20" s="15"/>
      <c r="I20" s="1103"/>
      <c r="J20" s="1104"/>
      <c r="K20" s="1104"/>
      <c r="L20" s="1104"/>
    </row>
    <row r="21" spans="2:12" ht="15.75">
      <c r="B21" s="1"/>
      <c r="C21" s="28"/>
      <c r="D21" s="15"/>
      <c r="E21" s="15"/>
      <c r="I21" s="99"/>
      <c r="J21" s="100"/>
      <c r="K21" s="100"/>
      <c r="L21" s="100"/>
    </row>
    <row r="24" spans="2:4" ht="12.75">
      <c r="B24" s="17">
        <v>13</v>
      </c>
      <c r="C24" s="16" t="s">
        <v>38</v>
      </c>
      <c r="D24" s="17"/>
    </row>
    <row r="25" spans="2:4" ht="12.75">
      <c r="B25" s="17">
        <v>11</v>
      </c>
      <c r="C25" s="16" t="s">
        <v>36</v>
      </c>
      <c r="D25" s="17"/>
    </row>
    <row r="26" spans="2:4" ht="12.75">
      <c r="B26" s="17">
        <v>7</v>
      </c>
      <c r="C26" s="16" t="s">
        <v>34</v>
      </c>
      <c r="D26" s="17"/>
    </row>
    <row r="27" spans="2:4" ht="12.75">
      <c r="B27" s="12">
        <v>6</v>
      </c>
      <c r="C27" s="16" t="s">
        <v>32</v>
      </c>
      <c r="D27" s="12"/>
    </row>
    <row r="28" spans="2:4" ht="12.75">
      <c r="B28" s="12">
        <v>1</v>
      </c>
      <c r="C28" s="16" t="s">
        <v>30</v>
      </c>
      <c r="D28" s="12"/>
    </row>
    <row r="29" spans="2:4" ht="12.75">
      <c r="B29" s="15"/>
      <c r="C29" s="28"/>
      <c r="D29" s="15"/>
    </row>
    <row r="30" spans="2:4" ht="12.75">
      <c r="B30" s="15"/>
      <c r="C30" s="28"/>
      <c r="D30" s="15"/>
    </row>
    <row r="31" spans="2:4" ht="12.75">
      <c r="B31" s="15"/>
      <c r="C31" s="28"/>
      <c r="D31" s="15"/>
    </row>
    <row r="32" spans="2:4" ht="12.75">
      <c r="B32" s="15"/>
      <c r="C32" s="28"/>
      <c r="D32" s="15"/>
    </row>
    <row r="33" spans="2:4" ht="13.5" customHeight="1">
      <c r="B33" s="15"/>
      <c r="C33" s="28"/>
      <c r="D33" s="15"/>
    </row>
    <row r="34" spans="2:4" ht="13.5" customHeight="1">
      <c r="B34" s="15"/>
      <c r="C34" s="28"/>
      <c r="D34" s="15"/>
    </row>
    <row r="35" ht="13.5" thickBot="1"/>
    <row r="36" spans="2:14" ht="26.25" thickBot="1">
      <c r="B36" s="13" t="s">
        <v>193</v>
      </c>
      <c r="C36" s="13"/>
      <c r="D36" s="13" t="s">
        <v>143</v>
      </c>
      <c r="I36" s="68" t="s">
        <v>54</v>
      </c>
      <c r="J36" s="69" t="s">
        <v>55</v>
      </c>
      <c r="K36" s="1"/>
      <c r="L36" s="1"/>
      <c r="M36" s="1"/>
      <c r="N36" s="1"/>
    </row>
    <row r="37" spans="2:14" ht="12.75">
      <c r="B37" s="13">
        <v>1</v>
      </c>
      <c r="C37" s="58" t="s">
        <v>152</v>
      </c>
      <c r="D37" s="18" t="s">
        <v>194</v>
      </c>
      <c r="E37" s="42"/>
      <c r="F37" s="13"/>
      <c r="G37" s="13"/>
      <c r="I37" s="555" t="s">
        <v>57</v>
      </c>
      <c r="J37" s="66" t="s">
        <v>58</v>
      </c>
      <c r="K37" s="49"/>
      <c r="L37" s="49"/>
      <c r="M37" s="49"/>
      <c r="N37" s="49"/>
    </row>
    <row r="38" spans="2:14" ht="12.75">
      <c r="B38" s="13">
        <v>2</v>
      </c>
      <c r="C38" s="59" t="s">
        <v>195</v>
      </c>
      <c r="D38" s="18" t="s">
        <v>196</v>
      </c>
      <c r="E38" s="13"/>
      <c r="F38" s="13"/>
      <c r="G38" s="13"/>
      <c r="I38" s="556"/>
      <c r="J38" s="60" t="s">
        <v>64</v>
      </c>
      <c r="K38" s="50"/>
      <c r="L38" s="50"/>
      <c r="M38" s="50"/>
      <c r="N38" s="50"/>
    </row>
    <row r="39" spans="2:14" ht="12.75">
      <c r="B39" s="13">
        <v>3</v>
      </c>
      <c r="C39" s="59" t="s">
        <v>153</v>
      </c>
      <c r="D39" s="18" t="s">
        <v>197</v>
      </c>
      <c r="E39" s="13"/>
      <c r="F39" s="13"/>
      <c r="G39" s="13"/>
      <c r="I39" s="556"/>
      <c r="J39" s="60" t="s">
        <v>67</v>
      </c>
      <c r="K39" s="50"/>
      <c r="L39" s="50"/>
      <c r="M39" s="50"/>
      <c r="N39" s="50"/>
    </row>
    <row r="40" spans="2:14" ht="12.75">
      <c r="B40" s="13">
        <v>4</v>
      </c>
      <c r="C40" s="57" t="s">
        <v>198</v>
      </c>
      <c r="D40" s="18" t="s">
        <v>199</v>
      </c>
      <c r="E40" s="13"/>
      <c r="F40" s="13"/>
      <c r="G40" s="13"/>
      <c r="I40" s="556"/>
      <c r="J40" s="60" t="s">
        <v>69</v>
      </c>
      <c r="K40" s="50"/>
      <c r="L40" s="50"/>
      <c r="M40" s="50"/>
      <c r="N40" s="50"/>
    </row>
    <row r="41" spans="2:14" ht="12.75">
      <c r="B41" s="13">
        <v>5</v>
      </c>
      <c r="C41" s="62" t="s">
        <v>200</v>
      </c>
      <c r="D41" s="13"/>
      <c r="E41" s="13"/>
      <c r="F41" s="13"/>
      <c r="G41" s="13"/>
      <c r="I41" s="556"/>
      <c r="J41" s="60" t="s">
        <v>71</v>
      </c>
      <c r="K41" s="50"/>
      <c r="L41" s="50"/>
      <c r="M41" s="50"/>
      <c r="N41" s="50"/>
    </row>
    <row r="42" spans="2:14" ht="12.75" customHeight="1">
      <c r="B42" s="13">
        <v>6</v>
      </c>
      <c r="C42" s="59" t="s">
        <v>201</v>
      </c>
      <c r="D42" s="13"/>
      <c r="E42" s="13"/>
      <c r="F42" s="13"/>
      <c r="G42" s="13"/>
      <c r="I42" s="557" t="s">
        <v>73</v>
      </c>
      <c r="J42" s="61" t="s">
        <v>74</v>
      </c>
      <c r="K42" s="50"/>
      <c r="L42" s="50"/>
      <c r="M42" s="50"/>
      <c r="N42" s="50"/>
    </row>
    <row r="43" spans="2:14" ht="12.75">
      <c r="B43" s="13">
        <v>7</v>
      </c>
      <c r="C43" s="57" t="s">
        <v>151</v>
      </c>
      <c r="D43" s="13"/>
      <c r="E43" s="13"/>
      <c r="F43" s="13"/>
      <c r="G43" s="13"/>
      <c r="I43" s="558"/>
      <c r="J43" s="61" t="s">
        <v>80</v>
      </c>
      <c r="K43" s="50"/>
      <c r="L43" s="50"/>
      <c r="M43" s="50"/>
      <c r="N43" s="50"/>
    </row>
    <row r="44" spans="2:14" ht="12.75">
      <c r="B44" s="13">
        <v>11</v>
      </c>
      <c r="C44" s="62" t="s">
        <v>202</v>
      </c>
      <c r="D44" s="13"/>
      <c r="E44" s="13"/>
      <c r="F44" s="13"/>
      <c r="G44" s="13"/>
      <c r="I44" s="558"/>
      <c r="J44" s="61" t="s">
        <v>81</v>
      </c>
      <c r="K44" s="50"/>
      <c r="L44" s="50"/>
      <c r="M44" s="50"/>
      <c r="N44" s="50"/>
    </row>
    <row r="45" spans="2:14" ht="12.75">
      <c r="B45" s="13">
        <v>12</v>
      </c>
      <c r="C45" s="59" t="s">
        <v>203</v>
      </c>
      <c r="D45" s="13"/>
      <c r="E45" s="13"/>
      <c r="F45" s="13"/>
      <c r="G45" s="13"/>
      <c r="I45" s="558"/>
      <c r="J45" s="61" t="s">
        <v>82</v>
      </c>
      <c r="K45" s="50"/>
      <c r="L45" s="50"/>
      <c r="M45" s="50"/>
      <c r="N45" s="50"/>
    </row>
    <row r="46" spans="2:14" ht="12.75">
      <c r="B46" s="13">
        <v>13</v>
      </c>
      <c r="C46" s="62" t="s">
        <v>204</v>
      </c>
      <c r="D46" s="13"/>
      <c r="E46" s="13"/>
      <c r="F46" s="13"/>
      <c r="G46" s="13"/>
      <c r="I46" s="559" t="s">
        <v>205</v>
      </c>
      <c r="J46" s="63" t="s">
        <v>84</v>
      </c>
      <c r="K46" s="50"/>
      <c r="L46" s="50"/>
      <c r="M46" s="50"/>
      <c r="N46" s="50"/>
    </row>
    <row r="47" spans="2:14" ht="12.75">
      <c r="B47" s="13">
        <v>14</v>
      </c>
      <c r="C47" s="57" t="s">
        <v>154</v>
      </c>
      <c r="D47" s="13"/>
      <c r="E47" s="13"/>
      <c r="F47" s="13"/>
      <c r="G47" s="13"/>
      <c r="I47" s="559"/>
      <c r="J47" s="63" t="s">
        <v>86</v>
      </c>
      <c r="K47" s="50"/>
      <c r="L47" s="50"/>
      <c r="M47" s="50"/>
      <c r="N47" s="50"/>
    </row>
    <row r="48" spans="2:14" ht="12.75">
      <c r="B48" s="13">
        <v>18</v>
      </c>
      <c r="C48" s="57" t="s">
        <v>155</v>
      </c>
      <c r="D48" s="13"/>
      <c r="E48" s="13"/>
      <c r="F48" s="13"/>
      <c r="G48" s="13"/>
      <c r="I48" s="559"/>
      <c r="J48" s="63" t="s">
        <v>92</v>
      </c>
      <c r="K48" s="50"/>
      <c r="L48" s="50"/>
      <c r="M48" s="50"/>
      <c r="N48" s="50"/>
    </row>
    <row r="49" spans="2:14" ht="12.75">
      <c r="B49" s="13">
        <v>21</v>
      </c>
      <c r="C49" s="62" t="s">
        <v>206</v>
      </c>
      <c r="D49" s="13"/>
      <c r="E49" s="13"/>
      <c r="F49" s="13"/>
      <c r="G49" s="13"/>
      <c r="I49" s="559"/>
      <c r="J49" s="63" t="s">
        <v>93</v>
      </c>
      <c r="K49" s="50"/>
      <c r="L49" s="50"/>
      <c r="M49" s="50"/>
      <c r="N49" s="50"/>
    </row>
    <row r="50" spans="2:14" ht="12.75">
      <c r="B50" s="13">
        <v>22</v>
      </c>
      <c r="C50" s="62" t="s">
        <v>207</v>
      </c>
      <c r="D50" s="13"/>
      <c r="E50" s="13"/>
      <c r="F50" s="13"/>
      <c r="G50" s="13"/>
      <c r="I50" s="559"/>
      <c r="J50" s="63" t="s">
        <v>94</v>
      </c>
      <c r="K50" s="50"/>
      <c r="L50" s="50"/>
      <c r="M50" s="50"/>
      <c r="N50" s="50"/>
    </row>
    <row r="51" spans="2:14" ht="12.75">
      <c r="B51" s="13">
        <v>24</v>
      </c>
      <c r="C51" s="62" t="s">
        <v>208</v>
      </c>
      <c r="D51" s="13"/>
      <c r="E51" s="13"/>
      <c r="F51" s="13"/>
      <c r="G51" s="13"/>
      <c r="I51" s="559"/>
      <c r="J51" s="63" t="s">
        <v>95</v>
      </c>
      <c r="K51" s="50"/>
      <c r="L51" s="50"/>
      <c r="M51" s="50"/>
      <c r="N51" s="50"/>
    </row>
    <row r="52" spans="2:14" ht="12.75">
      <c r="B52" s="13">
        <v>26</v>
      </c>
      <c r="C52" s="64" t="s">
        <v>209</v>
      </c>
      <c r="D52" s="13"/>
      <c r="E52" s="13"/>
      <c r="F52" s="13"/>
      <c r="G52" s="13"/>
      <c r="I52" s="559"/>
      <c r="J52" s="63" t="s">
        <v>97</v>
      </c>
      <c r="K52" s="50"/>
      <c r="L52" s="50"/>
      <c r="M52" s="50"/>
      <c r="N52" s="50"/>
    </row>
    <row r="53" spans="2:14" ht="12.75">
      <c r="B53" s="13">
        <v>28</v>
      </c>
      <c r="C53" s="62" t="s">
        <v>210</v>
      </c>
      <c r="D53" s="13"/>
      <c r="E53" s="13"/>
      <c r="F53" s="13"/>
      <c r="G53" s="13"/>
      <c r="I53" s="559"/>
      <c r="J53" s="63" t="s">
        <v>103</v>
      </c>
      <c r="K53" s="50"/>
      <c r="L53" s="50"/>
      <c r="M53" s="50"/>
      <c r="N53" s="50"/>
    </row>
    <row r="54" spans="2:14" ht="12.75">
      <c r="B54" s="13">
        <v>30</v>
      </c>
      <c r="C54" s="62" t="s">
        <v>211</v>
      </c>
      <c r="D54" s="13"/>
      <c r="E54" s="13"/>
      <c r="F54" s="13"/>
      <c r="G54" s="13"/>
      <c r="I54" s="541" t="s">
        <v>212</v>
      </c>
      <c r="J54" s="65" t="s">
        <v>105</v>
      </c>
      <c r="K54" s="50"/>
      <c r="L54" s="50"/>
      <c r="M54" s="50"/>
      <c r="N54" s="50"/>
    </row>
    <row r="55" spans="2:14" ht="12.75">
      <c r="B55" s="13">
        <v>33</v>
      </c>
      <c r="C55" s="64" t="s">
        <v>213</v>
      </c>
      <c r="D55" s="13"/>
      <c r="E55" s="13"/>
      <c r="F55" s="13"/>
      <c r="G55" s="13"/>
      <c r="I55" s="541"/>
      <c r="J55" s="65" t="s">
        <v>106</v>
      </c>
      <c r="K55" s="50"/>
      <c r="L55" s="50"/>
      <c r="M55" s="50"/>
      <c r="N55" s="50"/>
    </row>
    <row r="56" spans="2:14" ht="12.75">
      <c r="B56" s="13">
        <v>35</v>
      </c>
      <c r="C56" s="64" t="s">
        <v>214</v>
      </c>
      <c r="D56" s="13"/>
      <c r="E56" s="13"/>
      <c r="F56" s="13"/>
      <c r="G56" s="13"/>
      <c r="I56" s="541"/>
      <c r="J56" s="65" t="s">
        <v>107</v>
      </c>
      <c r="K56" s="50"/>
      <c r="L56" s="50"/>
      <c r="M56" s="50"/>
      <c r="N56" s="50"/>
    </row>
    <row r="57" spans="2:14" ht="12.75">
      <c r="B57" s="13">
        <v>39</v>
      </c>
      <c r="C57" s="64" t="s">
        <v>215</v>
      </c>
      <c r="D57" s="13"/>
      <c r="E57" s="13"/>
      <c r="F57" s="13"/>
      <c r="G57" s="13"/>
      <c r="I57" s="541"/>
      <c r="J57" s="65" t="s">
        <v>109</v>
      </c>
      <c r="K57" s="50"/>
      <c r="L57" s="50"/>
      <c r="M57" s="50"/>
      <c r="N57" s="50"/>
    </row>
    <row r="58" spans="2:14" ht="12.75">
      <c r="B58" s="13">
        <v>44</v>
      </c>
      <c r="C58" s="64" t="s">
        <v>216</v>
      </c>
      <c r="D58" s="13"/>
      <c r="E58" s="13"/>
      <c r="F58" s="13"/>
      <c r="G58" s="13"/>
      <c r="I58" s="541"/>
      <c r="J58" s="65" t="s">
        <v>115</v>
      </c>
      <c r="K58" s="50"/>
      <c r="L58" s="50"/>
      <c r="M58" s="50"/>
      <c r="N58" s="50"/>
    </row>
    <row r="59" spans="2:14" ht="12.75">
      <c r="B59" s="13">
        <v>52</v>
      </c>
      <c r="C59" s="64" t="s">
        <v>217</v>
      </c>
      <c r="D59" s="13"/>
      <c r="E59" s="13"/>
      <c r="F59" s="13"/>
      <c r="G59" s="13"/>
      <c r="I59" s="541"/>
      <c r="J59" s="65" t="s">
        <v>116</v>
      </c>
      <c r="K59" s="50"/>
      <c r="L59" s="50"/>
      <c r="M59" s="50"/>
      <c r="N59" s="50"/>
    </row>
    <row r="60" spans="2:14" ht="12.75">
      <c r="B60" s="13">
        <v>55</v>
      </c>
      <c r="C60" s="64" t="s">
        <v>218</v>
      </c>
      <c r="D60" s="13"/>
      <c r="E60" s="13"/>
      <c r="F60" s="13"/>
      <c r="G60" s="13"/>
      <c r="I60" s="541"/>
      <c r="J60" s="65" t="s">
        <v>117</v>
      </c>
      <c r="K60" s="50"/>
      <c r="L60" s="50"/>
      <c r="M60" s="50"/>
      <c r="N60" s="50"/>
    </row>
    <row r="61" spans="2:14" ht="12.75">
      <c r="B61" s="13">
        <v>65</v>
      </c>
      <c r="C61" s="64" t="s">
        <v>219</v>
      </c>
      <c r="D61" s="13"/>
      <c r="E61" s="13"/>
      <c r="F61" s="13"/>
      <c r="G61" s="13"/>
      <c r="I61" s="541"/>
      <c r="J61" s="65" t="s">
        <v>118</v>
      </c>
      <c r="K61" s="50"/>
      <c r="L61" s="50"/>
      <c r="M61" s="50"/>
      <c r="N61" s="50"/>
    </row>
    <row r="62" spans="9:14" ht="12.75">
      <c r="I62" s="50"/>
      <c r="J62" s="50"/>
      <c r="K62" s="50"/>
      <c r="L62" s="50"/>
      <c r="M62" s="50"/>
      <c r="N62" s="50"/>
    </row>
    <row r="63" spans="9:14" ht="12.75">
      <c r="I63" s="50"/>
      <c r="J63" s="50"/>
      <c r="K63" s="50"/>
      <c r="L63" s="50"/>
      <c r="M63" s="50"/>
      <c r="N63" s="50"/>
    </row>
    <row r="64" spans="9:14" ht="13.5" thickBot="1">
      <c r="I64" s="50"/>
      <c r="J64" s="50"/>
      <c r="K64" s="50"/>
      <c r="L64" s="50"/>
      <c r="M64" s="50"/>
      <c r="N64" s="50"/>
    </row>
    <row r="65" spans="2:14" ht="12.75">
      <c r="B65" s="18" t="s">
        <v>220</v>
      </c>
      <c r="C65" s="18"/>
      <c r="E65" s="72" t="s">
        <v>48</v>
      </c>
      <c r="F65" s="73">
        <v>1</v>
      </c>
      <c r="G65" s="73">
        <v>2</v>
      </c>
      <c r="H65" s="73">
        <v>3</v>
      </c>
      <c r="I65" s="74">
        <v>4</v>
      </c>
      <c r="J65" s="50"/>
      <c r="K65" s="50"/>
      <c r="L65" s="50"/>
      <c r="M65" s="50"/>
      <c r="N65" s="50"/>
    </row>
    <row r="66" spans="2:14" ht="15.75">
      <c r="B66" s="46" t="s">
        <v>221</v>
      </c>
      <c r="C66" s="46"/>
      <c r="D66" s="80" t="s">
        <v>222</v>
      </c>
      <c r="E66" s="75">
        <v>1</v>
      </c>
      <c r="F66" s="50">
        <v>6</v>
      </c>
      <c r="G66" s="50">
        <v>7</v>
      </c>
      <c r="H66" s="50">
        <v>11</v>
      </c>
      <c r="I66" s="76">
        <v>13</v>
      </c>
      <c r="J66" s="50"/>
      <c r="K66" s="50"/>
      <c r="L66" s="50"/>
      <c r="M66" s="50"/>
      <c r="N66" s="50"/>
    </row>
    <row r="67" spans="2:14" ht="15.75">
      <c r="B67" s="46" t="s">
        <v>223</v>
      </c>
      <c r="C67" s="46"/>
      <c r="E67" s="75">
        <v>2</v>
      </c>
      <c r="F67" s="50">
        <v>12</v>
      </c>
      <c r="G67" s="50">
        <v>14</v>
      </c>
      <c r="H67" s="50">
        <v>22</v>
      </c>
      <c r="I67" s="76">
        <v>26</v>
      </c>
      <c r="J67" s="50"/>
      <c r="K67" s="50"/>
      <c r="L67" s="50"/>
      <c r="M67" s="50"/>
      <c r="N67" s="50"/>
    </row>
    <row r="68" spans="2:14" ht="15.75">
      <c r="B68" s="46" t="s">
        <v>224</v>
      </c>
      <c r="C68" s="46"/>
      <c r="E68" s="75">
        <v>3</v>
      </c>
      <c r="F68" s="50">
        <v>18</v>
      </c>
      <c r="G68" s="50">
        <v>21</v>
      </c>
      <c r="H68" s="50">
        <v>33</v>
      </c>
      <c r="I68" s="76">
        <v>39</v>
      </c>
      <c r="J68" s="50"/>
      <c r="K68" s="50"/>
      <c r="L68" s="50"/>
      <c r="M68" s="50"/>
      <c r="N68" s="50"/>
    </row>
    <row r="69" spans="2:14" ht="15.75">
      <c r="B69" s="46" t="s">
        <v>225</v>
      </c>
      <c r="C69" s="46"/>
      <c r="E69" s="75">
        <v>4</v>
      </c>
      <c r="F69" s="50">
        <v>24</v>
      </c>
      <c r="G69" s="50">
        <v>28</v>
      </c>
      <c r="H69" s="50">
        <v>44</v>
      </c>
      <c r="I69" s="76">
        <v>52</v>
      </c>
      <c r="J69" s="50"/>
      <c r="K69" s="50"/>
      <c r="L69" s="50"/>
      <c r="M69" s="50"/>
      <c r="N69" s="50"/>
    </row>
    <row r="70" spans="2:14" ht="16.5" thickBot="1">
      <c r="B70" s="46" t="s">
        <v>226</v>
      </c>
      <c r="C70" s="46"/>
      <c r="E70" s="77">
        <v>5</v>
      </c>
      <c r="F70" s="78">
        <v>30</v>
      </c>
      <c r="G70" s="78">
        <v>35</v>
      </c>
      <c r="H70" s="78">
        <v>55</v>
      </c>
      <c r="I70" s="79">
        <v>65</v>
      </c>
      <c r="J70" s="50"/>
      <c r="K70" s="50"/>
      <c r="L70" s="50"/>
      <c r="M70" s="50"/>
      <c r="N70" s="50"/>
    </row>
    <row r="71" spans="2:14" ht="15.75">
      <c r="B71" s="46" t="s">
        <v>227</v>
      </c>
      <c r="C71" s="46"/>
      <c r="I71" s="50"/>
      <c r="J71" s="50"/>
      <c r="K71" s="50"/>
      <c r="L71" s="50"/>
      <c r="M71" s="50"/>
      <c r="N71" s="50"/>
    </row>
    <row r="72" spans="2:14" ht="15.75">
      <c r="B72" s="46" t="s">
        <v>228</v>
      </c>
      <c r="C72" s="46"/>
      <c r="I72" s="50"/>
      <c r="J72" s="50"/>
      <c r="K72" s="50"/>
      <c r="L72" s="50"/>
      <c r="M72" s="50"/>
      <c r="N72" s="50"/>
    </row>
    <row r="73" spans="2:14" ht="15.75">
      <c r="B73" s="46" t="s">
        <v>229</v>
      </c>
      <c r="I73" s="50"/>
      <c r="J73" s="50"/>
      <c r="K73" s="50"/>
      <c r="L73" s="50"/>
      <c r="M73" s="50"/>
      <c r="N73" s="50"/>
    </row>
    <row r="74" spans="2:14" ht="15.75">
      <c r="B74" s="46" t="s">
        <v>230</v>
      </c>
      <c r="F74">
        <v>0</v>
      </c>
      <c r="G74">
        <v>50</v>
      </c>
      <c r="H74">
        <v>0</v>
      </c>
      <c r="I74" s="50"/>
      <c r="J74" s="50"/>
      <c r="K74" s="50"/>
      <c r="L74" s="50"/>
      <c r="M74" s="50"/>
      <c r="N74" s="50"/>
    </row>
    <row r="75" spans="2:14" ht="15.75">
      <c r="B75" s="46" t="s">
        <v>231</v>
      </c>
      <c r="F75">
        <v>51</v>
      </c>
      <c r="G75">
        <v>75</v>
      </c>
      <c r="H75">
        <v>-1</v>
      </c>
      <c r="I75" s="50"/>
      <c r="J75" s="50"/>
      <c r="K75" s="50"/>
      <c r="L75" s="50"/>
      <c r="M75" s="50"/>
      <c r="N75" s="50"/>
    </row>
    <row r="76" spans="6:14" ht="12.75">
      <c r="F76">
        <v>76</v>
      </c>
      <c r="G76">
        <v>100</v>
      </c>
      <c r="H76">
        <v>-2</v>
      </c>
      <c r="I76" s="50"/>
      <c r="J76" s="50"/>
      <c r="K76" s="50"/>
      <c r="L76" s="50"/>
      <c r="M76" s="50"/>
      <c r="N76" s="50"/>
    </row>
    <row r="77" spans="2:14" ht="12.75">
      <c r="B77" s="18" t="s">
        <v>232</v>
      </c>
      <c r="I77" s="50"/>
      <c r="J77" s="50"/>
      <c r="K77" s="50"/>
      <c r="L77" s="50"/>
      <c r="M77" s="50"/>
      <c r="N77" s="50"/>
    </row>
    <row r="78" spans="2:14" ht="15.75">
      <c r="B78" s="46" t="s">
        <v>233</v>
      </c>
      <c r="D78" s="51" t="s">
        <v>233</v>
      </c>
      <c r="I78" s="50"/>
      <c r="J78" s="50"/>
      <c r="K78" s="50"/>
      <c r="L78" s="50"/>
      <c r="M78" s="50"/>
      <c r="N78" s="50"/>
    </row>
    <row r="79" spans="2:14" ht="15.75">
      <c r="B79" s="46" t="s">
        <v>234</v>
      </c>
      <c r="D79" s="51" t="s">
        <v>235</v>
      </c>
      <c r="I79" s="50"/>
      <c r="J79" s="50"/>
      <c r="K79" s="50"/>
      <c r="L79" s="50"/>
      <c r="M79" s="50"/>
      <c r="N79" s="50"/>
    </row>
    <row r="80" spans="2:14" ht="15.75">
      <c r="B80" s="46" t="s">
        <v>236</v>
      </c>
      <c r="D80" s="51" t="s">
        <v>231</v>
      </c>
      <c r="I80" s="50"/>
      <c r="J80" s="50"/>
      <c r="K80" s="50"/>
      <c r="L80" s="50"/>
      <c r="M80" s="50"/>
      <c r="N80" s="50"/>
    </row>
    <row r="81" spans="2:14" ht="15.75">
      <c r="B81" s="46" t="s">
        <v>231</v>
      </c>
      <c r="D81" s="51" t="s">
        <v>237</v>
      </c>
      <c r="I81" s="50"/>
      <c r="J81" s="50"/>
      <c r="K81" s="50"/>
      <c r="L81" s="50"/>
      <c r="M81" s="50"/>
      <c r="N81" s="50"/>
    </row>
    <row r="82" spans="2:14" ht="15.75">
      <c r="B82" s="46" t="s">
        <v>238</v>
      </c>
      <c r="D82" s="51" t="s">
        <v>5</v>
      </c>
      <c r="I82" s="50"/>
      <c r="J82" s="50"/>
      <c r="K82" s="50"/>
      <c r="L82" s="50"/>
      <c r="M82" s="50"/>
      <c r="N82" s="50"/>
    </row>
    <row r="83" spans="2:14" ht="15.75">
      <c r="B83" s="46" t="s">
        <v>239</v>
      </c>
      <c r="D83" s="67" t="s">
        <v>239</v>
      </c>
      <c r="I83" s="50"/>
      <c r="J83" s="50"/>
      <c r="K83" s="50"/>
      <c r="L83" s="50"/>
      <c r="M83" s="50"/>
      <c r="N83" s="50"/>
    </row>
    <row r="84" spans="2:14" ht="15.75">
      <c r="B84" s="46" t="s">
        <v>5</v>
      </c>
      <c r="D84" s="67" t="s">
        <v>240</v>
      </c>
      <c r="I84" s="50"/>
      <c r="J84" s="50"/>
      <c r="K84" s="50"/>
      <c r="L84" s="50"/>
      <c r="M84" s="50"/>
      <c r="N84" s="50"/>
    </row>
    <row r="85" spans="9:14" ht="12.75">
      <c r="I85" s="50"/>
      <c r="J85" s="50"/>
      <c r="K85" s="50"/>
      <c r="L85" s="50"/>
      <c r="M85" s="50"/>
      <c r="N85" s="50"/>
    </row>
    <row r="86" spans="9:14" ht="12.75">
      <c r="I86" s="50"/>
      <c r="J86" s="50"/>
      <c r="K86" s="50"/>
      <c r="L86" s="50"/>
      <c r="M86" s="50"/>
      <c r="N86" s="50"/>
    </row>
    <row r="87" spans="9:14" ht="12.75">
      <c r="I87" s="50"/>
      <c r="J87" s="50"/>
      <c r="K87" s="50"/>
      <c r="L87" s="50"/>
      <c r="M87" s="50"/>
      <c r="N87" s="50"/>
    </row>
    <row r="88" spans="9:14" ht="12.75">
      <c r="I88" s="50"/>
      <c r="J88" s="50"/>
      <c r="K88" s="50"/>
      <c r="L88" s="50"/>
      <c r="M88" s="50"/>
      <c r="N88" s="50"/>
    </row>
  </sheetData>
  <sheetProtection/>
  <mergeCells count="7">
    <mergeCell ref="I46:I53"/>
    <mergeCell ref="I54:I61"/>
    <mergeCell ref="I20:L20"/>
    <mergeCell ref="I16:L16"/>
    <mergeCell ref="I19:L19"/>
    <mergeCell ref="I37:I41"/>
    <mergeCell ref="I42:I45"/>
  </mergeCells>
  <printOptions/>
  <pageMargins left="0.75" right="0.75" top="1" bottom="1"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Ricardo Aguilera Wilches</cp:lastModifiedBy>
  <dcterms:created xsi:type="dcterms:W3CDTF">2007-05-23T11:34:18Z</dcterms:created>
  <dcterms:modified xsi:type="dcterms:W3CDTF">2018-05-02T14:32:17Z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