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C:\Users\raguilera\Documents\Plan de Acción\2018\WEB\"/>
    </mc:Choice>
  </mc:AlternateContent>
  <bookViews>
    <workbookView xWindow="0" yWindow="0" windowWidth="20400" windowHeight="7245" activeTab="4"/>
  </bookViews>
  <sheets>
    <sheet name="CICLO PHVA" sheetId="23" r:id="rId1"/>
    <sheet name="SEPG-F-007" sheetId="9" r:id="rId2"/>
    <sheet name="Mapa de riesgos" sheetId="20" state="hidden" r:id="rId3"/>
    <sheet name="SEPG-F-012" sheetId="19" r:id="rId4"/>
    <sheet name="SEPG-F-014" sheetId="6" r:id="rId5"/>
    <sheet name="Matriz de cambios" sheetId="24" r:id="rId6"/>
    <sheet name="Fm-20 " sheetId="15" state="hidden" r:id="rId7"/>
    <sheet name="DB" sheetId="14" state="hidden" r:id="rId8"/>
    <sheet name="Hoja1" sheetId="17" state="hidden" r:id="rId9"/>
  </sheets>
  <externalReferences>
    <externalReference r:id="rId10"/>
    <externalReference r:id="rId11"/>
    <externalReference r:id="rId12"/>
  </externalReferences>
  <definedNames>
    <definedName name="¿TIENE_HERRAMIENTA_PARA_EJERCER_EL_CONTROL?">DB!$D$8:$D$10</definedName>
    <definedName name="A">DB!$J$5:$J$6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6">'Fm-20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calcId="171027" concurrentCalc="0"/>
  <fileRecoveryPr autoRecover="0"/>
</workbook>
</file>

<file path=xl/calcChain.xml><?xml version="1.0" encoding="utf-8"?>
<calcChain xmlns="http://schemas.openxmlformats.org/spreadsheetml/2006/main">
  <c r="D9" i="6" l="1"/>
  <c r="D89" i="6"/>
  <c r="B89" i="6"/>
  <c r="D88" i="6"/>
  <c r="O81" i="6"/>
  <c r="O80" i="6"/>
  <c r="O79" i="6"/>
  <c r="O78" i="6"/>
  <c r="T82" i="6"/>
  <c r="U82" i="6"/>
  <c r="V82" i="6"/>
  <c r="T22" i="6"/>
  <c r="U22" i="6"/>
  <c r="V22" i="6"/>
  <c r="B66" i="6"/>
  <c r="O34" i="19"/>
  <c r="O32" i="19"/>
  <c r="AI21" i="19"/>
  <c r="P78" i="6"/>
  <c r="C78" i="6"/>
  <c r="S78" i="6"/>
  <c r="D78" i="6"/>
  <c r="E78" i="6"/>
  <c r="O76" i="6"/>
  <c r="O77" i="6"/>
  <c r="O31" i="19"/>
  <c r="D74" i="6"/>
  <c r="O74" i="6"/>
  <c r="O69" i="6"/>
  <c r="O71" i="6"/>
  <c r="O72" i="6"/>
  <c r="P69" i="6"/>
  <c r="O27" i="6"/>
  <c r="O26" i="6"/>
  <c r="O25" i="6"/>
  <c r="O33" i="19"/>
  <c r="C80" i="6"/>
  <c r="Q33" i="19"/>
  <c r="E80" i="6"/>
  <c r="B82" i="6"/>
  <c r="B78" i="6"/>
  <c r="B76" i="6"/>
  <c r="B73" i="6"/>
  <c r="B69" i="6"/>
  <c r="B28" i="6"/>
  <c r="Q23" i="19"/>
  <c r="E26" i="6"/>
  <c r="E25" i="6"/>
  <c r="B25" i="6"/>
  <c r="B22" i="6"/>
  <c r="R80" i="6"/>
  <c r="D80" i="6"/>
  <c r="Q78" i="6"/>
  <c r="T78" i="6"/>
  <c r="U78" i="6"/>
  <c r="V78" i="6"/>
  <c r="R78" i="6"/>
  <c r="V26" i="19"/>
  <c r="V21" i="19"/>
  <c r="O22" i="19"/>
  <c r="O21" i="19"/>
  <c r="N38" i="19"/>
  <c r="O38" i="19"/>
  <c r="N36" i="19"/>
  <c r="O36" i="19"/>
  <c r="O37" i="19"/>
  <c r="N35" i="19"/>
  <c r="O35" i="19"/>
  <c r="N27" i="19"/>
  <c r="O27" i="19"/>
  <c r="O26" i="19"/>
  <c r="B37" i="19"/>
  <c r="B35" i="19"/>
  <c r="B33" i="19"/>
  <c r="B31" i="19"/>
  <c r="B29" i="19"/>
  <c r="B25" i="19"/>
  <c r="B23" i="19"/>
  <c r="B21" i="19"/>
  <c r="P35" i="19"/>
  <c r="Q35" i="19"/>
  <c r="A11" i="9"/>
  <c r="J20" i="19"/>
  <c r="K20" i="19"/>
  <c r="L20" i="19"/>
  <c r="M20" i="19"/>
  <c r="AH30" i="19"/>
  <c r="AB30" i="19"/>
  <c r="AH29" i="19"/>
  <c r="AB29" i="19"/>
  <c r="AH28" i="19"/>
  <c r="AB28" i="19"/>
  <c r="AH27" i="19"/>
  <c r="AB27" i="19"/>
  <c r="AH26" i="19"/>
  <c r="AI26" i="19"/>
  <c r="AB26" i="19"/>
  <c r="AH25" i="19"/>
  <c r="AB25" i="19"/>
  <c r="AH24" i="19"/>
  <c r="AB24" i="19"/>
  <c r="AH23" i="19"/>
  <c r="AB23" i="19"/>
  <c r="AH22" i="19"/>
  <c r="AB22" i="19"/>
  <c r="AH21" i="19"/>
  <c r="AB21" i="19"/>
  <c r="AD20" i="19"/>
  <c r="AE20" i="19"/>
  <c r="AF20" i="19"/>
  <c r="AG20" i="19"/>
  <c r="Y7" i="19"/>
  <c r="N29" i="19"/>
  <c r="C69" i="6"/>
  <c r="N30" i="19"/>
  <c r="D69" i="6"/>
  <c r="P29" i="19"/>
  <c r="E69" i="6"/>
  <c r="Q69" i="6"/>
  <c r="T69" i="6"/>
  <c r="U69" i="6"/>
  <c r="V69" i="6"/>
  <c r="R69" i="6"/>
  <c r="S69" i="6"/>
  <c r="N25" i="19"/>
  <c r="N26" i="19"/>
  <c r="P25" i="19"/>
  <c r="E28" i="6"/>
  <c r="N31" i="19"/>
  <c r="C74" i="6"/>
  <c r="N32" i="19"/>
  <c r="P31" i="19"/>
  <c r="Q31" i="19"/>
  <c r="N33" i="19"/>
  <c r="N34" i="19"/>
  <c r="P33" i="19"/>
  <c r="D77" i="6"/>
  <c r="N37" i="19"/>
  <c r="D82" i="6"/>
  <c r="C82" i="6"/>
  <c r="C73" i="6"/>
  <c r="O30" i="19"/>
  <c r="D70" i="6"/>
  <c r="N28" i="19"/>
  <c r="O28" i="19"/>
  <c r="D67" i="6"/>
  <c r="C67" i="6"/>
  <c r="B69" i="19"/>
  <c r="A69" i="19"/>
  <c r="B67" i="19"/>
  <c r="A67" i="19"/>
  <c r="B65" i="19"/>
  <c r="A65" i="19"/>
  <c r="B63" i="19"/>
  <c r="A63" i="19"/>
  <c r="B61" i="19"/>
  <c r="A61" i="19"/>
  <c r="Y60" i="19"/>
  <c r="X60" i="19"/>
  <c r="Y59" i="19"/>
  <c r="X59" i="19"/>
  <c r="B59" i="19"/>
  <c r="A59" i="19"/>
  <c r="Y58" i="19"/>
  <c r="X58" i="19"/>
  <c r="Y57" i="19"/>
  <c r="X57" i="19"/>
  <c r="B57" i="19"/>
  <c r="A57" i="19"/>
  <c r="Y56" i="19"/>
  <c r="X56" i="19"/>
  <c r="Y55" i="19"/>
  <c r="X55" i="19"/>
  <c r="B55" i="19"/>
  <c r="A55" i="19"/>
  <c r="Y54" i="19"/>
  <c r="X54" i="19"/>
  <c r="Y53" i="19"/>
  <c r="X53" i="19"/>
  <c r="B53" i="19"/>
  <c r="A53" i="19"/>
  <c r="Y52" i="19"/>
  <c r="X52" i="19"/>
  <c r="Y51" i="19"/>
  <c r="X51" i="19"/>
  <c r="B51" i="19"/>
  <c r="A51" i="19"/>
  <c r="Y50" i="19"/>
  <c r="X50" i="19"/>
  <c r="Y49" i="19"/>
  <c r="X49" i="19"/>
  <c r="B49" i="19"/>
  <c r="A49" i="19"/>
  <c r="Y48" i="19"/>
  <c r="X48" i="19"/>
  <c r="Y47" i="19"/>
  <c r="X47" i="19"/>
  <c r="B47" i="19"/>
  <c r="A47" i="19"/>
  <c r="Y46" i="19"/>
  <c r="X46" i="19"/>
  <c r="Y45" i="19"/>
  <c r="X45" i="19"/>
  <c r="B45" i="19"/>
  <c r="A45" i="19"/>
  <c r="Y44" i="19"/>
  <c r="X44" i="19"/>
  <c r="Y43" i="19"/>
  <c r="X43" i="19"/>
  <c r="B43" i="19"/>
  <c r="A43" i="19"/>
  <c r="Y42" i="19"/>
  <c r="X42" i="19"/>
  <c r="Y41" i="19"/>
  <c r="X41" i="19"/>
  <c r="B41" i="19"/>
  <c r="A41" i="19"/>
  <c r="Y40" i="19"/>
  <c r="X40" i="19"/>
  <c r="Y39" i="19"/>
  <c r="X39" i="19"/>
  <c r="B39" i="19"/>
  <c r="A39" i="19"/>
  <c r="D29" i="6"/>
  <c r="O25" i="19"/>
  <c r="C29" i="6"/>
  <c r="A25" i="19"/>
  <c r="N24" i="19"/>
  <c r="O24" i="19"/>
  <c r="D26" i="6"/>
  <c r="N23" i="19"/>
  <c r="A23" i="19"/>
  <c r="N22" i="19"/>
  <c r="D23" i="6"/>
  <c r="N21" i="19"/>
  <c r="C23" i="6"/>
  <c r="A21" i="19"/>
  <c r="O84" i="6"/>
  <c r="O83" i="6"/>
  <c r="R83" i="6"/>
  <c r="Q82" i="6"/>
  <c r="O82" i="6"/>
  <c r="R77" i="6"/>
  <c r="Q76" i="6"/>
  <c r="T76" i="6"/>
  <c r="U76" i="6"/>
  <c r="V76" i="6"/>
  <c r="P76" i="6"/>
  <c r="R76" i="6"/>
  <c r="O75" i="6"/>
  <c r="R75" i="6"/>
  <c r="O73" i="6"/>
  <c r="R73" i="6"/>
  <c r="R70" i="6"/>
  <c r="O68" i="6"/>
  <c r="O67" i="6"/>
  <c r="R67" i="6"/>
  <c r="Q66" i="6"/>
  <c r="T66" i="6"/>
  <c r="O66" i="6"/>
  <c r="R66" i="6"/>
  <c r="D83" i="6"/>
  <c r="D66" i="6"/>
  <c r="D73" i="6"/>
  <c r="T73" i="6"/>
  <c r="C76" i="6"/>
  <c r="C77" i="6"/>
  <c r="O29" i="19"/>
  <c r="C70" i="6"/>
  <c r="A30" i="6"/>
  <c r="O33" i="6"/>
  <c r="R33" i="6"/>
  <c r="F14" i="15"/>
  <c r="F17" i="15"/>
  <c r="D33" i="6"/>
  <c r="D36" i="6"/>
  <c r="C39" i="6"/>
  <c r="C42" i="6"/>
  <c r="D42" i="6"/>
  <c r="D51" i="6"/>
  <c r="D54" i="6"/>
  <c r="C57" i="6"/>
  <c r="D57" i="6"/>
  <c r="C60" i="6"/>
  <c r="P60" i="6"/>
  <c r="S60" i="6"/>
  <c r="G11" i="15"/>
  <c r="Q36" i="6"/>
  <c r="P36" i="6"/>
  <c r="Q42" i="6"/>
  <c r="P42" i="6"/>
  <c r="S42" i="6"/>
  <c r="Q45" i="6"/>
  <c r="Q48" i="6"/>
  <c r="D48" i="6"/>
  <c r="T48" i="6"/>
  <c r="Q51" i="6"/>
  <c r="T51" i="6"/>
  <c r="Q54" i="6"/>
  <c r="T54" i="6"/>
  <c r="U54" i="6"/>
  <c r="V54" i="6"/>
  <c r="P54" i="6"/>
  <c r="Q57" i="6"/>
  <c r="T57" i="6"/>
  <c r="Q60" i="6"/>
  <c r="Q63" i="6"/>
  <c r="P39" i="6"/>
  <c r="P45" i="6"/>
  <c r="C45" i="6"/>
  <c r="S45" i="6"/>
  <c r="P48" i="6"/>
  <c r="P51" i="6"/>
  <c r="S51" i="6"/>
  <c r="P57" i="6"/>
  <c r="P63" i="6"/>
  <c r="S63" i="6"/>
  <c r="O22" i="6"/>
  <c r="O23" i="6"/>
  <c r="O24" i="6"/>
  <c r="P22" i="6"/>
  <c r="R23" i="6"/>
  <c r="J12" i="15"/>
  <c r="R24" i="6"/>
  <c r="X24" i="6"/>
  <c r="R25" i="6"/>
  <c r="J14" i="15"/>
  <c r="R27" i="6"/>
  <c r="D64" i="6"/>
  <c r="D61" i="6"/>
  <c r="D58" i="6"/>
  <c r="D43" i="6"/>
  <c r="C64" i="6"/>
  <c r="C61" i="6"/>
  <c r="C58" i="6"/>
  <c r="C55" i="6"/>
  <c r="C49" i="6"/>
  <c r="C43" i="6"/>
  <c r="C37" i="6"/>
  <c r="C40" i="6"/>
  <c r="D40" i="6"/>
  <c r="D11" i="15"/>
  <c r="X63" i="6"/>
  <c r="X64" i="6"/>
  <c r="X65" i="6"/>
  <c r="D63" i="6"/>
  <c r="X60" i="6"/>
  <c r="X61" i="6"/>
  <c r="X62" i="6"/>
  <c r="X57" i="6"/>
  <c r="X58" i="6"/>
  <c r="X59" i="6"/>
  <c r="X54" i="6"/>
  <c r="X55" i="6"/>
  <c r="X56" i="6"/>
  <c r="W54" i="6"/>
  <c r="W55" i="6"/>
  <c r="W56" i="6"/>
  <c r="O51" i="6"/>
  <c r="R51" i="6"/>
  <c r="J23" i="15"/>
  <c r="X51" i="6"/>
  <c r="O52" i="6"/>
  <c r="R52" i="6"/>
  <c r="J24" i="15"/>
  <c r="X52" i="6"/>
  <c r="X53" i="6"/>
  <c r="X48" i="6"/>
  <c r="O49" i="6"/>
  <c r="R49" i="6"/>
  <c r="X49" i="6"/>
  <c r="X50" i="6"/>
  <c r="X45" i="6"/>
  <c r="O46" i="6"/>
  <c r="R46" i="6"/>
  <c r="X46" i="6"/>
  <c r="X47" i="6"/>
  <c r="X42" i="6"/>
  <c r="O43" i="6"/>
  <c r="R43" i="6"/>
  <c r="X43" i="6"/>
  <c r="X44" i="6"/>
  <c r="O42" i="6"/>
  <c r="R42" i="6"/>
  <c r="W42" i="6"/>
  <c r="W43" i="6"/>
  <c r="O44" i="6"/>
  <c r="R44" i="6"/>
  <c r="W44" i="6"/>
  <c r="O40" i="6"/>
  <c r="R40" i="6"/>
  <c r="X40" i="6"/>
  <c r="X41" i="6"/>
  <c r="O36" i="6"/>
  <c r="R36" i="6"/>
  <c r="X36" i="6"/>
  <c r="X37" i="6"/>
  <c r="O38" i="6"/>
  <c r="R38" i="6"/>
  <c r="X38" i="6"/>
  <c r="O34" i="6"/>
  <c r="R34" i="6"/>
  <c r="X34" i="6"/>
  <c r="X35" i="6"/>
  <c r="O30" i="6"/>
  <c r="R30" i="6"/>
  <c r="O31" i="6"/>
  <c r="R31" i="6"/>
  <c r="J21" i="15"/>
  <c r="X31" i="6"/>
  <c r="O32" i="6"/>
  <c r="R32" i="6"/>
  <c r="X32" i="6"/>
  <c r="W32" i="6"/>
  <c r="O28" i="6"/>
  <c r="R28" i="6"/>
  <c r="J17" i="15"/>
  <c r="X28" i="6"/>
  <c r="O29" i="6"/>
  <c r="R29" i="6"/>
  <c r="J18" i="15"/>
  <c r="X29" i="6"/>
  <c r="X23" i="6"/>
  <c r="W24" i="6"/>
  <c r="W63" i="6"/>
  <c r="W64" i="6"/>
  <c r="W65" i="6"/>
  <c r="W60" i="6"/>
  <c r="W61" i="6"/>
  <c r="W62" i="6"/>
  <c r="W57" i="6"/>
  <c r="W58" i="6"/>
  <c r="W59" i="6"/>
  <c r="W51" i="6"/>
  <c r="W52" i="6"/>
  <c r="W53" i="6"/>
  <c r="O48" i="6"/>
  <c r="R48" i="6"/>
  <c r="W48" i="6"/>
  <c r="W49" i="6"/>
  <c r="W50" i="6"/>
  <c r="O45" i="6"/>
  <c r="R45" i="6"/>
  <c r="W45" i="6"/>
  <c r="W46" i="6"/>
  <c r="O47" i="6"/>
  <c r="R47" i="6"/>
  <c r="W47" i="6"/>
  <c r="O39" i="6"/>
  <c r="R39" i="6"/>
  <c r="W39" i="6"/>
  <c r="W40" i="6"/>
  <c r="O41" i="6"/>
  <c r="R41" i="6"/>
  <c r="W41" i="6"/>
  <c r="W36" i="6"/>
  <c r="O37" i="6"/>
  <c r="R37" i="6"/>
  <c r="W37" i="6"/>
  <c r="W38" i="6"/>
  <c r="X33" i="6"/>
  <c r="W33" i="6"/>
  <c r="W34" i="6"/>
  <c r="B63" i="6"/>
  <c r="B60" i="6"/>
  <c r="B57" i="6"/>
  <c r="B54" i="6"/>
  <c r="O65" i="6"/>
  <c r="R65" i="6"/>
  <c r="O64" i="6"/>
  <c r="R64" i="6"/>
  <c r="O63" i="6"/>
  <c r="R63" i="6"/>
  <c r="O62" i="6"/>
  <c r="R62" i="6"/>
  <c r="O61" i="6"/>
  <c r="R61" i="6"/>
  <c r="O60" i="6"/>
  <c r="R60" i="6"/>
  <c r="O59" i="6"/>
  <c r="R59" i="6"/>
  <c r="O58" i="6"/>
  <c r="R58" i="6"/>
  <c r="O57" i="6"/>
  <c r="R57" i="6"/>
  <c r="O56" i="6"/>
  <c r="R56" i="6"/>
  <c r="O55" i="6"/>
  <c r="R55" i="6"/>
  <c r="O54" i="6"/>
  <c r="R54" i="6"/>
  <c r="O53" i="6"/>
  <c r="R53" i="6"/>
  <c r="O50" i="6"/>
  <c r="R50" i="6"/>
  <c r="O35" i="6"/>
  <c r="R35" i="6"/>
  <c r="W35" i="6"/>
  <c r="Q28" i="6"/>
  <c r="T28" i="6"/>
  <c r="U28" i="6"/>
  <c r="V28" i="6"/>
  <c r="B51" i="6"/>
  <c r="B48" i="6"/>
  <c r="B45" i="6"/>
  <c r="B42" i="6"/>
  <c r="B39" i="6"/>
  <c r="B36" i="6"/>
  <c r="B33" i="6"/>
  <c r="B30" i="6"/>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D52" i="6"/>
  <c r="A33" i="6"/>
  <c r="Q39" i="6"/>
  <c r="D39" i="6"/>
  <c r="T39" i="6"/>
  <c r="S39" i="6"/>
  <c r="U39" i="6"/>
  <c r="V39" i="6"/>
  <c r="X39" i="6"/>
  <c r="P33" i="6"/>
  <c r="S33" i="6"/>
  <c r="F15" i="15"/>
  <c r="D37" i="6"/>
  <c r="G23" i="15"/>
  <c r="G24" i="15"/>
  <c r="P30" i="6"/>
  <c r="Q33" i="6"/>
  <c r="T33" i="6"/>
  <c r="U33" i="6"/>
  <c r="V33" i="6"/>
  <c r="W31" i="6"/>
  <c r="A36" i="6"/>
  <c r="A39" i="6"/>
  <c r="A42" i="6"/>
  <c r="A45" i="6"/>
  <c r="A48" i="6"/>
  <c r="A51" i="6"/>
  <c r="B23" i="15"/>
  <c r="A54" i="6"/>
  <c r="A57" i="6"/>
  <c r="A60" i="6"/>
  <c r="A63" i="6"/>
  <c r="F21" i="15"/>
  <c r="W30" i="6"/>
  <c r="G21" i="15"/>
  <c r="W25" i="6"/>
  <c r="F23" i="15"/>
  <c r="E33" i="6"/>
  <c r="G18" i="15"/>
  <c r="R22" i="6"/>
  <c r="W22" i="6"/>
  <c r="X27" i="6"/>
  <c r="T36" i="6"/>
  <c r="S57" i="6"/>
  <c r="F12" i="15"/>
  <c r="C48" i="6"/>
  <c r="D60" i="6"/>
  <c r="C31" i="6"/>
  <c r="G20" i="15"/>
  <c r="G17" i="15"/>
  <c r="H23" i="15"/>
  <c r="C46" i="6"/>
  <c r="F11" i="15"/>
  <c r="H20" i="15"/>
  <c r="C30" i="6"/>
  <c r="F18" i="15"/>
  <c r="E39" i="6"/>
  <c r="C33" i="6"/>
  <c r="H14" i="15"/>
  <c r="E57" i="6"/>
  <c r="D31" i="6"/>
  <c r="H24" i="15"/>
  <c r="E34" i="6"/>
  <c r="D49" i="6"/>
  <c r="E58" i="6"/>
  <c r="E45" i="6"/>
  <c r="E48" i="6"/>
  <c r="E63" i="6"/>
  <c r="C51" i="6"/>
  <c r="D45" i="6"/>
  <c r="T45" i="6"/>
  <c r="U45" i="6"/>
  <c r="V45" i="6"/>
  <c r="F20" i="15"/>
  <c r="D30" i="6"/>
  <c r="H17" i="15"/>
  <c r="E40" i="6"/>
  <c r="C52" i="6"/>
  <c r="D34" i="6"/>
  <c r="F24" i="15"/>
  <c r="D46" i="6"/>
  <c r="C63" i="6"/>
  <c r="C36" i="6"/>
  <c r="S36" i="6"/>
  <c r="C54" i="6"/>
  <c r="S54" i="6"/>
  <c r="G14" i="15"/>
  <c r="C34" i="6"/>
  <c r="D55" i="6"/>
  <c r="B14" i="15"/>
  <c r="X22" i="6"/>
  <c r="E30" i="6"/>
  <c r="E60" i="6"/>
  <c r="E42" i="6"/>
  <c r="E54" i="6"/>
  <c r="E51" i="6"/>
  <c r="G15" i="15"/>
  <c r="E49" i="6"/>
  <c r="H11" i="15"/>
  <c r="G12" i="15"/>
  <c r="E64" i="6"/>
  <c r="E46" i="6"/>
  <c r="B20" i="15"/>
  <c r="H21" i="15"/>
  <c r="E31" i="6"/>
  <c r="H15" i="15"/>
  <c r="H18" i="15"/>
  <c r="E61" i="6"/>
  <c r="E43" i="6"/>
  <c r="E52" i="6"/>
  <c r="E37" i="6"/>
  <c r="E55" i="6"/>
  <c r="H12" i="15"/>
  <c r="S76" i="6"/>
  <c r="T42" i="6"/>
  <c r="T60" i="6"/>
  <c r="U60" i="6"/>
  <c r="V60" i="6"/>
  <c r="P28" i="6"/>
  <c r="S48" i="6"/>
  <c r="S30" i="6"/>
  <c r="Q30" i="6"/>
  <c r="T30" i="6"/>
  <c r="U30" i="6"/>
  <c r="V30" i="6"/>
  <c r="W29" i="6"/>
  <c r="J20" i="15"/>
  <c r="X30" i="6"/>
  <c r="W28" i="6"/>
  <c r="Q22" i="6"/>
  <c r="P73" i="6"/>
  <c r="S73" i="6"/>
  <c r="T63" i="6"/>
  <c r="P37" i="19"/>
  <c r="Q37" i="19"/>
  <c r="E83" i="6"/>
  <c r="Z41" i="19"/>
  <c r="AA41" i="19"/>
  <c r="Z45" i="19"/>
  <c r="AA45" i="19"/>
  <c r="Z49" i="19"/>
  <c r="AA49" i="19"/>
  <c r="Z53" i="19"/>
  <c r="AA53" i="19"/>
  <c r="Z59" i="19"/>
  <c r="AA59" i="19"/>
  <c r="D22" i="6"/>
  <c r="D76" i="6"/>
  <c r="E73" i="6"/>
  <c r="C83" i="6"/>
  <c r="Z39" i="19"/>
  <c r="AA39" i="19"/>
  <c r="Z43" i="19"/>
  <c r="AA43" i="19"/>
  <c r="Z47" i="19"/>
  <c r="AA47" i="19"/>
  <c r="Z51" i="19"/>
  <c r="AA51" i="19"/>
  <c r="Z55" i="19"/>
  <c r="AA55" i="19"/>
  <c r="Z57" i="19"/>
  <c r="AA57" i="19"/>
  <c r="P82" i="6"/>
  <c r="S82" i="6"/>
  <c r="R82" i="6"/>
  <c r="P66" i="6"/>
  <c r="S66" i="6"/>
  <c r="J15" i="15"/>
  <c r="W27" i="6"/>
  <c r="P25" i="6"/>
  <c r="Q25" i="6"/>
  <c r="T25" i="6"/>
  <c r="U25" i="6"/>
  <c r="V25" i="6"/>
  <c r="X25" i="6"/>
  <c r="W23" i="6"/>
  <c r="P27" i="19"/>
  <c r="Q27" i="19"/>
  <c r="E67" i="6"/>
  <c r="O23" i="19"/>
  <c r="C26" i="6"/>
  <c r="C66" i="6"/>
  <c r="E76" i="6"/>
  <c r="C28" i="6"/>
  <c r="S28" i="6"/>
  <c r="D28" i="6"/>
  <c r="D25" i="6"/>
  <c r="P23" i="19"/>
  <c r="C25" i="6"/>
  <c r="J11" i="15"/>
  <c r="B17" i="15"/>
  <c r="P21" i="19"/>
  <c r="C22" i="6"/>
  <c r="S22" i="6"/>
  <c r="E74" i="6"/>
  <c r="E82" i="6"/>
  <c r="E66" i="6"/>
  <c r="S25" i="6"/>
  <c r="Q25" i="19"/>
  <c r="E29" i="6"/>
  <c r="Q29" i="19"/>
  <c r="E70" i="6"/>
  <c r="Q21" i="19"/>
  <c r="E23" i="6"/>
  <c r="E22" i="6"/>
  <c r="U48" i="6"/>
  <c r="V48" i="6"/>
  <c r="U42" i="6"/>
  <c r="V42" i="6"/>
  <c r="U66" i="6"/>
  <c r="V66" i="6"/>
  <c r="U51" i="6"/>
  <c r="V51" i="6"/>
  <c r="U73" i="6"/>
  <c r="V73" i="6"/>
  <c r="U63" i="6"/>
  <c r="V63" i="6"/>
  <c r="U57" i="6"/>
  <c r="V57" i="6"/>
  <c r="U36" i="6"/>
  <c r="V36" i="6"/>
  <c r="E77" i="6"/>
</calcChain>
</file>

<file path=xl/comments1.xml><?xml version="1.0" encoding="utf-8"?>
<comments xmlns="http://schemas.openxmlformats.org/spreadsheetml/2006/main">
  <authors>
    <author>Ingrid Johanna Maldonado Martinez</author>
    <author>user</author>
    <author>Pilou</author>
  </authors>
  <commentList>
    <comment ref="B9" authorId="0" shapeId="0">
      <text>
        <r>
          <rPr>
            <b/>
            <sz val="9"/>
            <color indexed="81"/>
            <rFont val="Tahoma"/>
            <family val="2"/>
          </rPr>
          <t>Ingrid Johanna Maldonado Martinez:</t>
        </r>
        <r>
          <rPr>
            <sz val="9"/>
            <color indexed="81"/>
            <rFont val="Tahoma"/>
            <family val="2"/>
          </rPr>
          <t xml:space="preserve">
Se debe tener en cuenta el DOFA, Auditorias Internas y Externas, Caracterización de procesos y juicio de expertos</t>
        </r>
      </text>
    </comment>
    <comment ref="C9" authorId="1" shapeId="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9" authorId="1" shapeId="0">
      <text>
        <r>
          <rPr>
            <sz val="12"/>
            <color indexed="81"/>
            <rFont val="Tahoma"/>
            <family val="2"/>
          </rPr>
          <t xml:space="preserve">Se refiere a las características generales o las formas en que se observa o manifiesta el riesgo identificado.
</t>
        </r>
      </text>
    </comment>
    <comment ref="G9" authorId="0" shapeId="0">
      <text>
        <r>
          <rPr>
            <b/>
            <sz val="9"/>
            <color indexed="81"/>
            <rFont val="Tahoma"/>
            <family val="2"/>
          </rPr>
          <t>Ingrid Johanna Maldonado Martinez:</t>
        </r>
        <r>
          <rPr>
            <sz val="9"/>
            <color indexed="81"/>
            <rFont val="Tahoma"/>
            <family val="2"/>
          </rPr>
          <t xml:space="preserve">
Riesgos Institucionales: Propios de la gestión.
Riesgos Anticorrupción: se pueden dar por mala fe, presiones de terceros</t>
        </r>
      </text>
    </comment>
    <comment ref="M9" authorId="1" shapeId="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shapeId="0">
      <text>
        <r>
          <rPr>
            <b/>
            <sz val="9"/>
            <color indexed="81"/>
            <rFont val="Tahoma"/>
            <family val="2"/>
          </rPr>
          <t>Modificar el consecutivo para cada proceso.</t>
        </r>
      </text>
    </comment>
    <comment ref="C20" authorId="1" shapeId="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D20" authorId="1" shapeId="0">
      <text>
        <r>
          <rPr>
            <sz val="12"/>
            <color indexed="81"/>
            <rFont val="Tahoma"/>
            <family val="2"/>
          </rPr>
          <t xml:space="preserve">Se refiere a las características generales o las formas en que se observa o manifiesta el riesgo identificado.
</t>
        </r>
      </text>
    </comment>
    <comment ref="I20" authorId="1" shapeId="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20" authorId="1" shapeId="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2.xml><?xml version="1.0" encoding="utf-8"?>
<comments xmlns="http://schemas.openxmlformats.org/spreadsheetml/2006/main">
  <authors>
    <author xml:space="preserve">Mónica Viviana Parra </author>
  </authors>
  <commentList>
    <comment ref="L6" authorId="0" shapeId="0">
      <text>
        <r>
          <rPr>
            <b/>
            <sz val="9"/>
            <color indexed="81"/>
            <rFont val="Tahoma"/>
            <family val="2"/>
          </rPr>
          <t xml:space="preserve">Riesgo ascendente: a Mayor nivel de zona mayor riesgo)
</t>
        </r>
      </text>
    </comment>
  </commentList>
</comments>
</file>

<file path=xl/comments3.xml><?xml version="1.0" encoding="utf-8"?>
<comments xmlns="http://schemas.openxmlformats.org/spreadsheetml/2006/main">
  <authors>
    <author>user</author>
    <author>Ingrid Johanna Maldonado Martinez</author>
    <author>Bibiana Andrea Alvarez Rivera</author>
  </authors>
  <commentList>
    <comment ref="A10" authorId="0" shapeId="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0" authorId="0" shapeId="0">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Y12" authorId="1" shapeId="0">
      <text>
        <r>
          <rPr>
            <b/>
            <sz val="9"/>
            <color indexed="81"/>
            <rFont val="Tahoma"/>
            <family val="2"/>
          </rPr>
          <t>Ingrid Johanna Maldonado Martinez:</t>
        </r>
        <r>
          <rPr>
            <sz val="9"/>
            <color indexed="81"/>
            <rFont val="Tahoma"/>
            <family val="2"/>
          </rPr>
          <t xml:space="preserve">
Que no se puede realizar por ningún concepto
</t>
        </r>
      </text>
    </comment>
    <comment ref="Y13" authorId="1" shapeId="0">
      <text>
        <r>
          <rPr>
            <b/>
            <sz val="9"/>
            <color indexed="81"/>
            <rFont val="Tahoma"/>
            <family val="2"/>
          </rPr>
          <t>Ingrid Johanna Maldonado Martinez:</t>
        </r>
        <r>
          <rPr>
            <sz val="9"/>
            <color indexed="81"/>
            <rFont val="Tahoma"/>
            <family val="2"/>
          </rPr>
          <t xml:space="preserve">
Se puede hacer pero no evalua la disponibilidad de recursos</t>
        </r>
      </text>
    </comment>
    <comment ref="Y14" authorId="1" shapeId="0">
      <text>
        <r>
          <rPr>
            <b/>
            <sz val="9"/>
            <color indexed="81"/>
            <rFont val="Tahoma"/>
            <family val="2"/>
          </rPr>
          <t>Ingrid Johanna Maldonado Martinez:</t>
        </r>
        <r>
          <rPr>
            <sz val="9"/>
            <color indexed="81"/>
            <rFont val="Tahoma"/>
            <family val="2"/>
          </rPr>
          <t xml:space="preserve">
Capacidad de realizarle teniendo en cuenta las diferentes variables
</t>
        </r>
      </text>
    </comment>
    <comment ref="O21" authorId="2" shapeId="0">
      <text>
        <r>
          <rPr>
            <b/>
            <sz val="9"/>
            <color indexed="81"/>
            <rFont val="Tahoma"/>
            <family val="2"/>
          </rPr>
          <t>Bibiana Andrea Alvarez Rivera:</t>
        </r>
        <r>
          <rPr>
            <sz val="9"/>
            <color indexed="81"/>
            <rFont val="Tahoma"/>
            <family val="2"/>
          </rPr>
          <t xml:space="preserve">
</t>
        </r>
      </text>
    </comment>
    <comment ref="O26" authorId="2" shapeId="0">
      <text>
        <r>
          <rPr>
            <b/>
            <sz val="9"/>
            <color indexed="81"/>
            <rFont val="Tahoma"/>
            <family val="2"/>
          </rPr>
          <t>Bibiana Andrea Alvarez Rivera:</t>
        </r>
        <r>
          <rPr>
            <sz val="9"/>
            <color indexed="81"/>
            <rFont val="Tahoma"/>
            <family val="2"/>
          </rPr>
          <t xml:space="preserve">
</t>
        </r>
      </text>
    </comment>
  </commentList>
</comments>
</file>

<file path=xl/comments4.xml><?xml version="1.0" encoding="utf-8"?>
<comments xmlns="http://schemas.openxmlformats.org/spreadsheetml/2006/main">
  <authors>
    <author>Pilar Gomez</author>
    <author>user</author>
  </authors>
  <commentList>
    <comment ref="M9" authorId="0" shapeId="0">
      <text>
        <r>
          <rPr>
            <sz val="12"/>
            <color indexed="81"/>
            <rFont val="Tahoma"/>
            <family val="2"/>
          </rPr>
          <t>Para plantear el plan de acción tenga en cuenta el contexto Estratégico del Fm-17(Identificación del riesgo).</t>
        </r>
      </text>
    </comment>
    <comment ref="L10" authorId="1"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5.xml><?xml version="1.0" encoding="utf-8"?>
<comments xmlns="http://schemas.openxmlformats.org/spreadsheetml/2006/main">
  <authors>
    <author xml:space="preserve">Mónica Viviana Parra </author>
  </authors>
  <commentList>
    <comment ref="J36" authorId="0" shapeId="0">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<sst xmlns="http://schemas.openxmlformats.org/spreadsheetml/2006/main" count="1008" uniqueCount="541">
  <si>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</si>
  <si>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</si>
  <si>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</si>
  <si>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</si>
  <si>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</si>
  <si>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</si>
  <si>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</si>
  <si>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</si>
  <si>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</si>
  <si>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</si>
  <si>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</si>
  <si>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</si>
  <si>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</si>
  <si>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</si>
  <si>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</si>
  <si>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</si>
  <si>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</si>
  <si>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</si>
  <si>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</si>
  <si>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Firma</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</si>
  <si>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</si>
  <si>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</si>
  <si>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</si>
  <si>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</si>
  <si>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</si>
  <si>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</si>
  <si>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</si>
  <si>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</si>
  <si>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</si>
  <si>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</si>
  <si>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</si>
  <si>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</si>
  <si>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</si>
  <si>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</si>
  <si>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</si>
  <si>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</si>
  <si>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</si>
  <si>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</si>
  <si>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</si>
  <si>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</si>
  <si>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</si>
  <si>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</si>
  <si>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</si>
  <si>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</si>
  <si>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</si>
  <si>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</si>
  <si>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</si>
  <si>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</si>
  <si>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</si>
  <si>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</si>
  <si>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</si>
  <si>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</si>
  <si>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</si>
  <si>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</si>
  <si>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</si>
  <si>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</si>
  <si>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</si>
  <si>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</si>
  <si>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</si>
  <si>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</si>
  <si>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</si>
  <si>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</si>
  <si>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</si>
  <si>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</si>
  <si>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</si>
  <si>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</si>
  <si>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</si>
  <si>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</si>
  <si>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</si>
  <si>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</si>
  <si>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</si>
  <si>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</si>
  <si>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</si>
  <si>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</si>
  <si>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</si>
  <si>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</si>
  <si>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</si>
  <si>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</si>
  <si>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</si>
  <si>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</si>
  <si>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</si>
  <si>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</si>
  <si>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</si>
  <si>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</si>
  <si>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</si>
  <si>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</si>
  <si>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</si>
  <si>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</si>
  <si>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</si>
  <si>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</si>
  <si>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</si>
  <si>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</si>
  <si>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</si>
  <si>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</si>
  <si>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</si>
  <si>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</si>
  <si>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</si>
  <si>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</si>
  <si>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</si>
  <si>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</si>
  <si>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</si>
  <si>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</si>
  <si>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</si>
  <si>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</si>
  <si>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</si>
  <si>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</si>
  <si>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</si>
  <si>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</si>
  <si>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</si>
  <si>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</si>
  <si>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</si>
  <si>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</si>
  <si>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</si>
  <si>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</si>
  <si>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</si>
  <si>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</si>
  <si>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</si>
  <si>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</si>
  <si>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</si>
  <si>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</si>
  <si>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</si>
  <si>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</si>
  <si>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</si>
  <si>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</si>
  <si>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</si>
  <si>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</si>
  <si>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</si>
  <si>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</si>
  <si>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</si>
  <si>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</si>
  <si>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</si>
  <si>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</si>
  <si>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</si>
  <si>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</si>
  <si>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</si>
  <si>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</si>
  <si>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x</t>
  </si>
  <si>
    <t>Unir 3 y 4 y el 5 tiene riesgo bajo</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</si>
  <si>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</si>
  <si>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</si>
  <si>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</si>
  <si>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</si>
  <si>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</si>
  <si>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</si>
  <si>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</si>
  <si>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</si>
  <si>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</si>
  <si>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</si>
  <si>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</si>
  <si>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</si>
  <si>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</si>
  <si>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</si>
  <si>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</si>
  <si>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</si>
  <si>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</si>
  <si>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</si>
  <si>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</si>
  <si>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</si>
  <si>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</si>
  <si>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</si>
  <si>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</si>
  <si>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</si>
  <si>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</si>
  <si>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</si>
  <si>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</si>
  <si>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</si>
  <si>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</si>
  <si>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</si>
  <si>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</si>
  <si>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</si>
  <si>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</si>
  <si>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</si>
  <si>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</si>
  <si>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</si>
  <si>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</si>
  <si>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</si>
  <si>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</si>
  <si>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</si>
  <si>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</si>
  <si>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</si>
  <si>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</si>
  <si>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</si>
  <si>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</si>
  <si>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</si>
  <si>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</si>
  <si>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</si>
  <si>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</si>
  <si>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</si>
  <si>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</si>
  <si>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</si>
  <si>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</si>
  <si>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</si>
  <si>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</si>
  <si>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</si>
  <si>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</si>
  <si>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</si>
  <si>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</si>
  <si>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</si>
  <si>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</si>
  <si>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</si>
  <si>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</si>
  <si>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</si>
  <si>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</si>
  <si>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</si>
  <si>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</si>
  <si>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</si>
  <si>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</si>
  <si>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</si>
  <si>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</si>
  <si>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</si>
  <si>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</si>
  <si>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</si>
  <si>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</si>
  <si>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</si>
  <si>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</si>
  <si>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</si>
  <si>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</si>
  <si>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</si>
  <si>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</si>
  <si>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</si>
  <si>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</si>
  <si>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</si>
  <si>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</si>
  <si>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</si>
  <si>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</si>
  <si>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</si>
  <si>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</si>
  <si>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</si>
  <si>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</si>
  <si>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</si>
  <si>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</si>
  <si>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</si>
  <si>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</si>
  <si>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</si>
  <si>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</si>
  <si>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</si>
  <si>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</si>
  <si>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</si>
  <si>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</si>
  <si>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</si>
  <si>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</si>
  <si>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</si>
  <si>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</si>
  <si>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</si>
  <si>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</si>
  <si>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</si>
  <si>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</si>
  <si>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</si>
  <si>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</si>
  <si>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</si>
  <si>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</si>
  <si>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</si>
  <si>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</si>
  <si>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</si>
  <si>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</si>
  <si>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</si>
  <si>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</si>
  <si>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</si>
  <si>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</si>
  <si>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</si>
  <si>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</si>
  <si>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</si>
  <si>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</si>
  <si>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</si>
  <si>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</si>
  <si>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</si>
  <si>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</si>
  <si>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</si>
  <si>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</si>
  <si>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INDICADOR CLAVE DE RIESGO</t>
  </si>
  <si>
    <t>META DEL INDICADOR</t>
  </si>
  <si>
    <t>RESULTADO DEL INDICADOR</t>
  </si>
  <si>
    <t>RECURSOS</t>
  </si>
  <si>
    <t>Inexactitud en la Información disponible en el desarrollo del proceso de planeación.</t>
  </si>
  <si>
    <t>Aprobación insuficiente de recursos y demoras de trámites presupuestales</t>
  </si>
  <si>
    <t>Costos adicionales a los contemplados en la planeación, ocasionados en el desarrollo de los proyectos de concesión o en los requerimientos administrativos no previstos.</t>
  </si>
  <si>
    <t>Pérdida de la memoria institucional</t>
  </si>
  <si>
    <t>Los documentos, archivos electrónicos o cualquier tipo de información histórica que han desarrollado los diferentes procesos de la entidad desaparecen o no son conocidos por nuevas generaciones de la entidad.</t>
  </si>
  <si>
    <t>Identificación y valoración sesgada y/o incorrecta de los riesgos de los procesos.</t>
  </si>
  <si>
    <t>Metodología para elaboración del Anteproyecto de presupuesto</t>
  </si>
  <si>
    <t>Formatos de seguimiento semestral y Entrevistas de monitoreo de parte de la Gerencia de Riesgos</t>
  </si>
  <si>
    <t>Informes y/o reportes de riesgos a las directivas</t>
  </si>
  <si>
    <t>Manual con políticas y herramientas para administración de riesgos; Formatos formulados</t>
  </si>
  <si>
    <t>Viable</t>
  </si>
  <si>
    <t>Enero de 2018</t>
  </si>
  <si>
    <t>Seguimiento al Plan Nacional de Desarrollo, por medio de las metas SISMEG</t>
  </si>
  <si>
    <t xml:space="preserve">ITEM </t>
  </si>
  <si>
    <t xml:space="preserve">PROBABILIDAD </t>
  </si>
  <si>
    <t xml:space="preserve">IMPACTO </t>
  </si>
  <si>
    <t xml:space="preserve">INHERENTE </t>
  </si>
  <si>
    <t xml:space="preserve">RESIDUAL </t>
  </si>
  <si>
    <t>OBSERVACIONES</t>
  </si>
  <si>
    <t>SEPG- 2018</t>
  </si>
  <si>
    <t>* Riesgo No. 5 de la Matriz Versión 2017 pasa a ser el No. 1 en 2018
* Se incluyen recursos 
* Se establecen indicadores</t>
  </si>
  <si>
    <t>* Riesgo No. 6 de la Matriz Versión 2017 pasa a ser el No. 2 en 2018.
* Se incluyen recursos 
* Se establecen indicadores</t>
  </si>
  <si>
    <t>* Riesgo No. 4 de la Matriz Versión 2017 pasa a ser el No. 3 en 2018
* Se identifican recursos
* Se establecen indicadores</t>
  </si>
  <si>
    <t>* Riesgo No. 2 de la Matriz versión 2017 pasa a ser el No. 4 en 2018
* Se identifican recursos
* Se establecen indicadores</t>
  </si>
  <si>
    <t>* Riesgo nuevo identificado 
* Se identifican recursos
* Se establecen indicadores</t>
  </si>
  <si>
    <t>* Riesgo nuevo identificado
* Se identifican recursos
* Se establecen indicadores</t>
  </si>
  <si>
    <t>* Riesgo No 7 de la Matriz Versión 2017 permanece pero no se identificaron controles para 2018
* Se identifican recursos
* Se establecen indicadores</t>
  </si>
  <si>
    <t>* Riesgo No. 8 de la Matriz Versión 2017 permanece
* Se identifican recursos
* Se establecen indicadores</t>
  </si>
  <si>
    <t>FACTIBE</t>
  </si>
  <si>
    <t>VIABLE</t>
  </si>
  <si>
    <t>ACCIONES PARA POTENCIALIZAR LA OPORTUNIDAD</t>
  </si>
  <si>
    <t>* Se establecen indicadores</t>
  </si>
  <si>
    <t>Generar bases de datos por temas y por proyectos para que sea de consulta de los funcionarios de la ANI</t>
  </si>
  <si>
    <t>* Generar plan de trabajo
* Organizar información por temas
* Diagnóstico de implementación</t>
  </si>
  <si>
    <t>CÓDIGO</t>
  </si>
  <si>
    <t>SEPG-F-014</t>
  </si>
  <si>
    <t>SISTEMA ESTRATÉGICO DE PLANEACIÓN Y GESTIÓN</t>
  </si>
  <si>
    <t>VERSIÓN</t>
  </si>
  <si>
    <t>FORMATO</t>
  </si>
  <si>
    <t>MAPA DE RIESGOS POR PROCESOS</t>
  </si>
  <si>
    <t>FECHA</t>
  </si>
  <si>
    <t>Fecha</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</si>
  <si>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</si>
  <si>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</si>
  <si>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</si>
  <si>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</si>
  <si>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</si>
  <si>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</si>
  <si>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</si>
  <si>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</si>
  <si>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SEPG-012</t>
  </si>
  <si>
    <t>CONSOLIDADO CALIFICACIÓN DEL RIESGO Y LA OPORTUNIDAD</t>
  </si>
  <si>
    <t>OBJETIVO</t>
  </si>
  <si>
    <t>Valor</t>
  </si>
  <si>
    <t>Letra</t>
  </si>
  <si>
    <t>ANALISIS OPORTUNIDAD</t>
  </si>
  <si>
    <t>ACCIÓN REQUERIDA PARA DESARROLLAR LA OPORTUNIDAD</t>
  </si>
  <si>
    <t>INDICADOR DE OPORTUNIDAD</t>
  </si>
  <si>
    <t>VIABILIDAD</t>
  </si>
  <si>
    <t>EVALUACIÓN DE LA VIABILIDAD</t>
  </si>
  <si>
    <t>Elaborado por:
(Colaboradores/facilitadores/personal que participa en la construcción)</t>
  </si>
  <si>
    <t>Aprobado por: 
Nombre y firma del líder(s) del proceso</t>
  </si>
  <si>
    <t>FIRMA</t>
  </si>
  <si>
    <t>Experto 8</t>
  </si>
  <si>
    <t>Poldy Paola Osorio</t>
  </si>
  <si>
    <t>Coordinador GIT Riesgos</t>
  </si>
  <si>
    <t>CICLO PHVA</t>
  </si>
  <si>
    <t>ACTIVIDADES</t>
  </si>
  <si>
    <t>STEAKEHOLDERS</t>
  </si>
  <si>
    <t>RIESGOS ACTUALES</t>
  </si>
  <si>
    <t>RIESGOS NUEVOS</t>
  </si>
  <si>
    <t>PLANEAR</t>
  </si>
  <si>
    <t>HACER</t>
  </si>
  <si>
    <t>VERIFICAR</t>
  </si>
  <si>
    <t>Entes de control</t>
  </si>
  <si>
    <t>Todos los procesos</t>
  </si>
  <si>
    <t>DNP</t>
  </si>
  <si>
    <t>Ministerio de transporte</t>
  </si>
  <si>
    <t>Ministerior de Hacienda</t>
  </si>
  <si>
    <t>ACTUAR</t>
  </si>
  <si>
    <t>OCI</t>
  </si>
  <si>
    <t xml:space="preserve">OBJETIVO: </t>
  </si>
  <si>
    <t>PROCESO DE PLANEACIÓN</t>
  </si>
  <si>
    <t xml:space="preserve">Brindar las herramientas necesarias para el direccionamiento estratégico de la Entidad con el fin de orientar la gestión de las diferentes áreas que la componen, para tal fin se desarrollan las actividades necesarias para la formulación, seguimiento y evaluación de la planeación estratégica y operativa y la realización de estudios previos de planeación.
</t>
  </si>
  <si>
    <r>
      <t>-</t>
    </r>
    <r>
      <rPr>
        <sz val="7"/>
        <rFont val="Arial"/>
        <family val="2"/>
      </rPr>
      <t xml:space="preserve">          </t>
    </r>
    <r>
      <rPr>
        <sz val="10"/>
        <rFont val="Arial"/>
        <family val="2"/>
      </rPr>
      <t>Definir la planeación estrategica.</t>
    </r>
  </si>
  <si>
    <r>
      <t>-</t>
    </r>
    <r>
      <rPr>
        <sz val="7"/>
        <rFont val="Arial"/>
        <family val="2"/>
      </rPr>
      <t xml:space="preserve">          </t>
    </r>
    <r>
      <rPr>
        <sz val="10"/>
        <rFont val="Arial"/>
        <family val="2"/>
      </rPr>
      <t>Ministerio de transporte</t>
    </r>
  </si>
  <si>
    <r>
      <t>-</t>
    </r>
    <r>
      <rPr>
        <sz val="7"/>
        <rFont val="Arial"/>
        <family val="2"/>
      </rPr>
      <t xml:space="preserve">          </t>
    </r>
    <r>
      <rPr>
        <sz val="10"/>
        <rFont val="Arial"/>
        <family val="2"/>
      </rPr>
      <t>Definir el plan de acción</t>
    </r>
  </si>
  <si>
    <r>
      <t>-</t>
    </r>
    <r>
      <rPr>
        <sz val="7"/>
        <rFont val="Arial"/>
        <family val="2"/>
      </rPr>
      <t xml:space="preserve">          </t>
    </r>
    <r>
      <rPr>
        <sz val="10"/>
        <rFont val="Arial"/>
        <family val="2"/>
      </rPr>
      <t>Ministerio de Hacienda</t>
    </r>
  </si>
  <si>
    <r>
      <t>-</t>
    </r>
    <r>
      <rPr>
        <sz val="7"/>
        <rFont val="Arial"/>
        <family val="2"/>
      </rPr>
      <t xml:space="preserve">          </t>
    </r>
    <r>
      <rPr>
        <sz val="10"/>
        <rFont val="Arial"/>
        <family val="2"/>
      </rPr>
      <t>Definir el plan operativo de la Entidad</t>
    </r>
  </si>
  <si>
    <r>
      <t>-</t>
    </r>
    <r>
      <rPr>
        <sz val="7"/>
        <rFont val="Arial"/>
        <family val="2"/>
      </rPr>
      <t xml:space="preserve">          </t>
    </r>
    <r>
      <rPr>
        <sz val="10"/>
        <rFont val="Arial"/>
        <family val="2"/>
      </rPr>
      <t>Todos los procesos</t>
    </r>
  </si>
  <si>
    <r>
      <t>-</t>
    </r>
    <r>
      <rPr>
        <sz val="7"/>
        <rFont val="Arial"/>
        <family val="2"/>
      </rPr>
      <t xml:space="preserve">          </t>
    </r>
    <r>
      <rPr>
        <sz val="10"/>
        <rFont val="Arial"/>
        <family val="2"/>
      </rPr>
      <t>Generar plan para administrar el fondo de contingencias</t>
    </r>
  </si>
  <si>
    <r>
      <t>-</t>
    </r>
    <r>
      <rPr>
        <sz val="7"/>
        <rFont val="Arial"/>
        <family val="2"/>
      </rPr>
      <t xml:space="preserve">          </t>
    </r>
    <r>
      <rPr>
        <sz val="10"/>
        <rFont val="Arial"/>
        <family val="2"/>
      </rPr>
      <t>Ciudadania.</t>
    </r>
  </si>
  <si>
    <r>
      <t>-</t>
    </r>
    <r>
      <rPr>
        <sz val="7"/>
        <rFont val="Arial"/>
        <family val="2"/>
      </rPr>
      <t xml:space="preserve">          </t>
    </r>
    <r>
      <rPr>
        <sz val="10"/>
        <rFont val="Arial"/>
        <family val="2"/>
      </rPr>
      <t>Lineamientos para la gestión del riesgo</t>
    </r>
  </si>
  <si>
    <r>
      <rPr>
        <sz val="7"/>
        <rFont val="Arial"/>
        <family val="2"/>
      </rPr>
      <t xml:space="preserve"> - </t>
    </r>
    <r>
      <rPr>
        <sz val="10"/>
        <rFont val="Arial"/>
        <family val="2"/>
      </rPr>
      <t>Hacer seguimiento al cumplimiento de la planeación estratégica.</t>
    </r>
  </si>
  <si>
    <r>
      <t>-</t>
    </r>
    <r>
      <rPr>
        <sz val="7"/>
        <rFont val="Arial"/>
        <family val="2"/>
      </rPr>
      <t xml:space="preserve">          </t>
    </r>
    <r>
      <rPr>
        <sz val="10"/>
        <rFont val="Arial"/>
        <family val="2"/>
      </rPr>
      <t>Todos los proceos</t>
    </r>
  </si>
  <si>
    <r>
      <t>-</t>
    </r>
    <r>
      <rPr>
        <sz val="7"/>
        <rFont val="Arial"/>
        <family val="2"/>
      </rPr>
      <t xml:space="preserve">          </t>
    </r>
    <r>
      <rPr>
        <sz val="10"/>
        <rFont val="Arial"/>
        <family val="2"/>
      </rPr>
      <t>Hacer segumiento a la ejecución presupuestal</t>
    </r>
  </si>
  <si>
    <r>
      <t>-</t>
    </r>
    <r>
      <rPr>
        <sz val="7"/>
        <rFont val="Arial"/>
        <family val="2"/>
      </rPr>
      <t xml:space="preserve">          </t>
    </r>
    <r>
      <rPr>
        <sz val="10"/>
        <rFont val="Arial"/>
        <family val="2"/>
      </rPr>
      <t>Ministerior de Hacienda</t>
    </r>
  </si>
  <si>
    <r>
      <t>-</t>
    </r>
    <r>
      <rPr>
        <sz val="7"/>
        <rFont val="Arial"/>
        <family val="2"/>
      </rPr>
      <t xml:space="preserve">          </t>
    </r>
    <r>
      <rPr>
        <sz val="10"/>
        <rFont val="Arial"/>
        <family val="2"/>
      </rPr>
      <t>Elaborar el anteproyecto y marco de gastos.</t>
    </r>
  </si>
  <si>
    <r>
      <t>-</t>
    </r>
    <r>
      <rPr>
        <sz val="7"/>
        <rFont val="Arial"/>
        <family val="2"/>
      </rPr>
      <t xml:space="preserve">          </t>
    </r>
    <r>
      <rPr>
        <sz val="10"/>
        <rFont val="Arial"/>
        <family val="2"/>
      </rPr>
      <t>DNP</t>
    </r>
  </si>
  <si>
    <r>
      <t>-</t>
    </r>
    <r>
      <rPr>
        <sz val="7"/>
        <rFont val="Arial"/>
        <family val="2"/>
      </rPr>
      <t xml:space="preserve">          </t>
    </r>
    <r>
      <rPr>
        <sz val="10"/>
        <rFont val="Arial"/>
        <family val="2"/>
      </rPr>
      <t>Gestionar los tramites presupuestales de la Entidad ante los entes competentes.</t>
    </r>
  </si>
  <si>
    <r>
      <t>-</t>
    </r>
    <r>
      <rPr>
        <sz val="7"/>
        <rFont val="Arial"/>
        <family val="2"/>
      </rPr>
      <t xml:space="preserve">          </t>
    </r>
    <r>
      <rPr>
        <sz val="10"/>
        <rFont val="Arial"/>
        <family val="2"/>
      </rPr>
      <t>Ministerio de Trasnporte</t>
    </r>
  </si>
  <si>
    <r>
      <t>-</t>
    </r>
    <r>
      <rPr>
        <sz val="7"/>
        <rFont val="Arial"/>
        <family val="2"/>
      </rPr>
      <t xml:space="preserve">          </t>
    </r>
    <r>
      <rPr>
        <sz val="10"/>
        <rFont val="Arial"/>
        <family val="2"/>
      </rPr>
      <t>Consolidar la información para los diferentes reportes.</t>
    </r>
  </si>
  <si>
    <r>
      <t>-</t>
    </r>
    <r>
      <rPr>
        <sz val="7"/>
        <rFont val="Arial"/>
        <family val="2"/>
      </rPr>
      <t xml:space="preserve">          </t>
    </r>
    <r>
      <rPr>
        <sz val="10"/>
        <rFont val="Arial"/>
        <family val="2"/>
      </rPr>
      <t>Entes de control</t>
    </r>
  </si>
  <si>
    <r>
      <t>-</t>
    </r>
    <r>
      <rPr>
        <sz val="7"/>
        <rFont val="Arial"/>
        <family val="2"/>
      </rPr>
      <t xml:space="preserve">          </t>
    </r>
    <r>
      <rPr>
        <sz val="10"/>
        <rFont val="Arial"/>
        <family val="2"/>
      </rPr>
      <t>Elaboración de casos de estudio</t>
    </r>
  </si>
  <si>
    <r>
      <t>-</t>
    </r>
    <r>
      <rPr>
        <sz val="7"/>
        <rFont val="Arial"/>
        <family val="2"/>
      </rPr>
      <t xml:space="preserve">          </t>
    </r>
    <r>
      <rPr>
        <sz val="10"/>
        <rFont val="Arial"/>
        <family val="2"/>
      </rPr>
      <t>Consolidar plan de acción</t>
    </r>
  </si>
  <si>
    <r>
      <t>-</t>
    </r>
    <r>
      <rPr>
        <sz val="7"/>
        <rFont val="Arial"/>
        <family val="2"/>
      </rPr>
      <t xml:space="preserve">          </t>
    </r>
    <r>
      <rPr>
        <sz val="10"/>
        <rFont val="Arial"/>
        <family val="2"/>
      </rPr>
      <t>Estimar y hacer seguimiento a la inversión</t>
    </r>
  </si>
  <si>
    <r>
      <t>-</t>
    </r>
    <r>
      <rPr>
        <sz val="7"/>
        <rFont val="Arial"/>
        <family val="2"/>
      </rPr>
      <t xml:space="preserve">          </t>
    </r>
    <r>
      <rPr>
        <sz val="10"/>
        <rFont val="Arial"/>
        <family val="2"/>
      </rPr>
      <t>Consolidar mapas de riesgos institucionales y de corrupción.</t>
    </r>
  </si>
  <si>
    <r>
      <t>-</t>
    </r>
    <r>
      <rPr>
        <sz val="7"/>
        <rFont val="Arial"/>
        <family val="2"/>
      </rPr>
      <t xml:space="preserve">          </t>
    </r>
    <r>
      <rPr>
        <sz val="10"/>
        <rFont val="Arial"/>
        <family val="2"/>
      </rPr>
      <t>Mantener actualizado el sistema integrado de gestión.</t>
    </r>
  </si>
  <si>
    <r>
      <t>-</t>
    </r>
    <r>
      <rPr>
        <sz val="7"/>
        <rFont val="Arial"/>
        <family val="2"/>
      </rPr>
      <t xml:space="preserve">          </t>
    </r>
    <r>
      <rPr>
        <sz val="10"/>
        <rFont val="Arial"/>
        <family val="2"/>
      </rPr>
      <t>Administrar y monitorear fondo de contigencias contractuales.</t>
    </r>
  </si>
  <si>
    <r>
      <t>-</t>
    </r>
    <r>
      <rPr>
        <sz val="7"/>
        <rFont val="Arial"/>
        <family val="2"/>
      </rPr>
      <t xml:space="preserve">          </t>
    </r>
    <r>
      <rPr>
        <sz val="10"/>
        <rFont val="Arial"/>
        <family val="2"/>
      </rPr>
      <t xml:space="preserve">Definir la metodologia de valoración de riesgos </t>
    </r>
  </si>
  <si>
    <r>
      <t>-</t>
    </r>
    <r>
      <rPr>
        <sz val="7"/>
        <rFont val="Arial"/>
        <family val="2"/>
      </rPr>
      <t xml:space="preserve">          </t>
    </r>
    <r>
      <rPr>
        <sz val="10"/>
        <rFont val="Arial"/>
        <family val="2"/>
      </rPr>
      <t>Hacer seguimiento a los planes y mapas de riesgos.</t>
    </r>
  </si>
  <si>
    <r>
      <t>-</t>
    </r>
    <r>
      <rPr>
        <sz val="7"/>
        <rFont val="Arial"/>
        <family val="2"/>
      </rPr>
      <t xml:space="preserve">          </t>
    </r>
    <r>
      <rPr>
        <sz val="10"/>
        <rFont val="Arial"/>
        <family val="2"/>
      </rPr>
      <t>Evaluar cumplimiento y ejecución del plan estratégico, plan de acción y plan operativo</t>
    </r>
  </si>
  <si>
    <r>
      <t>-</t>
    </r>
    <r>
      <rPr>
        <sz val="7"/>
        <rFont val="Arial"/>
        <family val="2"/>
      </rPr>
      <t xml:space="preserve">          </t>
    </r>
    <r>
      <rPr>
        <sz val="10"/>
        <rFont val="Arial"/>
        <family val="2"/>
      </rPr>
      <t xml:space="preserve">Cumplimiento al plan de mejoramiento </t>
    </r>
  </si>
  <si>
    <r>
      <t>-</t>
    </r>
    <r>
      <rPr>
        <sz val="7"/>
        <rFont val="Arial"/>
        <family val="2"/>
      </rPr>
      <t xml:space="preserve">          </t>
    </r>
    <r>
      <rPr>
        <sz val="10"/>
        <rFont val="Arial"/>
        <family val="2"/>
      </rPr>
      <t>Reprogramación (si aplica) de metas de planes.</t>
    </r>
  </si>
  <si>
    <r>
      <t>-</t>
    </r>
    <r>
      <rPr>
        <sz val="7"/>
        <rFont val="Arial"/>
        <family val="2"/>
      </rPr>
      <t xml:space="preserve">          </t>
    </r>
    <r>
      <rPr>
        <sz val="10"/>
        <rFont val="Arial"/>
        <family val="2"/>
      </rPr>
      <t>Actualización de los mapas de riesgos</t>
    </r>
  </si>
  <si>
    <r>
      <t>-</t>
    </r>
    <r>
      <rPr>
        <sz val="7"/>
        <rFont val="Arial"/>
        <family val="2"/>
      </rPr>
      <t xml:space="preserve">          </t>
    </r>
    <r>
      <rPr>
        <sz val="10"/>
        <rFont val="Arial"/>
        <family val="2"/>
      </rPr>
      <t xml:space="preserve">Actualización de lineamientos y valoración de contigencias. </t>
    </r>
  </si>
  <si>
    <t>SEPG-F-007</t>
  </si>
  <si>
    <t>IDENTIFICACIÓN DE RIESGOS</t>
  </si>
  <si>
    <t/>
  </si>
  <si>
    <t>POSIBLES CONSECUENCIAS</t>
  </si>
  <si>
    <t>Caracterización del proceso</t>
  </si>
  <si>
    <t>Plan de Acción</t>
  </si>
  <si>
    <t>Elaborado por: 
(Colaboradores/facilitadores/personal que participa en la construcción del formato)</t>
  </si>
  <si>
    <t>PROCESO PROCESO SISTEMA ESTRATEGICO DE PLANEACIÓN Y GESTIÓN</t>
  </si>
  <si>
    <t>Brindar las herramientas necesarias para el direccionamiento estratégico de la Entidad con el fin de orientar la gestión de las diferentes áreas que la componen, para tal fin se desarrollan las actividades necesarias para la formulación, seguimiento y evaluación de la planeación estratégica y operativa y la realización de estudios previos de planeación.</t>
  </si>
  <si>
    <t xml:space="preserve">La entidad no cuenta con las políticas necesarias para el desarrollo de la gestión </t>
  </si>
  <si>
    <t xml:space="preserve">Se tienen y siguen normas y directrices nacionales, pero no se cuentan con políticas internas necesarias para el desarrollo de la gestión de la Entidad. </t>
  </si>
  <si>
    <t xml:space="preserve">1. Se logran los resultados y acciones diversas en casos similares.
2. Se emiten lineamientos o conceptos diferentes para el mismo tema frente a los proyectos.
3. El impacto de los proyectos no son los esperados en las comunidades.
4. Mala percepción de la Entidad ante terceros por falta de criterios claros y consistentes. 
5. Mayores costos en el desarrollo de los proyectos por la implementación en forma desorientada (sin criterios y objetivos de la Entidad claros).
</t>
  </si>
  <si>
    <t xml:space="preserve">1. No hay un norte que permita orientar la gestión de manera transversal.
2. Trabajo en cada proyecto como islas independientes.
3. No hay transferencia de conocimiento que permita hacer eficiente la gestión.
4. Cultura organizacional hacia la urgencia debido a otras prioridades institucionales.
5. Características de empleados públicos y contratistas, atendiendo sólo lo necesario
</t>
  </si>
  <si>
    <t>No contar con la información complenta y de forma oportuna para la consolidación y generación de reportes</t>
  </si>
  <si>
    <t>La información suministrada por las áreas para el proceso de planeación es inexacta, inoportuna y/o de difícil obtención.</t>
  </si>
  <si>
    <t>1. falta de un sistema unificado de información robusta.
2. Desactualización de la información registrada en el Project y las demás herramientas de la Entidad
3. falta de Cultura organizacional para el seguimiento de los proyectos.
 4. sistema de gestión documental en la Entidad</t>
  </si>
  <si>
    <t xml:space="preserve">1. Los resultados de la planeación son subjetivos.
2. Sobrecostos.
3. Reprocesos.
</t>
  </si>
  <si>
    <t xml:space="preserve">Los recursos presupuestales aprobados para la entidad son inferiores a los requeridos para cada vigencia, y/o se presentan demoras en los trámites presupuestales tanto internos </t>
  </si>
  <si>
    <t xml:space="preserve">1. Falta de conocimeinto de una metodología de planeación de otras áreas de la entidad.
2. Desarticulación con las metas del Plan Nacional de Desarrollo y del Plan Sectorial.
3. nterés políticos y/o presiones particulares.
4. Desconocimiento de los directivos en el sector transporte
</t>
  </si>
  <si>
    <t xml:space="preserve">
1.  Deficiencias en cumplimiento de las funciones de la entidad.
2. Cumplimiento de metas no acordes a las metas de Gobierno.
3. Baja rentabilidad en las inversions realizadas (sobrecostos)
</t>
  </si>
  <si>
    <t xml:space="preserve">Generación de obligaciones no previstas o no reconocidas que requieran recursos. </t>
  </si>
  <si>
    <t xml:space="preserve">1. Falta de asignación oportuna de recursos.
2. Debilidades en la identificación de pasivos contingentes sobre contratos.
3. Desconocimiento de los proyectos y de los trámites a seguir por parte de gerentes y/o supervisores.
4. Compromisos politicos asumidos por el alto gobierno que comprometen a la entidad.
5. Fallos y sentencias judiciales que orden obras adicionales o ajustes.
6. Deficiencias en la planeación de las áreas y planeación operative realizada por las áreas, sin acompañamiento y asesoría de las áreas transversales. 
</t>
  </si>
  <si>
    <t xml:space="preserve">
1. Costos financieros no previstos.
2. Incumplimientos contractuales.
3. Hallazgos de los entes de control.
4. Atrasos en los cronogramas de los proyectos y de la entidad
</t>
  </si>
  <si>
    <t xml:space="preserve">Desarticulación del plan estratetegico de la Entidad con los planes nacionales y sectoriales. </t>
  </si>
  <si>
    <t>No existen mecanismos claros con respecto a la planeación estratégica de la ANI que permitan la articulación con las políticas y la planeación sectorial</t>
  </si>
  <si>
    <t xml:space="preserve">1. Falta de conocimiento de una metodología de planeación de otras áreas de la entidad
2. Desarticulación con las metas del plan Nacional de Desarrollo y del Plan sectorial
3. nterés políticos y/o presiones particulares.
4. Desconocimiento de los directivos en el sector transporte.
</t>
  </si>
  <si>
    <t xml:space="preserve">1. Deficiencias en cumplimiento de las funciones de la entidad. 
2. Cumplimiento de metas no acordes a las metas de Gobierno.
3. Baja rentabilidad en las inversions realizadas (sobrecostos)
</t>
  </si>
  <si>
    <t xml:space="preserve">1. Falta de rigurosidad en los procedimientos de entrega y desvinculación de personal.
2. Fallas en los sitemas de seguridad informática y backups
3. Falta de actividades de autocontrol.
4. Ausencia de protocolos para manejo de la información histórica
</t>
  </si>
  <si>
    <t xml:space="preserve">1. Toma de decisions con información limitada.
2. Reprocesos en la obtención y manipulación de la información.
3. Pérdida de costo beneficio de la información
</t>
  </si>
  <si>
    <t>Desactualización del sistema documental de la Entidad</t>
  </si>
  <si>
    <t>DOFA</t>
  </si>
  <si>
    <t xml:space="preserve">El sistema degestión de calidad es cíclico y debe estar en constante cambio. Por esta razón se puede presentarse desactualizactización de la documentación ya que los procesos y la normatividad puede presentar modificaciones. </t>
  </si>
  <si>
    <t>1. Cambios al interior de los procesos
2. Modificación en la normatividad
3. Desconocimiento de los servidores</t>
  </si>
  <si>
    <t xml:space="preserve">1. Reprocesos
 2. Hallazgos de Contraloría
 3. Productos y/o servicios no conformes
4. Reprocesos y documentaciones repetidas en la entidad
5.  Errores en el desarrollo de los procesos y por consiguiente en el logro de los objetivos planteados
</t>
  </si>
  <si>
    <t>Insuficiencia de recursos para cubrir contingencias</t>
  </si>
  <si>
    <t xml:space="preserve">Se solicita una reserva para cubrimiento de contigencias por materialización de los riesgos valorados; Sin embargo, estamos sujetos a la aprobación del Ministerio de Hacienda. </t>
  </si>
  <si>
    <t>1. La Agencia Nacional puede No pedir lo suficiente
2. El Ministerior de Hacienda No apruebe
3. No tener una gestión efectiva con el Ministerio de Hacienda.                                                                   4. Falta información para hacer seguimiento A los riesgos de los proyectos</t>
  </si>
  <si>
    <t>1. Deuda con fondo de contigencia.
2. Incremento en el déficit de la Entidad.
3. Busqueda de recursos y traslados de dineros
4. Hallazgos de Contraloria.</t>
  </si>
  <si>
    <t>En los mapas de riesgos de los procesos se pueden omitir riesgos importantes del proceso, o se pueden valorar los controles de manera subjetiva (de manera subestimada o sobreestimada) mostrando un riesgo residual ubicado en una zona de riesgo no acorde con la realidad.</t>
  </si>
  <si>
    <t xml:space="preserve">
1. El levantamiento de la documentación de los procesos y su socialización no se ha terminado.
2. Algunas áreas no tienen claro en qué procesos participant.
3. Exceso de responsabilidades y frentes de atención de profesionales designados a la construcción de mapas de riesgo.
4. Falta de información y de sistemas integrals de información.
5. Desconocimiento de técnicas para diseñar controles efectivos.
6. Temor a dejar evidenciadas situaciones bien sea frente a las directivas o ante los entes de control.
. 7. Falta de claridad y/o coherencia de controles evaluados.
 Fenómenos organizacionales (ejemplo: servidores públicos con resistencia al cambio, falta de trabajo en equipo)
</t>
  </si>
  <si>
    <t xml:space="preserve">1. El mapa de riesgo institucional puede presenter ubicación de riesgos sobre o subestimada.
2. Dificultades en la planeación de recursos y de las medidas para atención de los riesgos.
3. Desgaste administrativo
4. Reprocesos
5. Conflictos interinstitucionales para aprobación.
6. Atrasos en cronogramas.
7. Ausencia de plan de contingencia frente a la materialización del riesgo.
8. Observaciones y/o hallazgos de la Contraloría por no incluir riesgos inherentes y/o por incluir controles falsos o sobreestimados.
</t>
  </si>
  <si>
    <t>OBJETIVO PROCESO SISTEMA ESTRATÉGICO DE PLANEACIÓN Y GESTIÓN</t>
  </si>
  <si>
    <t>Procedimiento identificación, revision y reconocimiento de necesidades (GCSP-P-017)</t>
  </si>
  <si>
    <t>Seguimiento a la ejecución presupuestal y proyección de la misma</t>
  </si>
  <si>
    <t>Anualmente se realiza seguimientos y valoración a los riesgos contractuales</t>
  </si>
  <si>
    <t>Definición del plan estratégico (metas institucionales) que aportan al plan sectorial y plan nacional de desarrollo</t>
  </si>
  <si>
    <t>Presentación del plan estratégico y plan de acción al Consejo Directivo</t>
  </si>
  <si>
    <t xml:space="preserve">Implementación de políticas y procedimientos para manejo de archivo y documentación física y correspondencia radicada.                          </t>
  </si>
  <si>
    <t xml:space="preserve">Procedimiento de desvinculación de personal.                         </t>
  </si>
  <si>
    <t>Procedimiento para levantamiento de bitácoras de los proyectos</t>
  </si>
  <si>
    <t xml:space="preserve">Asignación de padrinos por proceso.                                                        </t>
  </si>
  <si>
    <t xml:space="preserve">Revisión contante de la normatividad vigente para mantener actualizada </t>
  </si>
  <si>
    <t>Garantizar que las necesidades de los procesos sean reportados al Departamento Nacional de Planeación y Ministerio de Hacienda</t>
  </si>
  <si>
    <t>1. Aplicación de procesos de valorización de deudas.
2. Sensibilizar la Entidad en el reporte oportuno</t>
  </si>
  <si>
    <t>Cambios en la metodología de identificación y valoración de riesgos</t>
  </si>
  <si>
    <t>AÑO 2017</t>
  </si>
  <si>
    <t>Riesgos Proceso Gestión de la Información y las Comunicaciones</t>
  </si>
  <si>
    <t>Estado</t>
  </si>
  <si>
    <t>Justificación de los cambios y observaciones</t>
  </si>
  <si>
    <t>La ANI no cuenta con políticas internas claras para desarrollar su gestión integral.(predial, social, ambiental, riesgos, etc.)</t>
  </si>
  <si>
    <t>Deficiencias en la definición de las estrategias establecidas en la Planeación Institucional frente a la sectorial.</t>
  </si>
  <si>
    <t>Desarticulación en la ejecución del Plan de Acción y lo planeado en el Plan Estratégico.</t>
  </si>
  <si>
    <t>Generación de déficit o sobrecostos por obligaciones no previstas y/o no reconocidas.</t>
  </si>
  <si>
    <t xml:space="preserve">Aprobación insuficiente de recursos y demoras de trámites presupuestales </t>
  </si>
  <si>
    <t>Deficiencias en la documentación de los procesos del Sistema de Gestión de Calidad .</t>
  </si>
  <si>
    <t>Ejecución deficiente de la auditoria interna de calidad por parte de los servidores públicos o funcionarios de la Entidad.</t>
  </si>
  <si>
    <t>Incumplimientos de Planes de Mejoramiento y Permanencia de Hallazgos Fiscales.</t>
  </si>
  <si>
    <t>Eliminado</t>
  </si>
  <si>
    <t xml:space="preserve">Se modifica </t>
  </si>
  <si>
    <t>Se mantiene para el 2018</t>
  </si>
  <si>
    <t>Se mantiene aunque se ajustaron controles, plan de acción e indicadores.</t>
  </si>
  <si>
    <t>Se elimina ya que aunque se pueden encontrar deficiencias en la auditoria interna estas se pueden subsanar en la auditoria externa y de igual forma las acciones de mitigación se realizaron en el año 2017</t>
  </si>
  <si>
    <t xml:space="preserve">Este es de control interno por ende se debe solicitar el traslado a dicha área. </t>
  </si>
  <si>
    <t>PROCESO ESTRATEGICO DE PLANEACIÓN Y GESTIÓN</t>
  </si>
  <si>
    <t xml:space="preserve">Se modifica por el riesgo: La entidad no cuenta con las políticas necesarias para el desarrollo de la gestión </t>
  </si>
  <si>
    <t xml:space="preserve">Se modifica por el riego: Desarticulación del plan estratetegico de la Entidad con los planes nacionales y sectoriales. </t>
  </si>
  <si>
    <t xml:space="preserve">Se modifica por el riesgo: Generación de obligaciones no previstas o no reconocidas que requieran recursos. </t>
  </si>
  <si>
    <t>Se modifca</t>
  </si>
  <si>
    <t>Se modifica por el riesgo: Desactualización del sistema documental de la Entidad</t>
  </si>
  <si>
    <t>Adriana Estupiñan</t>
  </si>
  <si>
    <t>Coordinador GIT Planeación</t>
  </si>
  <si>
    <t>Ricardo Aguilera</t>
  </si>
  <si>
    <t>Monica Viviana Parra</t>
  </si>
  <si>
    <t>Maria Teresa Paez</t>
  </si>
  <si>
    <t>Daniela Mendonza</t>
  </si>
  <si>
    <t>Hector Vanegas</t>
  </si>
  <si>
    <t>Cristian Muñoz</t>
  </si>
  <si>
    <t xml:space="preserve">Ingrid Maldonado </t>
  </si>
  <si>
    <t>Nidia Esperanza Alfaro</t>
  </si>
  <si>
    <t>Fernando Ireguí</t>
  </si>
  <si>
    <t>Vicepresidente Planeación, Riesgos y Entorno</t>
  </si>
  <si>
    <t>Nancy Pala Morales</t>
  </si>
  <si>
    <t>Contratista</t>
  </si>
  <si>
    <t>Gestor T1-07</t>
  </si>
  <si>
    <t>Gestor 12</t>
  </si>
  <si>
    <t>Vicepresidente Planeación Riesgos y Entorno</t>
  </si>
  <si>
    <t>1. Generar banco de datos.                                                                                                                                        2.Organizar información por temas</t>
  </si>
  <si>
    <t>Entrega de banco de datos</t>
  </si>
  <si>
    <t>|</t>
  </si>
  <si>
    <t>Riesgo bajo (z4)</t>
  </si>
  <si>
    <t>Se modifica por el riesgo: No contar con la información complenta y de forma oportuna para la consolidación y generación de reportes</t>
  </si>
  <si>
    <t xml:space="preserve">Coordinador GIT Planeación </t>
  </si>
  <si>
    <t>VPRE</t>
  </si>
  <si>
    <t>Segundo semestre de 2018</t>
  </si>
  <si>
    <t>(# de políticas generadas/# de políticas requeridas por normatividad) *100</t>
  </si>
  <si>
    <t>(Presupuesto aprobado/presupuesto solicitado)*100</t>
  </si>
  <si>
    <t>(valor  de obligaciones no previstas/ Total de anteproyecto aprobado)*100</t>
  </si>
  <si>
    <t xml:space="preserve"> (#de requerimientos respondidos a tiempo /No total de requerimientos) x100</t>
  </si>
  <si>
    <t xml:space="preserve"> Deficit presupuestal del 2%</t>
  </si>
  <si>
    <t>#</t>
  </si>
  <si>
    <t>1. Designar profesional que lidere la implementación de las actividades de gestión del conocimiento.</t>
  </si>
  <si>
    <t>1. Padrinos responsables de hacer seguimiento a los procesos</t>
  </si>
  <si>
    <t>(# de documentos actualizados/ requerimientos de actualización por procesos)</t>
  </si>
  <si>
    <t>Profesional de riesgos designado hacer seguimiento a cada uno de los procesos</t>
  </si>
  <si>
    <t>(# de riesgos marializados en la Entidad/ # total de riesgos)*100</t>
  </si>
  <si>
    <t>En la Entidad se ha evidenciado que hay duplicidad de información, se reporta de manera aisilada y se incurre en el suministro de información erronea tanto al interior como a los entes externos.
En estas bases de datos debe estar consignada solo la información general por modo, como:
*Numero de contrato
*Fechas importantes (suscripción, inicio, construcción, finalización)
* Valor de Contrato
*Inversiones
*segun aplique (kilometros construidos, rehalibilitados, mejorados, sitios criticos)
*ampliaciones
*Interventor
*Concesionario
*Estado actual del proyecto
*Avance del proyecto general y en inversiones (Segun aplique por modo)
*Generación de empleos</t>
  </si>
  <si>
    <t xml:space="preserve">Genera información estadística, confiable, organzada y util para la Entidad, ya que se miniza el riesgo de tomar información de fuentes no confiables. </t>
  </si>
  <si>
    <t>El efecto es positivo al conservar la memoria historica de la entidad en cuanto a los proyectos que se han tenido a cargo y la facilidad de consulta de información.</t>
  </si>
  <si>
    <t>operativa y técnica</t>
  </si>
  <si>
    <t>Designar profesional que lidere la implementación de la generación de los bancos de datos</t>
  </si>
  <si>
    <t xml:space="preserve">Contar con información que permita evaluar el tráfico y  recaudo en las concesiones y así mejorar la confiabilidad de las proyecciones de contingencia a cargo de la Entidad. </t>
  </si>
  <si>
    <t xml:space="preserve">Obtener un grado de confiabilidad para el momento de desarrollar las valoraciones de riesgo comercial. </t>
  </si>
  <si>
    <t>Valoración del riesgo comercial más precisa.  Reacción, de la Entidad, ante eventualidades que afecten el tráfico y el recaudo en las concesiones.</t>
  </si>
  <si>
    <t>Estrategica, Financiera, operativa, técnica</t>
  </si>
  <si>
    <t>Metodología de valoración de riesgos.</t>
  </si>
  <si>
    <t>Procedimiento de identificación, Revisión y Reconocimiento de deudas e identificación de necesidades</t>
  </si>
  <si>
    <t>Procedimiento de Anteproyecto de Presupuesto</t>
  </si>
  <si>
    <t>Seguimiento de riesgos periódico por proyecto</t>
  </si>
  <si>
    <t>1. Establecer lineamientos para la implementación de las valoraciones de riesgos</t>
  </si>
  <si>
    <t>Profesional de riesgos designado hacer seguimiento a cada uno de los proyectos, los profesionales de apoyo en la gestión de cada temática (Prediales, ambiental, financiero, técnico, social) y las interventorías.</t>
  </si>
  <si>
    <t>Deudas por riesgos valorables con los concesionarios de mas de una vigencia</t>
  </si>
  <si>
    <t>.0</t>
  </si>
  <si>
    <t>2.  Identificación y reporte de la insuficiencia de recursos asignados al rubro de servicio de la deuda</t>
  </si>
  <si>
    <t xml:space="preserve">3. Estimación global de necesidades de recursos para cubrir obligaciones contingencias que impactan el cupo APP. 
</t>
  </si>
  <si>
    <t>Consolidar bases de datos de sobrecostos para mejorar valoración de las obligaciones contingentes</t>
  </si>
  <si>
    <t>Sistema Estratégico de Planeación y Gestión</t>
  </si>
  <si>
    <t>Profesionales a cargo de consolidar la información histórica por tipo de riesgo</t>
  </si>
  <si>
    <t>Entrega de banco de datos al MHCP</t>
  </si>
  <si>
    <t>Consolidar bases de datos de sobrecostos para mejorar valoración de las obligaciones contingente</t>
  </si>
  <si>
    <t>1. Acompañar a los diferentes procesos en la generación de las políticas.                                                                                                  2 . Establecer las políticas necesarias para la Entidad de acuerdo con las evaluaciones por el DAFP, DNP, MIN TRANSPORTE,CONTRALORIA, CONTROL INTERNO)</t>
  </si>
  <si>
    <t>Se designara el profesional para dar apoyo a las diferentes áreas en la generación de sus políticas</t>
  </si>
  <si>
    <t>1. Sensibilizar a las vicepresidencias en reporte de la información.                                                                   2. Crear modelo estándar para unificar la información                                         3. Solicitar a las diferentes gerencias designar una persona que encargada de dar respuestas al requerimiento.</t>
  </si>
  <si>
    <t>1. Designar profesional para gestionar sensibilizaciones a las dependencias que generan reportes.                                    2- Salas, recursos tecnológicos</t>
  </si>
  <si>
    <t xml:space="preserve">1. Designar profesional para gestionar los recursos al DNP y generar los reportes   </t>
  </si>
  <si>
    <t>1. Designar profesional para gestionar sensibilizaciones a las dependencias que generan reportes y en la aplicación del proceso de valorización de deudas                                                             2- Salas, recursos tecnológicos</t>
  </si>
  <si>
    <t xml:space="preserve">1. Definir metodología del plan estratégico.                                                                 2- Definir una matriz de alineación de los diferentes planes con el plan estratégico. </t>
  </si>
  <si>
    <t>1. Designar profesional para definir la metodología de planeación  estratégica y para valdiar la alineación entro los diferentes planes de la Entidad</t>
  </si>
  <si>
    <t>% de alineación de los planes de la entidad con el plan nacional y sectorial</t>
  </si>
  <si>
    <t xml:space="preserve">1. Generar banco de buenas prácticas.
2. Generar bancos de proyectos. 3. Implementar la política de gestión del conocimiento y la innovación.                          
</t>
  </si>
  <si>
    <t xml:space="preserve">Implementar política de gestión del conocimiento </t>
  </si>
  <si>
    <t>1.  Generar cultura de apropiación de la documentación.                                                          2. Enviar memorando solicitando a los diferentes procesos, qué documentos, de acuerdo con su criterio, deben ser actualizados, mantenidos o eliminados.                                                          3. Definir responsables por proceso de la actualización documental diferente al padrino.</t>
  </si>
  <si>
    <t>Matriz de Canbios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</si>
</sst>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quot;00&quot;#"/>
    <numFmt numFmtId="166" formatCode="&quot;FECHA:&quot;\ mmmm\ dd\ &quot;de&quot;\ yyyy"/>
  </numFmts>
  <fonts count="73"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b/>
      <sz val="14"/>
      <color indexed="9"/>
      <name val="Arial"/>
      <family val="2"/>
    </font>
    <font>
      <sz val="14"/>
      <name val="Arial"/>
      <family val="2"/>
    </font>
    <font>
      <b/>
      <sz val="10"/>
      <color indexed="9"/>
      <name val="Arial"/>
      <family val="2"/>
    </font>
    <font>
      <b/>
      <sz val="20"/>
      <name val="Arial"/>
      <family val="2"/>
    </font>
    <font>
      <b/>
      <sz val="16"/>
      <color indexed="81"/>
      <name val="Tahoma"/>
      <family val="2"/>
    </font>
    <font>
      <b/>
      <sz val="24"/>
      <name val="Arial"/>
      <family val="2"/>
    </font>
    <font>
      <b/>
      <sz val="12"/>
      <color indexed="81"/>
      <name val="Tahoma"/>
      <family val="2"/>
    </font>
    <font>
      <sz val="12"/>
      <color indexed="81"/>
      <name val="Tahoma"/>
      <family val="2"/>
    </font>
    <font>
      <sz val="16"/>
      <name val="Arial"/>
      <family val="2"/>
    </font>
    <font>
      <b/>
      <sz val="9"/>
      <color indexed="81"/>
      <name val="Tahoma"/>
      <family val="2"/>
    </font>
    <font>
      <b/>
      <sz val="11"/>
      <name val="Arial"/>
      <family val="2"/>
    </font>
    <font>
      <sz val="11"/>
      <name val="Arial"/>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sz val="18"/>
      <name val="Arial Narrow"/>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sz val="14"/>
      <color theme="1"/>
      <name val="Arial Narrow"/>
      <family val="2"/>
    </font>
    <font>
      <b/>
      <sz val="14"/>
      <color theme="1"/>
      <name val="Arial Narrow"/>
      <family val="2"/>
    </font>
    <font>
      <b/>
      <sz val="20"/>
      <color theme="1"/>
      <name val="Arial"/>
      <family val="2"/>
    </font>
    <font>
      <b/>
      <sz val="14"/>
      <color rgb="FFFF0000"/>
      <name val="Arial Narrow"/>
      <family val="2"/>
    </font>
    <font>
      <b/>
      <sz val="20"/>
      <color rgb="FFFF0000"/>
      <name val="Arial"/>
      <family val="2"/>
    </font>
    <font>
      <b/>
      <sz val="18"/>
      <color rgb="FFFF0000"/>
      <name val="Arial Narrow"/>
      <family val="2"/>
    </font>
    <font>
      <sz val="12"/>
      <color rgb="FFFF0000"/>
      <name val="Arial"/>
      <family val="2"/>
    </font>
    <font>
      <b/>
      <sz val="16"/>
      <color rgb="FFFF0000"/>
      <name val="Arial"/>
      <family val="2"/>
    </font>
    <font>
      <b/>
      <sz val="12"/>
      <color rgb="FFFF0000"/>
      <name val="Calibri"/>
      <family val="2"/>
      <scheme val="minor"/>
    </font>
    <font>
      <b/>
      <sz val="12"/>
      <name val="Calibri"/>
      <family val="2"/>
      <scheme val="minor"/>
    </font>
    <font>
      <sz val="12"/>
      <name val="Calibri"/>
      <family val="2"/>
      <scheme val="minor"/>
    </font>
    <font>
      <sz val="10"/>
      <name val="Calibri"/>
      <family val="2"/>
      <scheme val="minor"/>
    </font>
    <font>
      <b/>
      <sz val="14"/>
      <name val="Calibri"/>
      <family val="2"/>
      <scheme val="minor"/>
    </font>
    <font>
      <sz val="14"/>
      <name val="Calibri"/>
      <family val="2"/>
      <scheme val="minor"/>
    </font>
    <font>
      <sz val="11"/>
      <name val="Calibri"/>
      <family val="2"/>
      <scheme val="minor"/>
    </font>
    <font>
      <b/>
      <sz val="10"/>
      <name val="Calibri"/>
      <family val="2"/>
      <scheme val="minor"/>
    </font>
    <font>
      <b/>
      <sz val="11"/>
      <name val="Calibri"/>
      <family val="2"/>
      <scheme val="minor"/>
    </font>
    <font>
      <sz val="9"/>
      <color rgb="FFFF0000"/>
      <name val="Calibri"/>
      <family val="2"/>
      <scheme val="minor"/>
    </font>
    <font>
      <sz val="9"/>
      <name val="Calibri"/>
      <family val="2"/>
      <scheme val="minor"/>
    </font>
    <font>
      <b/>
      <sz val="20"/>
      <name val="Arial Narrow"/>
      <family val="2"/>
    </font>
    <font>
      <sz val="13"/>
      <name val="Arial"/>
      <family val="2"/>
    </font>
    <font>
      <b/>
      <sz val="11"/>
      <color theme="1"/>
      <name val="Arial"/>
      <family val="2"/>
    </font>
    <font>
      <sz val="7"/>
      <name val="Arial"/>
      <family val="2"/>
    </font>
    <font>
      <sz val="10"/>
      <color theme="3" tint="0.39997558519241921"/>
      <name val="Calibri"/>
      <family val="2"/>
      <scheme val="minor"/>
    </font>
    <font>
      <b/>
      <sz val="12"/>
      <color theme="3" tint="0.39997558519241921"/>
      <name val="Calibri"/>
      <family val="2"/>
      <scheme val="minor"/>
    </font>
    <font>
      <sz val="15"/>
      <color theme="1"/>
      <name val="Cambria"/>
      <family val="2"/>
      <scheme val="major"/>
    </font>
    <font>
      <b/>
      <sz val="15"/>
      <color theme="1"/>
      <name val="Cambria"/>
      <family val="2"/>
      <scheme val="major"/>
    </font>
    <font>
      <b/>
      <i/>
      <sz val="15"/>
      <color theme="1"/>
      <name val="Cambria"/>
      <family val="2"/>
      <scheme val="major"/>
    </font>
    <font>
      <b/>
      <sz val="15"/>
      <name val="Arial"/>
      <family val="2"/>
    </font>
    <font>
      <sz val="15"/>
      <name val="Arial"/>
      <family val="2"/>
    </font>
    <font>
      <sz val="15"/>
      <name val="Arial Narrow"/>
      <family val="2"/>
    </font>
    <font>
      <sz val="15"/>
      <color theme="1"/>
      <name val="Calibri"/>
      <family val="2"/>
      <scheme val="minor"/>
    </font>
    <font>
      <sz val="10"/>
      <name val="Arial"/>
      <family val="2"/>
    </font>
    <font>
      <sz val="10"/>
      <name val="Arial"/>
      <family val="2"/>
    </font>
    <font>
      <sz val="14"/>
      <color rgb="FFFF0000"/>
      <name val="Arial Narrow"/>
      <family val="2"/>
    </font>
  </fonts>
  <fills count="1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34998626667073579"/>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top style="thin">
        <color auto="1"/>
      </top>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rgb="FF2C2C2C"/>
      </left>
      <right style="medium">
        <color rgb="FF2C2C2C"/>
      </right>
      <top style="medium">
        <color rgb="FF2C2C2C"/>
      </top>
      <bottom style="medium">
        <color rgb="FF2C2C2C"/>
      </bottom>
      <diagonal/>
    </border>
    <border>
      <left/>
      <right style="medium">
        <color rgb="FF2C2C2C"/>
      </right>
      <top style="medium">
        <color rgb="FF2C2C2C"/>
      </top>
      <bottom style="medium">
        <color rgb="FF2C2C2C"/>
      </bottom>
      <diagonal/>
    </border>
    <border>
      <left style="medium">
        <color rgb="FF2C2C2C"/>
      </left>
      <right style="medium">
        <color rgb="FF2C2C2C"/>
      </right>
      <top/>
      <bottom style="medium">
        <color rgb="FF2C2C2C"/>
      </bottom>
      <diagonal/>
    </border>
    <border>
      <left style="medium">
        <color rgb="FF2C2C2C"/>
      </left>
      <right style="medium">
        <color rgb="FF2C2C2C"/>
      </right>
      <top/>
      <bottom/>
      <diagonal/>
    </border>
    <border>
      <left/>
      <right style="medium">
        <color rgb="FF2C2C2C"/>
      </right>
      <top/>
      <bottom style="medium">
        <color rgb="FF2C2C2C"/>
      </bottom>
      <diagonal/>
    </border>
    <border>
      <left/>
      <right style="medium">
        <color rgb="FF2C2C2C"/>
      </right>
      <top/>
      <bottom/>
      <diagonal/>
    </border>
    <border>
      <left style="medium">
        <color rgb="FF2C2C2C"/>
      </left>
      <right style="medium">
        <color rgb="FF2C2C2C"/>
      </right>
      <top style="medium">
        <color rgb="FF2C2C2C"/>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7" fillId="0" borderId="0"/>
    <xf numFmtId="9" fontId="70" fillId="0" borderId="0" applyFont="0" applyFill="0" applyBorder="0" applyAlignment="0" applyProtection="0"/>
    <xf numFmtId="164" fontId="71" fillId="0" borderId="0" applyFont="0" applyFill="0" applyBorder="0" applyAlignment="0" applyProtection="0"/>
  </cellStyleXfs>
  <cellXfs count="948">
    <xf numFmtId="0" fontId="0" fillId="0" borderId="0" xfId="0"/>
    <xf numFmtId="0" fontId="0" fillId="0" borderId="0" xfId="0" applyBorder="1"/>
    <xf numFmtId="0" fontId="9" fillId="0" borderId="0" xfId="0" applyFont="1"/>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xf numFmtId="0" fontId="6" fillId="0" borderId="2" xfId="0" applyFont="1" applyBorder="1" applyAlignment="1">
      <alignment horizontal="center" vertical="top" wrapText="1"/>
    </xf>
    <xf numFmtId="0" fontId="10"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0" fillId="5"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xf numFmtId="0" fontId="4" fillId="0" borderId="0" xfId="0" applyFont="1" applyFill="1" applyBorder="1" applyAlignment="1">
      <alignment horizontal="center" wrapText="1"/>
    </xf>
    <xf numFmtId="0" fontId="7" fillId="0" borderId="0" xfId="0" applyFont="1" applyAlignment="1">
      <alignment wrapText="1"/>
    </xf>
    <xf numFmtId="0" fontId="13" fillId="3" borderId="0" xfId="0" applyFont="1" applyFill="1" applyBorder="1" applyAlignment="1">
      <alignment horizontal="center" vertical="center"/>
    </xf>
    <xf numFmtId="0" fontId="6" fillId="0" borderId="4" xfId="0" applyFont="1" applyBorder="1" applyAlignment="1">
      <alignment horizontal="center" vertical="top" wrapText="1"/>
    </xf>
    <xf numFmtId="0" fontId="33" fillId="6" borderId="5" xfId="0" applyFont="1" applyFill="1" applyBorder="1" applyAlignment="1">
      <alignment vertical="top" wrapText="1"/>
    </xf>
    <xf numFmtId="0" fontId="33" fillId="7" borderId="5" xfId="0" applyFont="1" applyFill="1" applyBorder="1" applyAlignment="1">
      <alignment vertical="top" wrapText="1"/>
    </xf>
    <xf numFmtId="0" fontId="33" fillId="7" borderId="5" xfId="0" applyFont="1" applyFill="1" applyBorder="1" applyAlignment="1">
      <alignment horizontal="center" vertical="center" wrapText="1"/>
    </xf>
    <xf numFmtId="0" fontId="33" fillId="7" borderId="5" xfId="0" applyFont="1" applyFill="1" applyBorder="1" applyAlignment="1">
      <alignment horizontal="center" vertical="top" wrapText="1"/>
    </xf>
    <xf numFmtId="0" fontId="33" fillId="8" borderId="5" xfId="0" applyFont="1" applyFill="1" applyBorder="1" applyAlignment="1">
      <alignment horizontal="center" vertical="center" wrapText="1"/>
    </xf>
    <xf numFmtId="0" fontId="7" fillId="0" borderId="0" xfId="0" applyFont="1" applyBorder="1" applyAlignment="1">
      <alignment horizontal="left" vertical="center"/>
    </xf>
    <xf numFmtId="0" fontId="33" fillId="6" borderId="5" xfId="0" applyFont="1" applyFill="1" applyBorder="1" applyAlignment="1">
      <alignment horizontal="right" vertical="top" wrapText="1"/>
    </xf>
    <xf numFmtId="0" fontId="33" fillId="7" borderId="5" xfId="0" applyFont="1" applyFill="1" applyBorder="1" applyAlignment="1">
      <alignment horizontal="right" vertical="top" wrapText="1"/>
    </xf>
    <xf numFmtId="0" fontId="33" fillId="6" borderId="5" xfId="0" applyFont="1" applyFill="1" applyBorder="1" applyAlignment="1">
      <alignment horizontal="center" vertical="center" wrapText="1"/>
    </xf>
    <xf numFmtId="0" fontId="34" fillId="6" borderId="5" xfId="0" applyFont="1" applyFill="1" applyBorder="1" applyAlignment="1">
      <alignment vertical="top" wrapText="1"/>
    </xf>
    <xf numFmtId="0" fontId="34" fillId="6" borderId="6" xfId="0" applyFont="1" applyFill="1" applyBorder="1" applyAlignment="1">
      <alignment vertical="top" wrapText="1"/>
    </xf>
    <xf numFmtId="0" fontId="33" fillId="7" borderId="7" xfId="0" applyFont="1" applyFill="1" applyBorder="1" applyAlignment="1">
      <alignment vertical="top" wrapText="1"/>
    </xf>
    <xf numFmtId="0" fontId="33" fillId="8" borderId="5" xfId="0" applyFont="1" applyFill="1" applyBorder="1" applyAlignment="1">
      <alignment horizontal="right" vertical="top" wrapText="1"/>
    </xf>
    <xf numFmtId="0" fontId="33" fillId="8" borderId="5" xfId="0" applyFont="1" applyFill="1" applyBorder="1" applyAlignment="1">
      <alignment vertical="top" wrapText="1"/>
    </xf>
    <xf numFmtId="0" fontId="33" fillId="8" borderId="7" xfId="0" applyFont="1" applyFill="1" applyBorder="1" applyAlignment="1">
      <alignment vertical="top" wrapText="1"/>
    </xf>
    <xf numFmtId="0" fontId="6" fillId="9" borderId="5" xfId="0" applyFont="1" applyFill="1" applyBorder="1" applyAlignment="1">
      <alignment horizontal="right" vertical="top" wrapText="1"/>
    </xf>
    <xf numFmtId="0" fontId="6" fillId="9" borderId="5" xfId="0" applyFont="1" applyFill="1" applyBorder="1" applyAlignment="1">
      <alignment horizontal="center" vertical="center" wrapText="1"/>
    </xf>
    <xf numFmtId="0" fontId="6" fillId="9" borderId="5" xfId="0" applyFont="1" applyFill="1" applyBorder="1" applyAlignment="1">
      <alignment vertical="top" wrapText="1"/>
    </xf>
    <xf numFmtId="0" fontId="7" fillId="9" borderId="6" xfId="0" applyFont="1" applyFill="1" applyBorder="1" applyAlignment="1">
      <alignment vertical="top" wrapText="1"/>
    </xf>
    <xf numFmtId="0" fontId="0" fillId="0" borderId="8" xfId="0" applyBorder="1"/>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5" fillId="0" borderId="0" xfId="0" applyFont="1" applyBorder="1" applyAlignment="1">
      <alignment horizontal="center" vertical="center"/>
    </xf>
    <xf numFmtId="0" fontId="3" fillId="0" borderId="1" xfId="0" applyFont="1" applyBorder="1"/>
    <xf numFmtId="0" fontId="4" fillId="9" borderId="1" xfId="0"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10" borderId="1"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9" borderId="1" xfId="0" applyFont="1" applyFill="1" applyBorder="1"/>
    <xf numFmtId="0" fontId="7" fillId="6" borderId="14" xfId="0" applyFont="1" applyFill="1" applyBorder="1"/>
    <xf numFmtId="0" fontId="7" fillId="6" borderId="1" xfId="0" applyFont="1" applyFill="1" applyBorder="1"/>
    <xf numFmtId="0" fontId="7" fillId="6" borderId="1" xfId="0" applyFont="1" applyFill="1" applyBorder="1" applyAlignment="1">
      <alignment horizontal="center"/>
    </xf>
    <xf numFmtId="0" fontId="4" fillId="9" borderId="1" xfId="0" applyFont="1" applyFill="1" applyBorder="1" applyAlignment="1">
      <alignment horizontal="center" wrapText="1"/>
    </xf>
    <xf numFmtId="0" fontId="7" fillId="7" borderId="1" xfId="0" applyFont="1" applyFill="1" applyBorder="1"/>
    <xf numFmtId="0" fontId="4" fillId="7" borderId="1" xfId="0" applyFont="1" applyFill="1" applyBorder="1" applyAlignment="1">
      <alignment horizontal="center" wrapText="1"/>
    </xf>
    <xf numFmtId="0" fontId="7" fillId="11" borderId="1" xfId="0" applyFont="1" applyFill="1" applyBorder="1"/>
    <xf numFmtId="0" fontId="4" fillId="11" borderId="1" xfId="0" applyFont="1" applyFill="1" applyBorder="1" applyAlignment="1">
      <alignment horizontal="center" wrapText="1"/>
    </xf>
    <xf numFmtId="0" fontId="4" fillId="6" borderId="15" xfId="0" applyFont="1" applyFill="1" applyBorder="1" applyAlignment="1">
      <alignment horizontal="center" wrapText="1"/>
    </xf>
    <xf numFmtId="0" fontId="4" fillId="1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wrapText="1"/>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right"/>
    </xf>
    <xf numFmtId="0" fontId="30" fillId="12" borderId="0" xfId="0" applyFont="1" applyFill="1"/>
    <xf numFmtId="0" fontId="25" fillId="12" borderId="0" xfId="0" applyFont="1" applyFill="1" applyBorder="1" applyAlignment="1" applyProtection="1">
      <alignment vertical="justify" wrapText="1"/>
    </xf>
    <xf numFmtId="0" fontId="30" fillId="12" borderId="0" xfId="0" applyFont="1" applyFill="1" applyBorder="1" applyAlignment="1" applyProtection="1">
      <alignment horizontal="left" vertical="center"/>
    </xf>
    <xf numFmtId="0" fontId="30" fillId="12" borderId="0" xfId="0" applyFont="1" applyFill="1" applyBorder="1" applyProtection="1"/>
    <xf numFmtId="0" fontId="25" fillId="12" borderId="0" xfId="0" applyFont="1" applyFill="1" applyBorder="1" applyAlignment="1" applyProtection="1">
      <alignment horizontal="center" vertical="top" wrapText="1"/>
    </xf>
    <xf numFmtId="0" fontId="25" fillId="12" borderId="0" xfId="0" applyFont="1" applyFill="1" applyBorder="1" applyAlignment="1" applyProtection="1">
      <alignment vertical="top" wrapText="1"/>
    </xf>
    <xf numFmtId="0" fontId="30" fillId="12" borderId="0" xfId="0" applyFont="1" applyFill="1" applyBorder="1" applyAlignment="1" applyProtection="1">
      <alignment vertical="center"/>
    </xf>
    <xf numFmtId="0" fontId="7" fillId="12" borderId="0"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8" fillId="5"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23" fillId="12" borderId="0"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8" fillId="5" borderId="30" xfId="0" applyFont="1" applyFill="1" applyBorder="1" applyAlignment="1">
      <alignment vertical="center" wrapText="1"/>
    </xf>
    <xf numFmtId="0" fontId="8" fillId="5" borderId="9" xfId="0" applyFont="1" applyFill="1" applyBorder="1" applyAlignment="1">
      <alignment vertical="center" wrapText="1"/>
    </xf>
    <xf numFmtId="0" fontId="5" fillId="3" borderId="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23" fillId="12" borderId="0" xfId="0" applyFont="1" applyFill="1"/>
    <xf numFmtId="0" fontId="29" fillId="12" borderId="0" xfId="0" applyFont="1" applyFill="1"/>
    <xf numFmtId="0" fontId="24" fillId="12" borderId="0" xfId="0" applyFont="1" applyFill="1" applyAlignment="1">
      <alignment horizontal="right"/>
    </xf>
    <xf numFmtId="0" fontId="29" fillId="12" borderId="0" xfId="0" applyFont="1" applyFill="1" applyBorder="1" applyAlignment="1">
      <alignment horizontal="left"/>
    </xf>
    <xf numFmtId="0" fontId="23" fillId="12" borderId="0" xfId="0" applyFont="1" applyFill="1" applyBorder="1" applyAlignment="1">
      <alignment wrapText="1"/>
    </xf>
    <xf numFmtId="0" fontId="26" fillId="12" borderId="0" xfId="0" applyFont="1" applyFill="1" applyBorder="1" applyAlignment="1">
      <alignment horizontal="center" vertical="center" wrapText="1"/>
    </xf>
    <xf numFmtId="0" fontId="24" fillId="12" borderId="28" xfId="0" applyFont="1" applyFill="1" applyBorder="1" applyAlignment="1">
      <alignment horizontal="center" wrapText="1"/>
    </xf>
    <xf numFmtId="0" fontId="36" fillId="12" borderId="37" xfId="0" applyFont="1" applyFill="1" applyBorder="1" applyAlignment="1" applyProtection="1">
      <alignment horizontal="center" wrapText="1"/>
      <protection locked="0"/>
    </xf>
    <xf numFmtId="0" fontId="36" fillId="12" borderId="38" xfId="0" applyFont="1" applyFill="1" applyBorder="1" applyAlignment="1" applyProtection="1">
      <alignment horizontal="center" wrapText="1"/>
      <protection locked="0"/>
    </xf>
    <xf numFmtId="0" fontId="21" fillId="12" borderId="28" xfId="0" applyFont="1" applyFill="1" applyBorder="1" applyAlignment="1">
      <alignment horizontal="center"/>
    </xf>
    <xf numFmtId="0" fontId="23" fillId="12" borderId="23" xfId="0" applyFont="1" applyFill="1" applyBorder="1" applyAlignment="1">
      <alignment horizontal="center"/>
    </xf>
    <xf numFmtId="0" fontId="24" fillId="12" borderId="25" xfId="0" applyFont="1" applyFill="1" applyBorder="1" applyAlignment="1">
      <alignment horizontal="center" wrapText="1"/>
    </xf>
    <xf numFmtId="0" fontId="36" fillId="12" borderId="39" xfId="0" applyFont="1" applyFill="1" applyBorder="1" applyAlignment="1" applyProtection="1">
      <alignment horizontal="center" wrapText="1"/>
      <protection locked="0"/>
    </xf>
    <xf numFmtId="0" fontId="36" fillId="12" borderId="34" xfId="0" applyFont="1" applyFill="1" applyBorder="1" applyAlignment="1" applyProtection="1">
      <alignment horizontal="center" wrapText="1"/>
      <protection locked="0"/>
    </xf>
    <xf numFmtId="0" fontId="21" fillId="12" borderId="25" xfId="0" applyFont="1" applyFill="1" applyBorder="1" applyAlignment="1">
      <alignment horizontal="center"/>
    </xf>
    <xf numFmtId="0" fontId="23" fillId="12" borderId="24" xfId="0" applyFont="1" applyFill="1" applyBorder="1" applyAlignment="1">
      <alignment horizontal="center"/>
    </xf>
    <xf numFmtId="0" fontId="24" fillId="12" borderId="40" xfId="0" applyFont="1" applyFill="1" applyBorder="1" applyAlignment="1">
      <alignment horizontal="center" wrapText="1"/>
    </xf>
    <xf numFmtId="0" fontId="36" fillId="12" borderId="3" xfId="0" applyFont="1" applyFill="1" applyBorder="1" applyAlignment="1" applyProtection="1">
      <alignment horizontal="center" wrapText="1"/>
      <protection locked="0"/>
    </xf>
    <xf numFmtId="0" fontId="36" fillId="12" borderId="33" xfId="0" applyFont="1" applyFill="1" applyBorder="1" applyAlignment="1" applyProtection="1">
      <alignment horizontal="center" wrapText="1"/>
      <protection locked="0"/>
    </xf>
    <xf numFmtId="0" fontId="36" fillId="12" borderId="35" xfId="0" applyFont="1" applyFill="1" applyBorder="1" applyAlignment="1" applyProtection="1">
      <alignment horizontal="center" wrapText="1"/>
      <protection locked="0"/>
    </xf>
    <xf numFmtId="0" fontId="36" fillId="12" borderId="15" xfId="0" applyFont="1" applyFill="1" applyBorder="1" applyAlignment="1" applyProtection="1">
      <alignment horizontal="center" wrapText="1"/>
      <protection locked="0"/>
    </xf>
    <xf numFmtId="0" fontId="37" fillId="12" borderId="42" xfId="0" applyFont="1" applyFill="1" applyBorder="1" applyAlignment="1" applyProtection="1">
      <alignment horizontal="center" wrapText="1"/>
      <protection locked="0"/>
    </xf>
    <xf numFmtId="0" fontId="37" fillId="12" borderId="15" xfId="0" applyFont="1" applyFill="1" applyBorder="1" applyAlignment="1" applyProtection="1">
      <alignment horizontal="center" wrapText="1"/>
      <protection locked="0"/>
    </xf>
    <xf numFmtId="0" fontId="37" fillId="12" borderId="11" xfId="0" applyFont="1" applyFill="1" applyBorder="1" applyAlignment="1" applyProtection="1">
      <alignment horizontal="center" wrapText="1"/>
      <protection locked="0"/>
    </xf>
    <xf numFmtId="0" fontId="37" fillId="12" borderId="39" xfId="0" applyFont="1" applyFill="1" applyBorder="1" applyAlignment="1" applyProtection="1">
      <alignment horizontal="center" wrapText="1"/>
      <protection locked="0"/>
    </xf>
    <xf numFmtId="0" fontId="37" fillId="12" borderId="34" xfId="0" applyFont="1" applyFill="1" applyBorder="1" applyAlignment="1" applyProtection="1">
      <alignment horizontal="center" wrapText="1"/>
      <protection locked="0"/>
    </xf>
    <xf numFmtId="0" fontId="37" fillId="12" borderId="43" xfId="0" applyFont="1" applyFill="1" applyBorder="1" applyAlignment="1" applyProtection="1">
      <alignment horizontal="center" wrapText="1"/>
      <protection locked="0"/>
    </xf>
    <xf numFmtId="0" fontId="37" fillId="12" borderId="38" xfId="0" applyFont="1" applyFill="1" applyBorder="1" applyAlignment="1" applyProtection="1">
      <alignment horizontal="center" wrapText="1"/>
      <protection locked="0"/>
    </xf>
    <xf numFmtId="0" fontId="37" fillId="12" borderId="44" xfId="0" applyFont="1" applyFill="1" applyBorder="1" applyAlignment="1" applyProtection="1">
      <alignment horizontal="center" wrapText="1"/>
      <protection locked="0"/>
    </xf>
    <xf numFmtId="0" fontId="37" fillId="12" borderId="37" xfId="0" applyFont="1" applyFill="1" applyBorder="1" applyAlignment="1" applyProtection="1">
      <alignment horizontal="center" wrapText="1"/>
      <protection locked="0"/>
    </xf>
    <xf numFmtId="0" fontId="37" fillId="12" borderId="41" xfId="0" applyFont="1" applyFill="1" applyBorder="1" applyAlignment="1" applyProtection="1">
      <alignment horizontal="center" wrapText="1"/>
      <protection locked="0"/>
    </xf>
    <xf numFmtId="0" fontId="37" fillId="12" borderId="3" xfId="0" applyFont="1" applyFill="1" applyBorder="1" applyAlignment="1" applyProtection="1">
      <alignment horizontal="center" wrapText="1"/>
      <protection locked="0"/>
    </xf>
    <xf numFmtId="0" fontId="37" fillId="12" borderId="30" xfId="0" applyFont="1" applyFill="1" applyBorder="1" applyAlignment="1" applyProtection="1">
      <alignment horizontal="center" wrapText="1"/>
      <protection locked="0"/>
    </xf>
    <xf numFmtId="0" fontId="24" fillId="12" borderId="45" xfId="0" applyFont="1" applyFill="1" applyBorder="1" applyAlignment="1">
      <alignment horizontal="center" wrapText="1"/>
    </xf>
    <xf numFmtId="0" fontId="23" fillId="12" borderId="0" xfId="0" applyFont="1" applyFill="1" applyAlignment="1">
      <alignment vertical="center"/>
    </xf>
    <xf numFmtId="0" fontId="0" fillId="12" borderId="0" xfId="0" applyFill="1"/>
    <xf numFmtId="0" fontId="30" fillId="12" borderId="0" xfId="0" applyFont="1" applyFill="1" applyProtection="1"/>
    <xf numFmtId="0" fontId="30" fillId="12" borderId="0" xfId="0" applyFont="1" applyFill="1" applyAlignment="1" applyProtection="1">
      <alignment vertical="center"/>
    </xf>
    <xf numFmtId="0" fontId="30" fillId="12" borderId="0" xfId="0" applyFont="1" applyFill="1" applyBorder="1" applyAlignment="1" applyProtection="1">
      <alignment horizontal="left" vertical="top"/>
    </xf>
    <xf numFmtId="0" fontId="30" fillId="12" borderId="0" xfId="0" applyFont="1" applyFill="1" applyAlignment="1" applyProtection="1">
      <alignment horizontal="right"/>
    </xf>
    <xf numFmtId="0" fontId="30" fillId="12" borderId="0" xfId="0" applyFont="1" applyFill="1" applyBorder="1" applyAlignment="1" applyProtection="1"/>
    <xf numFmtId="0" fontId="25" fillId="12" borderId="0" xfId="0" applyFont="1" applyFill="1" applyBorder="1" applyAlignment="1" applyProtection="1">
      <alignment vertical="center" wrapText="1"/>
    </xf>
    <xf numFmtId="0" fontId="30" fillId="12" borderId="0" xfId="0" applyFont="1" applyFill="1" applyBorder="1" applyAlignment="1" applyProtection="1">
      <alignment vertical="center" wrapText="1"/>
    </xf>
    <xf numFmtId="0" fontId="30" fillId="12" borderId="0" xfId="0" applyFont="1" applyFill="1" applyBorder="1" applyAlignment="1" applyProtection="1">
      <alignment horizontal="left" vertical="center" wrapText="1"/>
    </xf>
    <xf numFmtId="0" fontId="38" fillId="12" borderId="15" xfId="0" applyFont="1" applyFill="1" applyBorder="1" applyAlignment="1" applyProtection="1">
      <alignment horizontal="center" vertical="center"/>
      <protection locked="0"/>
    </xf>
    <xf numFmtId="0" fontId="25" fillId="12" borderId="38" xfId="0" applyFont="1" applyFill="1" applyBorder="1" applyAlignment="1" applyProtection="1">
      <alignment horizontal="center" vertical="center" wrapText="1"/>
    </xf>
    <xf numFmtId="0" fontId="7" fillId="12" borderId="61" xfId="0" applyFont="1" applyFill="1" applyBorder="1" applyAlignment="1">
      <alignment horizontal="left" vertical="center" wrapText="1"/>
    </xf>
    <xf numFmtId="0" fontId="32" fillId="12" borderId="0" xfId="0" applyFont="1" applyFill="1"/>
    <xf numFmtId="0" fontId="27" fillId="14" borderId="79" xfId="0" applyFont="1" applyFill="1" applyBorder="1" applyAlignment="1">
      <alignment horizontal="center" vertical="center"/>
    </xf>
    <xf numFmtId="0" fontId="25" fillId="12" borderId="18" xfId="0" applyFont="1" applyFill="1" applyBorder="1" applyAlignment="1" applyProtection="1">
      <alignment horizontal="left" vertical="center" wrapText="1"/>
    </xf>
    <xf numFmtId="0" fontId="25" fillId="12" borderId="19" xfId="0" applyFont="1" applyFill="1" applyBorder="1" applyAlignment="1" applyProtection="1">
      <alignment horizontal="left" vertical="center" wrapText="1"/>
    </xf>
    <xf numFmtId="0" fontId="25" fillId="12" borderId="20" xfId="0" applyFont="1" applyFill="1" applyBorder="1" applyAlignment="1" applyProtection="1">
      <alignment horizontal="left" vertical="center" wrapText="1"/>
    </xf>
    <xf numFmtId="0" fontId="25" fillId="14" borderId="83" xfId="0" applyFont="1" applyFill="1" applyBorder="1" applyAlignment="1">
      <alignment vertical="center" wrapText="1"/>
    </xf>
    <xf numFmtId="0" fontId="25" fillId="14" borderId="89" xfId="0" applyFont="1" applyFill="1" applyBorder="1" applyAlignment="1">
      <alignment vertical="center" wrapText="1"/>
    </xf>
    <xf numFmtId="0" fontId="22" fillId="14" borderId="96" xfId="0" applyFont="1" applyFill="1" applyBorder="1" applyAlignment="1" applyProtection="1">
      <alignment horizontal="center" vertical="center" textRotation="90" wrapText="1"/>
    </xf>
    <xf numFmtId="0" fontId="25" fillId="14" borderId="93" xfId="0" applyFont="1" applyFill="1" applyBorder="1" applyAlignment="1" applyProtection="1">
      <alignment horizontal="center" vertical="center" wrapText="1"/>
    </xf>
    <xf numFmtId="0" fontId="25" fillId="14" borderId="90" xfId="0" applyFont="1" applyFill="1" applyBorder="1" applyAlignment="1" applyProtection="1">
      <alignment horizontal="center" vertical="center" wrapText="1"/>
    </xf>
    <xf numFmtId="0" fontId="27" fillId="14" borderId="90" xfId="0" applyFont="1" applyFill="1" applyBorder="1" applyAlignment="1" applyProtection="1">
      <alignment horizontal="center" vertical="center" wrapText="1"/>
    </xf>
    <xf numFmtId="0" fontId="26" fillId="14" borderId="90" xfId="0" applyFont="1" applyFill="1" applyBorder="1" applyAlignment="1" applyProtection="1">
      <alignment horizontal="center" vertical="center" wrapText="1"/>
    </xf>
    <xf numFmtId="0" fontId="25" fillId="14" borderId="90" xfId="0" applyFont="1" applyFill="1" applyBorder="1" applyAlignment="1">
      <alignment horizontal="center" vertical="center" wrapText="1"/>
    </xf>
    <xf numFmtId="0" fontId="49" fillId="12" borderId="0" xfId="0" applyFont="1" applyFill="1" applyAlignment="1">
      <alignment vertical="center"/>
    </xf>
    <xf numFmtId="0" fontId="49" fillId="0" borderId="0" xfId="0" applyFont="1" applyFill="1" applyAlignment="1">
      <alignment vertical="center"/>
    </xf>
    <xf numFmtId="0" fontId="46" fillId="12" borderId="0" xfId="0" applyFont="1" applyFill="1" applyBorder="1" applyAlignment="1">
      <alignment horizontal="center" vertical="center"/>
    </xf>
    <xf numFmtId="0" fontId="47" fillId="12" borderId="0" xfId="0" applyFont="1" applyFill="1" applyBorder="1" applyAlignment="1">
      <alignment horizontal="center" vertical="center"/>
    </xf>
    <xf numFmtId="0" fontId="48" fillId="12" borderId="0" xfId="0" applyFont="1" applyFill="1" applyBorder="1" applyAlignment="1">
      <alignment horizontal="center" vertical="center"/>
    </xf>
    <xf numFmtId="14" fontId="48" fillId="12" borderId="0" xfId="0" applyNumberFormat="1" applyFont="1" applyFill="1" applyBorder="1" applyAlignment="1">
      <alignment horizontal="center" vertical="center" wrapText="1"/>
    </xf>
    <xf numFmtId="0" fontId="48" fillId="12" borderId="0" xfId="0" applyFont="1" applyFill="1" applyBorder="1" applyAlignment="1">
      <alignment horizontal="center" vertical="center" wrapText="1"/>
    </xf>
    <xf numFmtId="0" fontId="51" fillId="12" borderId="0" xfId="0" applyFont="1" applyFill="1" applyAlignment="1">
      <alignment vertical="center"/>
    </xf>
    <xf numFmtId="0" fontId="51" fillId="0" borderId="0" xfId="0" applyFont="1" applyFill="1" applyAlignment="1">
      <alignment vertical="center"/>
    </xf>
    <xf numFmtId="0" fontId="53" fillId="0" borderId="90" xfId="0" applyFont="1" applyFill="1" applyBorder="1" applyAlignment="1">
      <alignment horizontal="center" vertical="center" wrapText="1"/>
    </xf>
    <xf numFmtId="0" fontId="54" fillId="0" borderId="83" xfId="0" applyFont="1" applyFill="1" applyBorder="1" applyAlignment="1">
      <alignment horizontal="center" vertical="center" wrapText="1"/>
    </xf>
    <xf numFmtId="0" fontId="55" fillId="0" borderId="83" xfId="0" applyFont="1" applyFill="1" applyBorder="1" applyAlignment="1" applyProtection="1">
      <alignment horizontal="center" vertical="center" wrapText="1"/>
      <protection locked="0"/>
    </xf>
    <xf numFmtId="0" fontId="56" fillId="0" borderId="83" xfId="0" applyFont="1" applyFill="1" applyBorder="1" applyAlignment="1">
      <alignment horizontal="center" vertical="center"/>
    </xf>
    <xf numFmtId="0" fontId="53" fillId="0" borderId="89" xfId="0" applyFont="1" applyFill="1" applyBorder="1" applyAlignment="1">
      <alignment horizontal="center" vertical="center" wrapText="1"/>
    </xf>
    <xf numFmtId="0" fontId="55" fillId="0" borderId="118" xfId="0" applyFont="1" applyFill="1" applyBorder="1" applyAlignment="1" applyProtection="1">
      <alignment horizontal="center" vertical="center" wrapText="1"/>
      <protection locked="0"/>
    </xf>
    <xf numFmtId="0" fontId="56" fillId="0" borderId="118" xfId="0" applyFont="1" applyFill="1" applyBorder="1" applyAlignment="1">
      <alignment horizontal="center" vertical="center"/>
    </xf>
    <xf numFmtId="0" fontId="53" fillId="0" borderId="119" xfId="0" applyFont="1" applyFill="1" applyBorder="1" applyAlignment="1">
      <alignment horizontal="center" vertical="center" wrapText="1"/>
    </xf>
    <xf numFmtId="0" fontId="55" fillId="0" borderId="77" xfId="0" applyFont="1" applyFill="1" applyBorder="1" applyAlignment="1" applyProtection="1">
      <alignment horizontal="center" vertical="center" wrapText="1"/>
      <protection locked="0"/>
    </xf>
    <xf numFmtId="0" fontId="56" fillId="0" borderId="77" xfId="0" applyFont="1" applyFill="1" applyBorder="1" applyAlignment="1">
      <alignment horizontal="center" vertical="center"/>
    </xf>
    <xf numFmtId="0" fontId="53" fillId="0" borderId="121" xfId="0" applyFont="1" applyFill="1" applyBorder="1" applyAlignment="1">
      <alignment horizontal="center" vertical="center" wrapText="1"/>
    </xf>
    <xf numFmtId="0" fontId="55" fillId="0" borderId="121" xfId="0" applyFont="1" applyFill="1" applyBorder="1" applyAlignment="1" applyProtection="1">
      <alignment horizontal="center" vertical="center" wrapText="1"/>
      <protection locked="0"/>
    </xf>
    <xf numFmtId="0" fontId="56" fillId="0" borderId="121" xfId="0" applyFont="1" applyFill="1" applyBorder="1" applyAlignment="1">
      <alignment horizontal="center" vertical="center"/>
    </xf>
    <xf numFmtId="0" fontId="24" fillId="12" borderId="51" xfId="0" applyFont="1" applyFill="1" applyBorder="1" applyAlignment="1">
      <alignment horizontal="center" wrapText="1"/>
    </xf>
    <xf numFmtId="0" fontId="24" fillId="12" borderId="16" xfId="0" applyFont="1" applyFill="1" applyBorder="1" applyAlignment="1">
      <alignment horizontal="center" wrapText="1"/>
    </xf>
    <xf numFmtId="0" fontId="38" fillId="12" borderId="61" xfId="0" applyFont="1" applyFill="1" applyBorder="1" applyAlignment="1" applyProtection="1">
      <alignment horizontal="center" vertical="center"/>
      <protection locked="0"/>
    </xf>
    <xf numFmtId="1" fontId="39" fillId="12" borderId="61" xfId="0" applyNumberFormat="1" applyFont="1" applyFill="1" applyBorder="1" applyAlignment="1" applyProtection="1">
      <alignment horizontal="center" vertical="center" wrapText="1"/>
    </xf>
    <xf numFmtId="0" fontId="38" fillId="12" borderId="61" xfId="0" applyFont="1" applyFill="1" applyBorder="1" applyProtection="1"/>
    <xf numFmtId="0" fontId="22" fillId="14" borderId="126" xfId="0" applyFont="1" applyFill="1" applyBorder="1" applyAlignment="1" applyProtection="1">
      <alignment horizontal="center" vertical="center" textRotation="90" wrapText="1"/>
    </xf>
    <xf numFmtId="0" fontId="25" fillId="14" borderId="127" xfId="0" applyFont="1" applyFill="1" applyBorder="1" applyAlignment="1">
      <alignment vertical="center" wrapText="1"/>
    </xf>
    <xf numFmtId="0" fontId="57" fillId="12" borderId="38" xfId="0" applyFont="1" applyFill="1" applyBorder="1" applyAlignment="1" applyProtection="1">
      <alignment vertical="center"/>
    </xf>
    <xf numFmtId="0" fontId="57" fillId="0" borderId="63" xfId="0" applyFont="1" applyFill="1" applyBorder="1" applyAlignment="1" applyProtection="1">
      <alignment vertical="center"/>
    </xf>
    <xf numFmtId="0" fontId="53" fillId="14" borderId="29" xfId="0" applyFont="1" applyFill="1" applyBorder="1" applyAlignment="1">
      <alignment vertical="center"/>
    </xf>
    <xf numFmtId="14" fontId="49" fillId="0" borderId="124" xfId="0" applyNumberFormat="1" applyFont="1" applyFill="1" applyBorder="1" applyAlignment="1">
      <alignment vertical="center"/>
    </xf>
    <xf numFmtId="14" fontId="49" fillId="0" borderId="74" xfId="0" applyNumberFormat="1" applyFont="1" applyFill="1" applyBorder="1" applyAlignment="1">
      <alignment vertical="center"/>
    </xf>
    <xf numFmtId="0" fontId="36" fillId="12" borderId="42" xfId="0" applyFont="1" applyFill="1" applyBorder="1" applyAlignment="1" applyProtection="1">
      <alignment horizontal="center" wrapText="1"/>
      <protection locked="0"/>
    </xf>
    <xf numFmtId="0" fontId="24" fillId="12" borderId="61" xfId="0" applyFont="1" applyFill="1" applyBorder="1" applyAlignment="1">
      <alignment horizontal="center" wrapText="1"/>
    </xf>
    <xf numFmtId="0" fontId="36" fillId="12" borderId="61" xfId="1" applyFont="1" applyFill="1" applyBorder="1" applyAlignment="1" applyProtection="1">
      <alignment horizontal="center" wrapText="1"/>
      <protection locked="0"/>
    </xf>
    <xf numFmtId="0" fontId="36" fillId="12" borderId="61" xfId="0" applyFont="1" applyFill="1" applyBorder="1" applyAlignment="1" applyProtection="1">
      <alignment horizontal="center" wrapText="1"/>
      <protection locked="0"/>
    </xf>
    <xf numFmtId="0" fontId="21" fillId="12" borderId="61" xfId="0" applyFont="1" applyFill="1" applyBorder="1" applyAlignment="1">
      <alignment horizontal="center"/>
    </xf>
    <xf numFmtId="0" fontId="23" fillId="12" borderId="61" xfId="0" applyFont="1" applyFill="1" applyBorder="1" applyAlignment="1">
      <alignment horizontal="center"/>
    </xf>
    <xf numFmtId="0" fontId="7" fillId="12" borderId="0" xfId="0" applyFont="1" applyFill="1"/>
    <xf numFmtId="0" fontId="59" fillId="12" borderId="0" xfId="0" applyFont="1" applyFill="1" applyBorder="1" applyAlignment="1">
      <alignment horizontal="left" vertical="center" wrapText="1"/>
    </xf>
    <xf numFmtId="0" fontId="4" fillId="15" borderId="137" xfId="0" applyFont="1" applyFill="1" applyBorder="1" applyAlignment="1">
      <alignment horizontal="justify" vertical="center" wrapText="1"/>
    </xf>
    <xf numFmtId="0" fontId="4" fillId="15" borderId="138" xfId="0" applyFont="1" applyFill="1" applyBorder="1" applyAlignment="1">
      <alignment horizontal="justify" vertical="center" wrapText="1"/>
    </xf>
    <xf numFmtId="0" fontId="7" fillId="0" borderId="142" xfId="0" applyFont="1" applyBorder="1" applyAlignment="1">
      <alignment horizontal="left" vertical="center" wrapText="1"/>
    </xf>
    <xf numFmtId="0" fontId="7" fillId="0" borderId="142" xfId="0" applyFont="1" applyBorder="1" applyAlignment="1">
      <alignment horizontal="justify" vertical="center" wrapText="1"/>
    </xf>
    <xf numFmtId="0" fontId="7" fillId="0" borderId="141" xfId="0" applyFont="1" applyBorder="1" applyAlignment="1">
      <alignment horizontal="left" vertical="top" wrapText="1"/>
    </xf>
    <xf numFmtId="0" fontId="7" fillId="0" borderId="141" xfId="0" applyFont="1" applyBorder="1" applyAlignment="1">
      <alignment horizontal="justify" vertical="center" wrapText="1"/>
    </xf>
    <xf numFmtId="0" fontId="7" fillId="0" borderId="142" xfId="0" applyFont="1" applyBorder="1" applyAlignment="1">
      <alignment vertical="center" wrapText="1"/>
    </xf>
    <xf numFmtId="0" fontId="7" fillId="0" borderId="142" xfId="0" applyFont="1" applyBorder="1" applyAlignment="1">
      <alignment vertical="top" wrapText="1"/>
    </xf>
    <xf numFmtId="0" fontId="7" fillId="0" borderId="141" xfId="0" applyFont="1" applyBorder="1" applyAlignment="1">
      <alignment vertical="center" wrapText="1"/>
    </xf>
    <xf numFmtId="0" fontId="7" fillId="0" borderId="141" xfId="0" applyFont="1" applyBorder="1" applyAlignment="1">
      <alignment vertical="top" wrapText="1"/>
    </xf>
    <xf numFmtId="0" fontId="50" fillId="12" borderId="79" xfId="0" applyFont="1" applyFill="1" applyBorder="1" applyAlignment="1">
      <alignment horizontal="center" vertical="center"/>
    </xf>
    <xf numFmtId="0" fontId="51" fillId="12" borderId="72" xfId="0" applyFont="1" applyFill="1" applyBorder="1" applyAlignment="1">
      <alignment horizontal="center" vertical="center"/>
    </xf>
    <xf numFmtId="0" fontId="51" fillId="12" borderId="0" xfId="0" applyFont="1" applyFill="1" applyBorder="1" applyAlignment="1">
      <alignment vertical="center"/>
    </xf>
    <xf numFmtId="0" fontId="50" fillId="12" borderId="104" xfId="0" applyFont="1" applyFill="1" applyBorder="1" applyAlignment="1">
      <alignment horizontal="center" vertical="center"/>
    </xf>
    <xf numFmtId="0" fontId="50" fillId="12" borderId="106" xfId="0" applyFont="1" applyFill="1" applyBorder="1" applyAlignment="1">
      <alignment horizontal="center" vertical="center"/>
    </xf>
    <xf numFmtId="165" fontId="51" fillId="12" borderId="75" xfId="0" applyNumberFormat="1" applyFont="1" applyFill="1" applyBorder="1" applyAlignment="1">
      <alignment horizontal="center" vertical="center"/>
    </xf>
    <xf numFmtId="0" fontId="50" fillId="12" borderId="109" xfId="0" applyFont="1" applyFill="1" applyBorder="1" applyAlignment="1">
      <alignment horizontal="center" vertical="center"/>
    </xf>
    <xf numFmtId="0" fontId="50" fillId="12" borderId="80" xfId="0" applyFont="1" applyFill="1" applyBorder="1" applyAlignment="1">
      <alignment horizontal="center" vertical="center" wrapText="1"/>
    </xf>
    <xf numFmtId="14" fontId="51" fillId="12" borderId="78" xfId="0" applyNumberFormat="1" applyFont="1" applyFill="1" applyBorder="1" applyAlignment="1">
      <alignment horizontal="center" vertical="center"/>
    </xf>
    <xf numFmtId="0" fontId="51" fillId="12" borderId="0" xfId="0" applyFont="1" applyFill="1" applyAlignment="1">
      <alignment horizontal="center" vertical="center"/>
    </xf>
    <xf numFmtId="0" fontId="50" fillId="12" borderId="0" xfId="0" applyFont="1" applyFill="1" applyAlignment="1">
      <alignment horizontal="right" vertical="center"/>
    </xf>
    <xf numFmtId="0" fontId="51" fillId="12" borderId="0" xfId="0" quotePrefix="1" applyFont="1" applyFill="1" applyBorder="1" applyAlignment="1">
      <alignment vertical="center"/>
    </xf>
    <xf numFmtId="0" fontId="50" fillId="16" borderId="144" xfId="0" applyFont="1" applyFill="1" applyBorder="1" applyAlignment="1">
      <alignment horizontal="center" vertical="center" wrapText="1"/>
    </xf>
    <xf numFmtId="0" fontId="50" fillId="16" borderId="145" xfId="0" applyFont="1" applyFill="1" applyBorder="1" applyAlignment="1">
      <alignment horizontal="center" vertical="center" wrapText="1"/>
    </xf>
    <xf numFmtId="0" fontId="50" fillId="16" borderId="149" xfId="0" applyFont="1" applyFill="1" applyBorder="1" applyAlignment="1">
      <alignment horizontal="center" vertical="center" wrapText="1"/>
    </xf>
    <xf numFmtId="0" fontId="50" fillId="12" borderId="134" xfId="0" applyFont="1" applyFill="1" applyBorder="1" applyAlignment="1">
      <alignment horizontal="center" vertical="center" wrapText="1"/>
    </xf>
    <xf numFmtId="0" fontId="50" fillId="12" borderId="124" xfId="0" applyFont="1" applyFill="1" applyBorder="1" applyAlignment="1">
      <alignment horizontal="left" vertical="center" wrapText="1"/>
    </xf>
    <xf numFmtId="0" fontId="49" fillId="12" borderId="124" xfId="0" applyFont="1" applyFill="1" applyBorder="1" applyAlignment="1">
      <alignment horizontal="left" vertical="center" wrapText="1"/>
    </xf>
    <xf numFmtId="0" fontId="61" fillId="12" borderId="153" xfId="0" applyFont="1" applyFill="1" applyBorder="1" applyAlignment="1">
      <alignment horizontal="center" vertical="center" wrapText="1"/>
    </xf>
    <xf numFmtId="0" fontId="50" fillId="12" borderId="103" xfId="0" applyFont="1" applyFill="1" applyBorder="1" applyAlignment="1">
      <alignment horizontal="center" vertical="center" wrapText="1"/>
    </xf>
    <xf numFmtId="0" fontId="49" fillId="0" borderId="74" xfId="0" applyFont="1" applyFill="1" applyBorder="1" applyAlignment="1">
      <alignment horizontal="left" vertical="center" wrapText="1"/>
    </xf>
    <xf numFmtId="0" fontId="61" fillId="0" borderId="107" xfId="0" applyFont="1" applyFill="1" applyBorder="1" applyAlignment="1">
      <alignment horizontal="center" vertical="center" wrapText="1"/>
    </xf>
    <xf numFmtId="0" fontId="47" fillId="12" borderId="0" xfId="0" applyFont="1" applyFill="1" applyBorder="1" applyAlignment="1">
      <alignment horizontal="center" vertical="center" wrapText="1"/>
    </xf>
    <xf numFmtId="0" fontId="48" fillId="12" borderId="0" xfId="0" applyFont="1" applyFill="1" applyBorder="1" applyAlignment="1">
      <alignment horizontal="left" vertical="center" wrapText="1"/>
    </xf>
    <xf numFmtId="0" fontId="62" fillId="12" borderId="0" xfId="0" applyFont="1" applyFill="1" applyBorder="1" applyAlignment="1">
      <alignment horizontal="center" vertical="center" wrapText="1"/>
    </xf>
    <xf numFmtId="0" fontId="50" fillId="16" borderId="99" xfId="0" applyFont="1" applyFill="1" applyBorder="1" applyAlignment="1">
      <alignment horizontal="center" vertical="center" wrapText="1"/>
    </xf>
    <xf numFmtId="0" fontId="50" fillId="16" borderId="71"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19" fillId="0" borderId="0" xfId="0" applyFont="1" applyFill="1" applyAlignment="1">
      <alignment horizontal="left" vertical="center" wrapText="1"/>
    </xf>
    <xf numFmtId="0" fontId="51" fillId="0" borderId="74" xfId="0" applyFont="1" applyFill="1" applyBorder="1" applyAlignment="1">
      <alignment horizontal="left" vertical="center" wrapText="1"/>
    </xf>
    <xf numFmtId="0" fontId="48" fillId="12" borderId="0" xfId="0" applyFont="1" applyFill="1" applyBorder="1" applyAlignment="1">
      <alignment horizontal="left" vertical="center"/>
    </xf>
    <xf numFmtId="0" fontId="48" fillId="12" borderId="0" xfId="0" applyFont="1" applyFill="1" applyBorder="1" applyAlignment="1">
      <alignment vertical="center"/>
    </xf>
    <xf numFmtId="0" fontId="47" fillId="12" borderId="0" xfId="0" applyFont="1" applyFill="1" applyBorder="1" applyAlignment="1">
      <alignment vertical="center" wrapText="1"/>
    </xf>
    <xf numFmtId="0" fontId="50" fillId="14" borderId="155" xfId="0" applyFont="1" applyFill="1" applyBorder="1" applyAlignment="1">
      <alignment horizontal="center" vertical="center"/>
    </xf>
    <xf numFmtId="0" fontId="50" fillId="14" borderId="159" xfId="0" applyFont="1" applyFill="1" applyBorder="1" applyAlignment="1">
      <alignment horizontal="center" vertical="center"/>
    </xf>
    <xf numFmtId="0" fontId="50" fillId="14" borderId="160" xfId="0" applyFont="1" applyFill="1" applyBorder="1" applyAlignment="1">
      <alignment horizontal="center" vertical="center"/>
    </xf>
    <xf numFmtId="0" fontId="51" fillId="12" borderId="124" xfId="0" applyFont="1" applyFill="1" applyBorder="1" applyAlignment="1">
      <alignment horizontal="center" vertical="center" wrapText="1"/>
    </xf>
    <xf numFmtId="0" fontId="51" fillId="12" borderId="123" xfId="0" applyFont="1" applyFill="1" applyBorder="1" applyAlignment="1">
      <alignment vertical="center"/>
    </xf>
    <xf numFmtId="14" fontId="51" fillId="12" borderId="153" xfId="0" applyNumberFormat="1" applyFont="1" applyFill="1" applyBorder="1" applyAlignment="1">
      <alignment vertical="center"/>
    </xf>
    <xf numFmtId="0" fontId="51" fillId="0" borderId="74" xfId="0" applyFont="1" applyFill="1" applyBorder="1" applyAlignment="1">
      <alignment horizontal="center" vertical="center" wrapText="1"/>
    </xf>
    <xf numFmtId="0" fontId="51" fillId="0" borderId="106" xfId="0" applyFont="1" applyFill="1" applyBorder="1" applyAlignment="1">
      <alignment vertical="center"/>
    </xf>
    <xf numFmtId="14" fontId="51" fillId="0" borderId="107" xfId="0" applyNumberFormat="1" applyFont="1" applyFill="1" applyBorder="1" applyAlignment="1">
      <alignment vertical="center"/>
    </xf>
    <xf numFmtId="0" fontId="51" fillId="0" borderId="107" xfId="0" applyFont="1" applyFill="1" applyBorder="1" applyAlignment="1">
      <alignment vertical="center"/>
    </xf>
    <xf numFmtId="0" fontId="51" fillId="12" borderId="77" xfId="0" applyFont="1" applyFill="1" applyBorder="1" applyAlignment="1">
      <alignment horizontal="center" vertical="center" wrapText="1"/>
    </xf>
    <xf numFmtId="0" fontId="51" fillId="12" borderId="80" xfId="0" applyFont="1" applyFill="1" applyBorder="1" applyAlignment="1">
      <alignment vertical="center"/>
    </xf>
    <xf numFmtId="0" fontId="51" fillId="12" borderId="111" xfId="0" applyFont="1" applyFill="1" applyBorder="1" applyAlignment="1">
      <alignment vertical="center"/>
    </xf>
    <xf numFmtId="0" fontId="53" fillId="14" borderId="164" xfId="0" applyFont="1" applyFill="1" applyBorder="1" applyAlignment="1">
      <alignment vertical="center"/>
    </xf>
    <xf numFmtId="0" fontId="53" fillId="0" borderId="77" xfId="0" applyFont="1" applyFill="1" applyBorder="1" applyAlignment="1">
      <alignment vertical="center"/>
    </xf>
    <xf numFmtId="0" fontId="25" fillId="12" borderId="61" xfId="0" applyFont="1" applyFill="1" applyBorder="1" applyAlignment="1" applyProtection="1">
      <alignment horizontal="center" vertical="center" wrapText="1"/>
    </xf>
    <xf numFmtId="0" fontId="25" fillId="12" borderId="61" xfId="0" applyFont="1" applyFill="1" applyBorder="1" applyAlignment="1" applyProtection="1">
      <alignment horizontal="center" vertical="center"/>
    </xf>
    <xf numFmtId="0" fontId="39" fillId="12" borderId="61" xfId="0" applyFont="1" applyFill="1" applyBorder="1" applyAlignment="1" applyProtection="1">
      <alignment horizontal="center" vertical="center"/>
    </xf>
    <xf numFmtId="0" fontId="38" fillId="12" borderId="61" xfId="0" applyFont="1" applyFill="1" applyBorder="1" applyAlignment="1" applyProtection="1">
      <alignment horizontal="center" vertical="center" wrapText="1"/>
      <protection locked="0"/>
    </xf>
    <xf numFmtId="0" fontId="38" fillId="12" borderId="61" xfId="0" applyFont="1" applyFill="1" applyBorder="1" applyAlignment="1" applyProtection="1">
      <alignment horizontal="left" vertical="center" wrapText="1"/>
      <protection locked="0"/>
    </xf>
    <xf numFmtId="0" fontId="38" fillId="12" borderId="15" xfId="0" applyFont="1" applyFill="1" applyBorder="1" applyAlignment="1" applyProtection="1">
      <alignment horizontal="left" vertical="center" wrapText="1"/>
      <protection locked="0"/>
    </xf>
    <xf numFmtId="0" fontId="63" fillId="12" borderId="0" xfId="0" applyFont="1" applyFill="1"/>
    <xf numFmtId="0" fontId="63" fillId="12" borderId="0" xfId="0" applyFont="1" applyFill="1" applyAlignment="1">
      <alignment horizontal="center"/>
    </xf>
    <xf numFmtId="0" fontId="63" fillId="12" borderId="0" xfId="0" applyFont="1" applyFill="1" applyBorder="1" applyAlignment="1">
      <alignment horizontal="center"/>
    </xf>
    <xf numFmtId="0" fontId="64" fillId="17" borderId="166" xfId="0" applyFont="1" applyFill="1" applyBorder="1" applyAlignment="1">
      <alignment horizontal="center" vertical="center" wrapText="1"/>
    </xf>
    <xf numFmtId="0" fontId="64" fillId="17" borderId="53" xfId="0" applyFont="1" applyFill="1" applyBorder="1" applyAlignment="1">
      <alignment horizontal="center" vertical="center" wrapText="1"/>
    </xf>
    <xf numFmtId="0" fontId="64" fillId="17" borderId="52"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48" xfId="0" applyFont="1" applyFill="1" applyBorder="1" applyAlignment="1">
      <alignment horizontal="center" vertical="center" wrapText="1"/>
    </xf>
    <xf numFmtId="0" fontId="24" fillId="17" borderId="60" xfId="0" applyFont="1" applyFill="1" applyBorder="1" applyAlignment="1">
      <alignment horizontal="center" vertical="center" wrapText="1"/>
    </xf>
    <xf numFmtId="0" fontId="66" fillId="17" borderId="46" xfId="0" applyFont="1" applyFill="1" applyBorder="1" applyAlignment="1">
      <alignment horizontal="center" vertical="top" wrapText="1"/>
    </xf>
    <xf numFmtId="0" fontId="66" fillId="17" borderId="17" xfId="0" applyFont="1" applyFill="1" applyBorder="1" applyAlignment="1">
      <alignment horizontal="center" vertical="top" wrapText="1"/>
    </xf>
    <xf numFmtId="0" fontId="66" fillId="17" borderId="19" xfId="0" applyFont="1" applyFill="1" applyBorder="1" applyAlignment="1">
      <alignment horizontal="center" vertical="top" wrapText="1"/>
    </xf>
    <xf numFmtId="0" fontId="66" fillId="17" borderId="26" xfId="0" applyFont="1" applyFill="1" applyBorder="1" applyAlignment="1">
      <alignment horizontal="center" vertical="top" wrapText="1"/>
    </xf>
    <xf numFmtId="0" fontId="67" fillId="12" borderId="48" xfId="0" applyFont="1" applyFill="1" applyBorder="1" applyAlignment="1" applyProtection="1">
      <alignment vertical="center" wrapText="1"/>
      <protection locked="0"/>
    </xf>
    <xf numFmtId="0" fontId="67" fillId="12" borderId="23" xfId="0" applyFont="1" applyFill="1" applyBorder="1" applyAlignment="1" applyProtection="1">
      <alignment vertical="center" wrapText="1"/>
      <protection locked="0"/>
    </xf>
    <xf numFmtId="0" fontId="67" fillId="12" borderId="60" xfId="0" applyFont="1" applyFill="1" applyBorder="1" applyAlignment="1" applyProtection="1">
      <alignment vertical="center" wrapText="1"/>
      <protection locked="0"/>
    </xf>
    <xf numFmtId="0" fontId="67" fillId="12" borderId="167" xfId="0" applyFont="1" applyFill="1" applyBorder="1" applyAlignment="1" applyProtection="1">
      <alignment vertical="center" wrapText="1"/>
      <protection locked="0"/>
    </xf>
    <xf numFmtId="0" fontId="67" fillId="0" borderId="60" xfId="0" applyFont="1" applyFill="1" applyBorder="1" applyAlignment="1" applyProtection="1">
      <alignment vertical="center" wrapText="1"/>
      <protection locked="0"/>
    </xf>
    <xf numFmtId="14" fontId="67" fillId="0" borderId="27" xfId="0" applyNumberFormat="1" applyFont="1" applyFill="1" applyBorder="1" applyAlignment="1">
      <alignment vertical="center" wrapText="1"/>
    </xf>
    <xf numFmtId="14" fontId="67" fillId="12" borderId="27" xfId="0" applyNumberFormat="1" applyFont="1" applyFill="1" applyBorder="1" applyAlignment="1">
      <alignment vertical="center" wrapText="1"/>
    </xf>
    <xf numFmtId="14" fontId="67" fillId="12" borderId="60" xfId="0" applyNumberFormat="1" applyFont="1" applyFill="1" applyBorder="1" applyAlignment="1">
      <alignment horizontal="center" vertical="top" wrapText="1"/>
    </xf>
    <xf numFmtId="14" fontId="67" fillId="12" borderId="167" xfId="0" applyNumberFormat="1" applyFont="1" applyFill="1" applyBorder="1" applyAlignment="1">
      <alignment horizontal="center" vertical="top" wrapText="1"/>
    </xf>
    <xf numFmtId="0" fontId="67" fillId="12" borderId="49" xfId="0" applyFont="1" applyFill="1" applyBorder="1" applyAlignment="1" applyProtection="1">
      <alignment vertical="center" wrapText="1"/>
      <protection locked="0"/>
    </xf>
    <xf numFmtId="0" fontId="67" fillId="12" borderId="168" xfId="0" applyFont="1" applyFill="1" applyBorder="1" applyAlignment="1" applyProtection="1">
      <alignment vertical="center" wrapText="1"/>
      <protection locked="0"/>
    </xf>
    <xf numFmtId="14" fontId="67" fillId="12" borderId="49" xfId="0" applyNumberFormat="1" applyFont="1" applyFill="1" applyBorder="1" applyAlignment="1">
      <alignment horizontal="center" vertical="top" wrapText="1"/>
    </xf>
    <xf numFmtId="14" fontId="67" fillId="12" borderId="168" xfId="0" applyNumberFormat="1" applyFont="1" applyFill="1" applyBorder="1" applyAlignment="1">
      <alignment horizontal="center" vertical="top" wrapText="1"/>
    </xf>
    <xf numFmtId="14" fontId="67" fillId="12" borderId="7" xfId="0" applyNumberFormat="1" applyFont="1" applyFill="1" applyBorder="1" applyAlignment="1">
      <alignment vertical="center" wrapText="1"/>
    </xf>
    <xf numFmtId="0" fontId="63" fillId="0" borderId="0" xfId="0" applyFont="1"/>
    <xf numFmtId="0" fontId="63" fillId="0" borderId="0" xfId="0" applyFont="1" applyAlignment="1">
      <alignment horizontal="center"/>
    </xf>
    <xf numFmtId="0" fontId="0" fillId="12" borderId="0" xfId="0" applyFill="1" applyBorder="1" applyAlignment="1">
      <alignment horizontal="center" vertical="center" wrapText="1"/>
    </xf>
    <xf numFmtId="0" fontId="24" fillId="17" borderId="66" xfId="0" applyFont="1" applyFill="1" applyBorder="1" applyAlignment="1">
      <alignment horizontal="center" vertical="center" wrapText="1"/>
    </xf>
    <xf numFmtId="0" fontId="63" fillId="12" borderId="22" xfId="0" applyFont="1" applyFill="1" applyBorder="1" applyAlignment="1">
      <alignment horizontal="center" vertical="center" wrapText="1"/>
    </xf>
    <xf numFmtId="0" fontId="63" fillId="12" borderId="2" xfId="0" applyFont="1" applyFill="1" applyBorder="1" applyAlignment="1">
      <alignment horizontal="center" vertical="center" wrapText="1"/>
    </xf>
    <xf numFmtId="0" fontId="68" fillId="12" borderId="37" xfId="0" applyFont="1" applyFill="1" applyBorder="1" applyAlignment="1">
      <alignment vertical="center" wrapText="1"/>
    </xf>
    <xf numFmtId="0" fontId="68" fillId="12" borderId="136" xfId="0" applyFont="1" applyFill="1" applyBorder="1" applyAlignment="1">
      <alignment vertical="center" wrapText="1"/>
    </xf>
    <xf numFmtId="0" fontId="68" fillId="12" borderId="39" xfId="0" applyFont="1" applyFill="1" applyBorder="1" applyAlignment="1">
      <alignment vertical="center" wrapText="1"/>
    </xf>
    <xf numFmtId="0" fontId="69" fillId="12" borderId="38" xfId="0" applyFont="1" applyFill="1" applyBorder="1" applyAlignment="1">
      <alignment horizontal="left" vertical="center" wrapText="1"/>
    </xf>
    <xf numFmtId="0" fontId="69" fillId="12" borderId="61" xfId="0" applyFont="1" applyFill="1" applyBorder="1" applyAlignment="1">
      <alignment horizontal="left" vertical="center" wrapText="1"/>
    </xf>
    <xf numFmtId="0" fontId="69" fillId="12" borderId="63" xfId="0" applyFont="1" applyFill="1" applyBorder="1" applyAlignment="1">
      <alignment horizontal="left" vertical="center" wrapText="1"/>
    </xf>
    <xf numFmtId="0" fontId="69" fillId="12" borderId="33" xfId="0" applyFont="1" applyFill="1" applyBorder="1" applyAlignment="1">
      <alignment horizontal="left" vertical="center" wrapText="1"/>
    </xf>
    <xf numFmtId="0" fontId="69" fillId="12" borderId="69" xfId="0" applyFont="1" applyFill="1" applyBorder="1" applyAlignment="1">
      <alignment horizontal="left" vertical="center" wrapText="1"/>
    </xf>
    <xf numFmtId="0" fontId="24" fillId="12" borderId="0" xfId="0" applyFont="1" applyFill="1" applyBorder="1" applyAlignment="1">
      <alignment horizontal="center" vertical="center" wrapText="1"/>
    </xf>
    <xf numFmtId="0" fontId="0" fillId="12" borderId="2" xfId="0" applyFill="1" applyBorder="1" applyAlignment="1">
      <alignment horizontal="center" vertical="center"/>
    </xf>
    <xf numFmtId="0" fontId="0" fillId="12" borderId="2" xfId="0" applyFill="1" applyBorder="1" applyAlignment="1">
      <alignment horizontal="center" wrapText="1"/>
    </xf>
    <xf numFmtId="0" fontId="0" fillId="12" borderId="0" xfId="0" applyFill="1" applyBorder="1" applyAlignment="1">
      <alignment horizontal="center" wrapText="1"/>
    </xf>
    <xf numFmtId="0" fontId="69" fillId="12" borderId="65" xfId="0" applyFont="1" applyFill="1" applyBorder="1" applyAlignment="1">
      <alignment horizontal="left" vertical="center" wrapText="1"/>
    </xf>
    <xf numFmtId="0" fontId="24" fillId="17" borderId="136" xfId="0" applyFont="1" applyFill="1" applyBorder="1" applyAlignment="1">
      <alignment horizontal="center" vertical="center" wrapText="1"/>
    </xf>
    <xf numFmtId="0" fontId="0" fillId="12" borderId="69" xfId="0" applyFill="1" applyBorder="1" applyAlignment="1">
      <alignment horizontal="center" vertical="center" wrapText="1"/>
    </xf>
    <xf numFmtId="0" fontId="24" fillId="17" borderId="39" xfId="0" applyFont="1" applyFill="1" applyBorder="1" applyAlignment="1">
      <alignment horizontal="center" vertical="center" wrapText="1"/>
    </xf>
    <xf numFmtId="0" fontId="7" fillId="12" borderId="63" xfId="0" applyFont="1" applyFill="1" applyBorder="1" applyAlignment="1">
      <alignment horizontal="left" vertical="center" wrapText="1"/>
    </xf>
    <xf numFmtId="0" fontId="0" fillId="12" borderId="35" xfId="0" applyFill="1" applyBorder="1" applyAlignment="1">
      <alignment horizontal="center" vertical="center" wrapText="1"/>
    </xf>
    <xf numFmtId="0" fontId="2" fillId="12" borderId="38" xfId="0" applyFont="1" applyFill="1" applyBorder="1" applyAlignment="1">
      <alignment horizontal="justify" vertical="center" wrapText="1"/>
    </xf>
    <xf numFmtId="0" fontId="29" fillId="12" borderId="48"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9" fillId="13" borderId="53" xfId="0" applyFont="1" applyFill="1" applyBorder="1" applyAlignment="1">
      <alignment horizontal="center" vertical="center" wrapText="1"/>
    </xf>
    <xf numFmtId="0" fontId="2" fillId="12" borderId="61" xfId="0" applyFont="1" applyFill="1" applyBorder="1" applyAlignment="1">
      <alignment horizontal="justify" vertical="center" wrapText="1"/>
    </xf>
    <xf numFmtId="0" fontId="29" fillId="12" borderId="60" xfId="0" applyFont="1" applyFill="1" applyBorder="1" applyAlignment="1">
      <alignment horizontal="center" vertical="center" wrapText="1"/>
    </xf>
    <xf numFmtId="0" fontId="29" fillId="12" borderId="62"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9" fillId="13" borderId="16" xfId="0" applyFont="1" applyFill="1" applyBorder="1" applyAlignment="1">
      <alignment horizontal="center" vertical="center" wrapText="1"/>
    </xf>
    <xf numFmtId="0" fontId="26" fillId="3" borderId="64" xfId="0" applyFont="1" applyFill="1" applyBorder="1" applyAlignment="1">
      <alignment vertical="center" wrapText="1"/>
    </xf>
    <xf numFmtId="0" fontId="2" fillId="0" borderId="61" xfId="0" applyFont="1" applyBorder="1" applyAlignment="1">
      <alignment vertical="center" wrapText="1"/>
    </xf>
    <xf numFmtId="0" fontId="2" fillId="12" borderId="57" xfId="0" applyFont="1" applyFill="1" applyBorder="1" applyAlignment="1">
      <alignment horizontal="justify" vertical="center" wrapText="1"/>
    </xf>
    <xf numFmtId="0" fontId="29" fillId="12" borderId="66" xfId="0" applyFont="1" applyFill="1" applyBorder="1" applyAlignment="1">
      <alignment horizontal="center" vertical="center" wrapText="1"/>
    </xf>
    <xf numFmtId="0" fontId="29" fillId="12" borderId="67" xfId="0" applyFont="1" applyFill="1" applyBorder="1" applyAlignment="1">
      <alignment horizontal="center" vertical="center" wrapText="1"/>
    </xf>
    <xf numFmtId="0" fontId="68" fillId="12" borderId="18" xfId="0" applyFont="1" applyFill="1" applyBorder="1" applyAlignment="1">
      <alignment vertical="center" wrapText="1"/>
    </xf>
    <xf numFmtId="0" fontId="68" fillId="12" borderId="19" xfId="0" applyFont="1" applyFill="1" applyBorder="1" applyAlignment="1">
      <alignment vertical="center" wrapText="1"/>
    </xf>
    <xf numFmtId="0" fontId="68" fillId="12" borderId="20" xfId="0" applyFont="1" applyFill="1" applyBorder="1" applyAlignment="1">
      <alignment vertical="center" wrapText="1"/>
    </xf>
    <xf numFmtId="0" fontId="68" fillId="12" borderId="21" xfId="0" applyFont="1" applyFill="1" applyBorder="1" applyAlignment="1">
      <alignment vertical="center" wrapText="1"/>
    </xf>
    <xf numFmtId="0" fontId="68" fillId="12" borderId="0" xfId="0" applyFont="1" applyFill="1" applyBorder="1" applyAlignment="1">
      <alignment vertical="center" wrapText="1"/>
    </xf>
    <xf numFmtId="0" fontId="68" fillId="12" borderId="5" xfId="0" applyFont="1" applyFill="1" applyBorder="1" applyAlignment="1">
      <alignment vertical="center" wrapText="1"/>
    </xf>
    <xf numFmtId="0" fontId="68" fillId="12" borderId="22" xfId="0" applyFont="1" applyFill="1" applyBorder="1" applyAlignment="1">
      <alignment vertical="center" wrapText="1"/>
    </xf>
    <xf numFmtId="0" fontId="68" fillId="12" borderId="2" xfId="0" applyFont="1" applyFill="1" applyBorder="1" applyAlignment="1">
      <alignment vertical="center" wrapText="1"/>
    </xf>
    <xf numFmtId="0" fontId="68" fillId="12" borderId="6" xfId="0" applyFont="1" applyFill="1" applyBorder="1" applyAlignment="1">
      <alignment vertical="center" wrapText="1"/>
    </xf>
    <xf numFmtId="0" fontId="26" fillId="9" borderId="53" xfId="0" applyFont="1" applyFill="1" applyBorder="1" applyAlignment="1">
      <alignment horizontal="center" vertical="center" wrapText="1"/>
    </xf>
    <xf numFmtId="0" fontId="38" fillId="12" borderId="0" xfId="0" applyFont="1" applyFill="1" applyBorder="1" applyProtection="1"/>
    <xf numFmtId="0" fontId="38" fillId="12" borderId="5" xfId="0" applyFont="1" applyFill="1" applyBorder="1" applyProtection="1"/>
    <xf numFmtId="0" fontId="30" fillId="12" borderId="61" xfId="0" applyFont="1" applyFill="1" applyBorder="1" applyAlignment="1" applyProtection="1">
      <alignment horizontal="center" vertical="center" wrapText="1"/>
    </xf>
    <xf numFmtId="0" fontId="38" fillId="12" borderId="63" xfId="0" applyFont="1" applyFill="1" applyBorder="1" applyAlignment="1" applyProtection="1">
      <alignment horizontal="center" vertical="center"/>
      <protection locked="0"/>
    </xf>
    <xf numFmtId="0" fontId="39" fillId="12" borderId="63" xfId="0" applyFont="1" applyFill="1" applyBorder="1" applyAlignment="1" applyProtection="1">
      <alignment horizontal="center" vertical="center"/>
    </xf>
    <xf numFmtId="1" fontId="39" fillId="12" borderId="63" xfId="0" applyNumberFormat="1" applyFont="1" applyFill="1" applyBorder="1" applyAlignment="1" applyProtection="1">
      <alignment horizontal="center" vertical="center" wrapText="1"/>
    </xf>
    <xf numFmtId="0" fontId="38" fillId="12" borderId="63" xfId="0" applyFont="1" applyFill="1" applyBorder="1" applyProtection="1"/>
    <xf numFmtId="0" fontId="38" fillId="12" borderId="63" xfId="0" applyFont="1" applyFill="1" applyBorder="1" applyAlignment="1" applyProtection="1">
      <alignment horizontal="center" vertical="center" wrapText="1"/>
      <protection locked="0"/>
    </xf>
    <xf numFmtId="0" fontId="38" fillId="12" borderId="63" xfId="0" applyFont="1" applyFill="1" applyBorder="1" applyAlignment="1" applyProtection="1">
      <alignment horizontal="left" vertical="center" wrapText="1"/>
      <protection locked="0"/>
    </xf>
    <xf numFmtId="0" fontId="48" fillId="0" borderId="125"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23" xfId="0" applyFont="1" applyFill="1" applyBorder="1" applyAlignment="1">
      <alignment horizontal="center" vertical="center"/>
    </xf>
    <xf numFmtId="14" fontId="48" fillId="0" borderId="124" xfId="0" applyNumberFormat="1" applyFont="1" applyFill="1" applyBorder="1" applyAlignment="1">
      <alignment horizontal="center" vertical="center"/>
    </xf>
    <xf numFmtId="0" fontId="48" fillId="0" borderId="124" xfId="0" applyFont="1" applyFill="1" applyBorder="1" applyAlignment="1">
      <alignment horizontal="center" vertical="center"/>
    </xf>
    <xf numFmtId="14" fontId="48" fillId="0" borderId="125" xfId="0" applyNumberFormat="1" applyFont="1" applyFill="1" applyBorder="1" applyAlignment="1">
      <alignment horizontal="center" vertical="center"/>
    </xf>
    <xf numFmtId="0" fontId="2" fillId="0" borderId="57" xfId="0" applyFont="1" applyBorder="1" applyAlignment="1">
      <alignment vertical="center" wrapText="1"/>
    </xf>
    <xf numFmtId="0" fontId="26" fillId="6" borderId="32" xfId="0" applyFont="1" applyFill="1" applyBorder="1" applyAlignment="1">
      <alignment vertical="center" wrapText="1"/>
    </xf>
    <xf numFmtId="10" fontId="30" fillId="12" borderId="0" xfId="2" applyNumberFormat="1" applyFont="1" applyFill="1" applyProtection="1"/>
    <xf numFmtId="0" fontId="25" fillId="12" borderId="38" xfId="0" applyFont="1" applyFill="1" applyBorder="1" applyAlignment="1" applyProtection="1">
      <alignment horizontal="center" vertical="center"/>
    </xf>
    <xf numFmtId="0" fontId="38" fillId="12" borderId="38" xfId="0" applyFont="1" applyFill="1" applyBorder="1" applyAlignment="1" applyProtection="1">
      <alignment horizontal="center" vertical="center" wrapText="1"/>
      <protection locked="0"/>
    </xf>
    <xf numFmtId="0" fontId="38" fillId="12" borderId="38" xfId="0" applyFont="1" applyFill="1" applyBorder="1" applyAlignment="1" applyProtection="1">
      <alignment horizontal="center" vertical="center"/>
      <protection locked="0"/>
    </xf>
    <xf numFmtId="0" fontId="39" fillId="12" borderId="38" xfId="0" applyFont="1" applyFill="1" applyBorder="1" applyAlignment="1" applyProtection="1">
      <alignment horizontal="center" vertical="center"/>
    </xf>
    <xf numFmtId="1" fontId="39" fillId="12" borderId="38" xfId="0" applyNumberFormat="1" applyFont="1" applyFill="1" applyBorder="1" applyAlignment="1" applyProtection="1">
      <alignment horizontal="center" vertical="center" wrapText="1"/>
    </xf>
    <xf numFmtId="0" fontId="38" fillId="12" borderId="38" xfId="0" applyFont="1" applyFill="1" applyBorder="1" applyProtection="1"/>
    <xf numFmtId="0" fontId="38" fillId="12" borderId="61" xfId="0" applyFont="1" applyFill="1" applyBorder="1" applyAlignment="1" applyProtection="1">
      <alignment horizontal="center" vertical="center" wrapText="1"/>
      <protection locked="0"/>
    </xf>
    <xf numFmtId="0" fontId="38" fillId="12" borderId="61" xfId="0" applyFont="1" applyFill="1" applyBorder="1" applyAlignment="1" applyProtection="1">
      <alignment horizontal="left" vertical="center" wrapText="1"/>
      <protection locked="0"/>
    </xf>
    <xf numFmtId="0" fontId="38" fillId="12" borderId="63" xfId="0" applyFont="1" applyFill="1" applyBorder="1" applyAlignment="1" applyProtection="1">
      <alignment horizontal="left" vertical="center" wrapText="1"/>
      <protection locked="0"/>
    </xf>
    <xf numFmtId="0" fontId="39" fillId="12" borderId="61" xfId="0" applyFont="1" applyFill="1" applyBorder="1" applyAlignment="1" applyProtection="1">
      <alignment horizontal="center" vertical="center"/>
    </xf>
    <xf numFmtId="0" fontId="25" fillId="12" borderId="39" xfId="0" applyFont="1" applyFill="1" applyBorder="1" applyAlignment="1" applyProtection="1">
      <alignment horizontal="center" vertical="center" wrapText="1"/>
    </xf>
    <xf numFmtId="0" fontId="25" fillId="12" borderId="37" xfId="0" applyFont="1" applyFill="1" applyBorder="1" applyAlignment="1" applyProtection="1">
      <alignment horizontal="center" vertical="center" wrapText="1"/>
    </xf>
    <xf numFmtId="0" fontId="72" fillId="12" borderId="61" xfId="0" applyFont="1" applyFill="1" applyBorder="1" applyAlignment="1" applyProtection="1">
      <alignment horizontal="center" vertical="center"/>
      <protection locked="0"/>
    </xf>
    <xf numFmtId="0" fontId="38" fillId="0" borderId="0" xfId="0" applyFont="1" applyBorder="1" applyAlignment="1">
      <alignment vertical="center" wrapText="1"/>
    </xf>
    <xf numFmtId="0" fontId="30" fillId="0" borderId="0" xfId="0" applyFont="1" applyBorder="1" applyAlignment="1">
      <alignment vertical="center" wrapText="1"/>
    </xf>
    <xf numFmtId="0" fontId="59" fillId="15" borderId="46" xfId="0" applyFont="1" applyFill="1" applyBorder="1" applyAlignment="1">
      <alignment horizontal="center"/>
    </xf>
    <xf numFmtId="0" fontId="59" fillId="15" borderId="29" xfId="0" applyFont="1" applyFill="1" applyBorder="1" applyAlignment="1">
      <alignment horizontal="center"/>
    </xf>
    <xf numFmtId="0" fontId="59" fillId="15" borderId="17" xfId="0" applyFont="1" applyFill="1" applyBorder="1" applyAlignment="1">
      <alignment horizontal="center"/>
    </xf>
    <xf numFmtId="0" fontId="59" fillId="15" borderId="26" xfId="0" applyFont="1" applyFill="1" applyBorder="1" applyAlignment="1">
      <alignment horizontal="left" vertical="center" wrapText="1"/>
    </xf>
    <xf numFmtId="0" fontId="59" fillId="15" borderId="27" xfId="0" applyFont="1" applyFill="1" applyBorder="1" applyAlignment="1">
      <alignment horizontal="left" vertical="center" wrapText="1"/>
    </xf>
    <xf numFmtId="0" fontId="59" fillId="15" borderId="7"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7" fillId="12" borderId="19" xfId="0" applyFont="1" applyFill="1" applyBorder="1" applyAlignment="1">
      <alignment horizontal="left" vertical="center" wrapText="1"/>
    </xf>
    <xf numFmtId="0" fontId="7" fillId="12" borderId="20" xfId="0" applyFont="1" applyFill="1" applyBorder="1" applyAlignment="1">
      <alignment horizontal="left" vertical="center" wrapText="1"/>
    </xf>
    <xf numFmtId="0" fontId="7" fillId="12" borderId="21"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7" fillId="12" borderId="22" xfId="0" applyFont="1" applyFill="1" applyBorder="1" applyAlignment="1">
      <alignment horizontal="left" vertical="center" wrapText="1"/>
    </xf>
    <xf numFmtId="0" fontId="7" fillId="12" borderId="2"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4" fillId="15" borderId="143" xfId="0" applyFont="1" applyFill="1" applyBorder="1" applyAlignment="1">
      <alignment horizontal="justify" vertical="center" wrapText="1"/>
    </xf>
    <xf numFmtId="0" fontId="4" fillId="15" borderId="140" xfId="0" applyFont="1" applyFill="1" applyBorder="1" applyAlignment="1">
      <alignment horizontal="justify" vertical="center" wrapText="1"/>
    </xf>
    <xf numFmtId="0" fontId="4" fillId="15" borderId="139" xfId="0" applyFont="1" applyFill="1" applyBorder="1" applyAlignment="1">
      <alignment horizontal="justify" vertical="center" wrapText="1"/>
    </xf>
    <xf numFmtId="0" fontId="7" fillId="0" borderId="143" xfId="0" applyFont="1" applyBorder="1" applyAlignment="1">
      <alignment horizontal="justify" vertical="center" wrapText="1"/>
    </xf>
    <xf numFmtId="0" fontId="7" fillId="0" borderId="140" xfId="0" applyFont="1" applyBorder="1" applyAlignment="1">
      <alignment horizontal="justify" vertical="center" wrapText="1"/>
    </xf>
    <xf numFmtId="0" fontId="7" fillId="0" borderId="139" xfId="0" applyFont="1" applyBorder="1" applyAlignment="1">
      <alignment horizontal="justify" vertical="center" wrapText="1"/>
    </xf>
    <xf numFmtId="0" fontId="51" fillId="0" borderId="103" xfId="0" applyFont="1" applyFill="1" applyBorder="1" applyAlignment="1">
      <alignment horizontal="center" vertical="center"/>
    </xf>
    <xf numFmtId="0" fontId="51" fillId="0" borderId="74" xfId="0" applyFont="1" applyFill="1" applyBorder="1" applyAlignment="1">
      <alignment horizontal="center" vertical="center"/>
    </xf>
    <xf numFmtId="14" fontId="51" fillId="0" borderId="74" xfId="0" applyNumberFormat="1" applyFont="1" applyFill="1" applyBorder="1" applyAlignment="1">
      <alignment horizontal="center" vertical="center"/>
    </xf>
    <xf numFmtId="0" fontId="51" fillId="0" borderId="75" xfId="0" applyFont="1" applyFill="1" applyBorder="1" applyAlignment="1">
      <alignment horizontal="center" vertical="center"/>
    </xf>
    <xf numFmtId="0" fontId="51" fillId="0" borderId="122" xfId="0" applyFont="1" applyFill="1" applyBorder="1" applyAlignment="1">
      <alignment horizontal="center" vertical="center"/>
    </xf>
    <xf numFmtId="0" fontId="51" fillId="0" borderId="106" xfId="0" applyFont="1" applyFill="1" applyBorder="1" applyAlignment="1">
      <alignment horizontal="center" vertical="center"/>
    </xf>
    <xf numFmtId="14" fontId="51" fillId="0" borderId="75" xfId="0" applyNumberFormat="1" applyFont="1" applyFill="1" applyBorder="1" applyAlignment="1">
      <alignment horizontal="center" vertical="center"/>
    </xf>
    <xf numFmtId="14" fontId="51" fillId="0" borderId="59" xfId="0" applyNumberFormat="1" applyFont="1" applyFill="1" applyBorder="1" applyAlignment="1">
      <alignment horizontal="center" vertical="center"/>
    </xf>
    <xf numFmtId="14" fontId="51" fillId="12" borderId="46" xfId="0" applyNumberFormat="1" applyFont="1" applyFill="1" applyBorder="1" applyAlignment="1">
      <alignment horizontal="center" vertical="center"/>
    </xf>
    <xf numFmtId="14" fontId="51" fillId="12" borderId="17" xfId="0" applyNumberFormat="1" applyFont="1" applyFill="1" applyBorder="1" applyAlignment="1">
      <alignment horizontal="center" vertical="center"/>
    </xf>
    <xf numFmtId="0" fontId="49" fillId="0" borderId="74" xfId="0" applyFont="1" applyFill="1" applyBorder="1" applyAlignment="1">
      <alignment horizontal="left" vertical="center" wrapText="1"/>
    </xf>
    <xf numFmtId="0" fontId="49" fillId="0" borderId="75" xfId="0" applyFont="1" applyFill="1" applyBorder="1" applyAlignment="1">
      <alignment horizontal="left" vertical="center" wrapText="1"/>
    </xf>
    <xf numFmtId="0" fontId="49" fillId="0" borderId="135" xfId="0" applyFont="1" applyFill="1" applyBorder="1" applyAlignment="1">
      <alignment horizontal="left" vertical="center" wrapText="1"/>
    </xf>
    <xf numFmtId="0" fontId="49" fillId="0" borderId="106" xfId="0" applyFont="1" applyFill="1" applyBorder="1" applyAlignment="1">
      <alignment horizontal="left" vertical="center" wrapText="1"/>
    </xf>
    <xf numFmtId="0" fontId="47" fillId="16" borderId="99" xfId="0" applyFont="1" applyFill="1" applyBorder="1" applyAlignment="1">
      <alignment horizontal="center" vertical="center" wrapText="1"/>
    </xf>
    <xf numFmtId="0" fontId="47" fillId="16" borderId="71" xfId="0" applyFont="1" applyFill="1" applyBorder="1" applyAlignment="1">
      <alignment horizontal="center" vertical="center" wrapText="1"/>
    </xf>
    <xf numFmtId="0" fontId="47" fillId="16" borderId="102" xfId="0" applyFont="1" applyFill="1" applyBorder="1" applyAlignment="1">
      <alignment horizontal="center" vertical="center" wrapText="1"/>
    </xf>
    <xf numFmtId="0" fontId="47" fillId="16" borderId="108" xfId="0" applyFont="1" applyFill="1" applyBorder="1" applyAlignment="1">
      <alignment horizontal="center" vertical="center" wrapText="1"/>
    </xf>
    <xf numFmtId="0" fontId="47" fillId="16" borderId="77" xfId="0" applyFont="1" applyFill="1" applyBorder="1" applyAlignment="1">
      <alignment horizontal="center" vertical="center" wrapText="1"/>
    </xf>
    <xf numFmtId="0" fontId="48" fillId="16" borderId="77" xfId="0" applyFont="1" applyFill="1" applyBorder="1" applyAlignment="1">
      <alignment horizontal="center" vertical="center" wrapText="1"/>
    </xf>
    <xf numFmtId="0" fontId="48" fillId="12" borderId="77" xfId="0" applyFont="1" applyFill="1" applyBorder="1" applyAlignment="1">
      <alignment horizontal="left" vertical="center" wrapText="1"/>
    </xf>
    <xf numFmtId="0" fontId="48" fillId="12" borderId="111" xfId="0" applyFont="1" applyFill="1" applyBorder="1" applyAlignment="1">
      <alignment horizontal="left" vertical="center" wrapText="1"/>
    </xf>
    <xf numFmtId="0" fontId="47" fillId="12" borderId="0" xfId="0" applyFont="1" applyFill="1" applyBorder="1" applyAlignment="1">
      <alignment horizontal="left" vertical="center"/>
    </xf>
    <xf numFmtId="0" fontId="47" fillId="12" borderId="0" xfId="0" applyFont="1" applyFill="1" applyBorder="1" applyAlignment="1">
      <alignment horizontal="left" vertical="center" wrapText="1"/>
    </xf>
    <xf numFmtId="0" fontId="48" fillId="12" borderId="0" xfId="0" applyFont="1" applyFill="1" applyBorder="1" applyAlignment="1">
      <alignment horizontal="left" vertical="center" wrapText="1"/>
    </xf>
    <xf numFmtId="0" fontId="50" fillId="16" borderId="145" xfId="0" applyFont="1" applyFill="1" applyBorder="1" applyAlignment="1">
      <alignment horizontal="center" vertical="center" wrapText="1"/>
    </xf>
    <xf numFmtId="0" fontId="50" fillId="16" borderId="146" xfId="0" applyFont="1" applyFill="1" applyBorder="1" applyAlignment="1">
      <alignment horizontal="center" vertical="center" wrapText="1"/>
    </xf>
    <xf numFmtId="0" fontId="50" fillId="16" borderId="147" xfId="0" applyFont="1" applyFill="1" applyBorder="1" applyAlignment="1">
      <alignment horizontal="center" vertical="center" wrapText="1"/>
    </xf>
    <xf numFmtId="0" fontId="50" fillId="16" borderId="148" xfId="0" applyFont="1" applyFill="1" applyBorder="1" applyAlignment="1">
      <alignment horizontal="center" vertical="center" wrapText="1"/>
    </xf>
    <xf numFmtId="0" fontId="49" fillId="12" borderId="124" xfId="0" applyFont="1" applyFill="1" applyBorder="1" applyAlignment="1">
      <alignment horizontal="left" vertical="center" wrapText="1"/>
    </xf>
    <xf numFmtId="0" fontId="49" fillId="12" borderId="150" xfId="0" applyFont="1" applyFill="1" applyBorder="1" applyAlignment="1">
      <alignment horizontal="left" vertical="center" wrapText="1"/>
    </xf>
    <xf numFmtId="0" fontId="49" fillId="12" borderId="151" xfId="0" applyFont="1" applyFill="1" applyBorder="1" applyAlignment="1">
      <alignment horizontal="left" vertical="center" wrapText="1"/>
    </xf>
    <xf numFmtId="0" fontId="49" fillId="12" borderId="152" xfId="0" applyFont="1" applyFill="1" applyBorder="1" applyAlignment="1">
      <alignment horizontal="left" vertical="center" wrapText="1"/>
    </xf>
    <xf numFmtId="0" fontId="51" fillId="0" borderId="105" xfId="0" applyFont="1" applyFill="1" applyBorder="1" applyAlignment="1">
      <alignment horizontal="center" vertical="center"/>
    </xf>
    <xf numFmtId="0" fontId="51" fillId="0" borderId="74" xfId="0" applyFont="1" applyFill="1" applyBorder="1" applyAlignment="1">
      <alignment horizontal="left" vertical="center" wrapText="1"/>
    </xf>
    <xf numFmtId="0" fontId="51" fillId="0" borderId="107" xfId="0" applyFont="1" applyFill="1" applyBorder="1" applyAlignment="1">
      <alignment horizontal="center" vertical="center"/>
    </xf>
    <xf numFmtId="0" fontId="47" fillId="14" borderId="79" xfId="0" applyFont="1" applyFill="1" applyBorder="1" applyAlignment="1">
      <alignment horizontal="center" vertical="center" wrapText="1"/>
    </xf>
    <xf numFmtId="0" fontId="47" fillId="14" borderId="71" xfId="0" applyFont="1" applyFill="1" applyBorder="1" applyAlignment="1">
      <alignment horizontal="center" vertical="center" wrapText="1"/>
    </xf>
    <xf numFmtId="0" fontId="47" fillId="14" borderId="102" xfId="0" applyFont="1" applyFill="1" applyBorder="1" applyAlignment="1">
      <alignment horizontal="center" vertical="center" wrapText="1"/>
    </xf>
    <xf numFmtId="0" fontId="50" fillId="14" borderId="155" xfId="0" applyFont="1" applyFill="1" applyBorder="1" applyAlignment="1">
      <alignment horizontal="center" vertical="center"/>
    </xf>
    <xf numFmtId="0" fontId="50" fillId="14" borderId="158" xfId="0" applyFont="1" applyFill="1" applyBorder="1" applyAlignment="1">
      <alignment horizontal="center" vertical="center"/>
    </xf>
    <xf numFmtId="14" fontId="51" fillId="12" borderId="124" xfId="0" applyNumberFormat="1" applyFont="1" applyFill="1" applyBorder="1" applyAlignment="1">
      <alignment horizontal="center" vertical="center"/>
    </xf>
    <xf numFmtId="0" fontId="51" fillId="12" borderId="162" xfId="0" applyFont="1" applyFill="1" applyBorder="1" applyAlignment="1">
      <alignment horizontal="center" vertical="center"/>
    </xf>
    <xf numFmtId="0" fontId="47" fillId="14" borderId="100" xfId="0" applyFont="1" applyFill="1" applyBorder="1" applyAlignment="1">
      <alignment horizontal="center" vertical="center" wrapText="1"/>
    </xf>
    <xf numFmtId="0" fontId="47" fillId="14" borderId="101" xfId="0" applyFont="1" applyFill="1" applyBorder="1" applyAlignment="1">
      <alignment horizontal="center" vertical="center" wrapText="1"/>
    </xf>
    <xf numFmtId="0" fontId="51" fillId="0" borderId="74" xfId="0" applyFont="1" applyFill="1" applyBorder="1" applyAlignment="1">
      <alignment vertical="center" wrapText="1"/>
    </xf>
    <xf numFmtId="0" fontId="50" fillId="12" borderId="99" xfId="0" applyFont="1" applyFill="1" applyBorder="1" applyAlignment="1">
      <alignment horizontal="center" vertical="center"/>
    </xf>
    <xf numFmtId="0" fontId="50" fillId="12" borderId="72" xfId="0" applyFont="1" applyFill="1" applyBorder="1" applyAlignment="1">
      <alignment horizontal="center" vertical="center"/>
    </xf>
    <xf numFmtId="0" fontId="50" fillId="12" borderId="103" xfId="0" applyFont="1" applyFill="1" applyBorder="1" applyAlignment="1">
      <alignment horizontal="center" vertical="center"/>
    </xf>
    <xf numFmtId="0" fontId="50" fillId="12" borderId="75" xfId="0" applyFont="1" applyFill="1" applyBorder="1" applyAlignment="1">
      <alignment horizontal="center" vertical="center"/>
    </xf>
    <xf numFmtId="0" fontId="50" fillId="12" borderId="108" xfId="0" applyFont="1" applyFill="1" applyBorder="1" applyAlignment="1">
      <alignment horizontal="center" vertical="center"/>
    </xf>
    <xf numFmtId="0" fontId="50" fillId="12" borderId="78" xfId="0" applyFont="1" applyFill="1" applyBorder="1" applyAlignment="1">
      <alignment horizontal="center" vertical="center"/>
    </xf>
    <xf numFmtId="0" fontId="50" fillId="12" borderId="100" xfId="0" applyFont="1" applyFill="1" applyBorder="1" applyAlignment="1">
      <alignment horizontal="center" vertical="center"/>
    </xf>
    <xf numFmtId="0" fontId="50" fillId="12" borderId="71" xfId="0" applyFont="1" applyFill="1" applyBorder="1" applyAlignment="1">
      <alignment horizontal="center" vertical="center"/>
    </xf>
    <xf numFmtId="0" fontId="50" fillId="12" borderId="101" xfId="0" applyFont="1" applyFill="1" applyBorder="1" applyAlignment="1">
      <alignment horizontal="center" vertical="center"/>
    </xf>
    <xf numFmtId="0" fontId="51" fillId="12" borderId="74" xfId="0" applyFont="1" applyFill="1" applyBorder="1" applyAlignment="1">
      <alignment horizontal="center" vertical="center"/>
    </xf>
    <xf numFmtId="0" fontId="51" fillId="12" borderId="105" xfId="0" applyFont="1" applyFill="1" applyBorder="1" applyAlignment="1">
      <alignment horizontal="center" vertical="center"/>
    </xf>
    <xf numFmtId="0" fontId="51" fillId="12" borderId="77" xfId="0" applyFont="1" applyFill="1" applyBorder="1" applyAlignment="1">
      <alignment horizontal="center" vertical="center"/>
    </xf>
    <xf numFmtId="0" fontId="51" fillId="12" borderId="110" xfId="0" applyFont="1" applyFill="1" applyBorder="1" applyAlignment="1">
      <alignment horizontal="center" vertical="center"/>
    </xf>
    <xf numFmtId="0" fontId="51" fillId="12" borderId="0" xfId="0" applyFont="1" applyFill="1" applyBorder="1" applyAlignment="1">
      <alignment horizontal="left" vertical="center"/>
    </xf>
    <xf numFmtId="0" fontId="50" fillId="16" borderId="71" xfId="0" applyFont="1" applyFill="1" applyBorder="1" applyAlignment="1">
      <alignment horizontal="center" vertical="center" wrapText="1"/>
    </xf>
    <xf numFmtId="0" fontId="50" fillId="16" borderId="102" xfId="0" applyFont="1" applyFill="1" applyBorder="1" applyAlignment="1">
      <alignment horizontal="center" vertical="center" wrapText="1"/>
    </xf>
    <xf numFmtId="0" fontId="51" fillId="0" borderId="124" xfId="0" applyFont="1" applyFill="1" applyBorder="1" applyAlignment="1">
      <alignment vertical="center" wrapText="1"/>
    </xf>
    <xf numFmtId="0" fontId="51" fillId="0" borderId="124" xfId="0" applyFont="1" applyFill="1" applyBorder="1" applyAlignment="1">
      <alignment horizontal="left" vertical="center" wrapText="1"/>
    </xf>
    <xf numFmtId="0" fontId="47" fillId="14" borderId="99" xfId="0" applyFont="1" applyFill="1" applyBorder="1" applyAlignment="1">
      <alignment horizontal="center" vertical="center" wrapText="1"/>
    </xf>
    <xf numFmtId="0" fontId="47" fillId="14" borderId="72" xfId="0" applyFont="1" applyFill="1" applyBorder="1" applyAlignment="1">
      <alignment horizontal="center" vertical="center" wrapText="1"/>
    </xf>
    <xf numFmtId="0" fontId="50" fillId="14" borderId="154" xfId="0" applyFont="1" applyFill="1" applyBorder="1" applyAlignment="1">
      <alignment horizontal="center" vertical="center"/>
    </xf>
    <xf numFmtId="0" fontId="50" fillId="14" borderId="156" xfId="0" applyFont="1" applyFill="1" applyBorder="1" applyAlignment="1">
      <alignment horizontal="center" vertical="center"/>
    </xf>
    <xf numFmtId="0" fontId="51" fillId="12" borderId="108" xfId="0" applyFont="1" applyFill="1" applyBorder="1" applyAlignment="1">
      <alignment horizontal="center" vertical="center"/>
    </xf>
    <xf numFmtId="0" fontId="51" fillId="12" borderId="78" xfId="0" applyFont="1" applyFill="1" applyBorder="1" applyAlignment="1">
      <alignment horizontal="center" vertical="center"/>
    </xf>
    <xf numFmtId="0" fontId="51" fillId="12" borderId="109" xfId="0" applyFont="1" applyFill="1" applyBorder="1" applyAlignment="1">
      <alignment horizontal="center" vertical="center"/>
    </xf>
    <xf numFmtId="14" fontId="51" fillId="12" borderId="77" xfId="0" applyNumberFormat="1" applyFont="1" applyFill="1" applyBorder="1" applyAlignment="1">
      <alignment horizontal="center" vertical="center"/>
    </xf>
    <xf numFmtId="0" fontId="50" fillId="14" borderId="157" xfId="0" applyFont="1" applyFill="1" applyBorder="1" applyAlignment="1">
      <alignment horizontal="center" vertical="center"/>
    </xf>
    <xf numFmtId="0" fontId="51" fillId="12" borderId="134" xfId="0" applyFont="1" applyFill="1" applyBorder="1" applyAlignment="1">
      <alignment horizontal="center" vertical="center"/>
    </xf>
    <xf numFmtId="0" fontId="51" fillId="12" borderId="124" xfId="0" applyFont="1" applyFill="1" applyBorder="1" applyAlignment="1">
      <alignment horizontal="center" vertical="center"/>
    </xf>
    <xf numFmtId="0" fontId="51" fillId="12" borderId="125" xfId="0" applyFont="1" applyFill="1" applyBorder="1" applyAlignment="1">
      <alignment horizontal="center" vertical="center"/>
    </xf>
    <xf numFmtId="0" fontId="51" fillId="12" borderId="161" xfId="0" applyFont="1" applyFill="1" applyBorder="1" applyAlignment="1">
      <alignment horizontal="center" vertical="center"/>
    </xf>
    <xf numFmtId="0" fontId="31" fillId="0" borderId="46" xfId="0" applyFont="1" applyBorder="1" applyAlignment="1">
      <alignment horizontal="center"/>
    </xf>
    <xf numFmtId="0" fontId="31" fillId="0" borderId="29" xfId="0" applyFont="1" applyBorder="1" applyAlignment="1">
      <alignment horizontal="center"/>
    </xf>
    <xf numFmtId="0" fontId="31" fillId="0" borderId="17" xfId="0" applyFont="1" applyBorder="1" applyAlignment="1">
      <alignment horizont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9" fillId="0" borderId="77" xfId="0" applyFont="1" applyFill="1" applyBorder="1" applyAlignment="1">
      <alignment horizontal="center" vertical="center" wrapText="1"/>
    </xf>
    <xf numFmtId="0" fontId="49" fillId="0" borderId="111" xfId="0"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9" fillId="0" borderId="74" xfId="0" applyFont="1" applyFill="1" applyBorder="1" applyAlignment="1">
      <alignment horizontal="center" vertical="center" wrapText="1"/>
    </xf>
    <xf numFmtId="0" fontId="49" fillId="0" borderId="107"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49" fillId="0" borderId="89" xfId="0" applyFont="1" applyFill="1" applyBorder="1" applyAlignment="1">
      <alignment horizontal="center" vertical="center" wrapText="1"/>
    </xf>
    <xf numFmtId="0" fontId="49" fillId="0" borderId="119" xfId="0" applyFont="1" applyFill="1" applyBorder="1" applyAlignment="1">
      <alignment horizontal="center" vertical="center" wrapText="1"/>
    </xf>
    <xf numFmtId="0" fontId="23" fillId="12" borderId="69" xfId="0" applyFont="1" applyFill="1" applyBorder="1" applyAlignment="1">
      <alignment horizontal="center" vertical="center" wrapText="1"/>
    </xf>
    <xf numFmtId="0" fontId="23" fillId="12" borderId="61" xfId="0" applyFont="1" applyFill="1" applyBorder="1" applyAlignment="1">
      <alignment horizontal="center" vertical="center" wrapText="1"/>
    </xf>
    <xf numFmtId="0" fontId="53" fillId="0" borderId="114" xfId="0" applyFont="1" applyFill="1" applyBorder="1" applyAlignment="1">
      <alignment horizontal="center" vertical="center" textRotation="90" wrapText="1"/>
    </xf>
    <xf numFmtId="0" fontId="53" fillId="0" borderId="115" xfId="0" applyFont="1" applyFill="1" applyBorder="1" applyAlignment="1">
      <alignment horizontal="center" vertical="center" wrapText="1"/>
    </xf>
    <xf numFmtId="0" fontId="53" fillId="0" borderId="116" xfId="0" applyFont="1" applyFill="1" applyBorder="1" applyAlignment="1">
      <alignment horizontal="center" vertical="center" wrapText="1"/>
    </xf>
    <xf numFmtId="0" fontId="49" fillId="0" borderId="121" xfId="0" applyFont="1" applyFill="1" applyBorder="1" applyAlignment="1">
      <alignment horizontal="center" vertical="center" wrapText="1"/>
    </xf>
    <xf numFmtId="0" fontId="23" fillId="12" borderId="45" xfId="0" applyNumberFormat="1" applyFont="1" applyFill="1" applyBorder="1" applyAlignment="1">
      <alignment horizontal="center" vertical="center" wrapText="1"/>
    </xf>
    <xf numFmtId="0" fontId="23" fillId="12" borderId="62" xfId="0" applyNumberFormat="1" applyFont="1" applyFill="1" applyBorder="1" applyAlignment="1">
      <alignment horizontal="center" vertical="center" wrapText="1"/>
    </xf>
    <xf numFmtId="0" fontId="23" fillId="12" borderId="25" xfId="0" applyNumberFormat="1" applyFont="1" applyFill="1" applyBorder="1" applyAlignment="1">
      <alignment horizontal="center" vertical="center" wrapText="1"/>
    </xf>
    <xf numFmtId="0" fontId="53" fillId="0" borderId="120" xfId="0" applyFont="1" applyFill="1" applyBorder="1" applyAlignment="1">
      <alignment horizontal="center" vertical="center" wrapText="1"/>
    </xf>
    <xf numFmtId="0" fontId="53" fillId="0" borderId="87" xfId="0" applyFont="1" applyFill="1" applyBorder="1" applyAlignment="1">
      <alignment horizontal="center" vertical="center" wrapText="1"/>
    </xf>
    <xf numFmtId="0" fontId="53" fillId="0" borderId="117" xfId="0" applyFont="1" applyFill="1" applyBorder="1" applyAlignment="1">
      <alignment horizontal="center" vertical="center" wrapText="1"/>
    </xf>
    <xf numFmtId="0" fontId="23" fillId="12" borderId="28" xfId="0" applyNumberFormat="1" applyFont="1" applyFill="1" applyBorder="1" applyAlignment="1">
      <alignment horizontal="center" vertical="center" wrapText="1"/>
    </xf>
    <xf numFmtId="0" fontId="24" fillId="12" borderId="26" xfId="0" applyFont="1" applyFill="1" applyBorder="1" applyAlignment="1">
      <alignment horizontal="center" vertical="center" textRotation="90" wrapText="1"/>
    </xf>
    <xf numFmtId="0" fontId="24" fillId="12" borderId="27" xfId="0" applyFont="1" applyFill="1" applyBorder="1" applyAlignment="1">
      <alignment horizontal="center" vertical="center" textRotation="90" wrapText="1"/>
    </xf>
    <xf numFmtId="0" fontId="53" fillId="0" borderId="81" xfId="0" applyFont="1" applyFill="1" applyBorder="1" applyAlignment="1">
      <alignment horizontal="center" vertical="center" wrapText="1"/>
    </xf>
    <xf numFmtId="0" fontId="49" fillId="0" borderId="103" xfId="0" applyFont="1" applyFill="1" applyBorder="1" applyAlignment="1">
      <alignment horizontal="center" vertical="center" wrapText="1"/>
    </xf>
    <xf numFmtId="0" fontId="54" fillId="0" borderId="83" xfId="0" applyFont="1" applyFill="1" applyBorder="1" applyAlignment="1">
      <alignment horizontal="center" vertical="center" textRotation="90" wrapText="1"/>
    </xf>
    <xf numFmtId="0" fontId="54" fillId="0" borderId="89" xfId="0" applyFont="1" applyFill="1" applyBorder="1" applyAlignment="1">
      <alignment horizontal="center" vertical="center" wrapText="1"/>
    </xf>
    <xf numFmtId="0" fontId="54" fillId="0" borderId="90" xfId="0" applyFont="1" applyFill="1" applyBorder="1" applyAlignment="1">
      <alignment horizontal="center" vertical="center" wrapText="1"/>
    </xf>
    <xf numFmtId="0" fontId="53" fillId="0" borderId="83" xfId="0" applyFont="1" applyFill="1" applyBorder="1" applyAlignment="1">
      <alignment horizontal="center" vertical="center" wrapText="1"/>
    </xf>
    <xf numFmtId="0" fontId="53" fillId="0" borderId="89" xfId="0" applyFont="1" applyFill="1" applyBorder="1" applyAlignment="1">
      <alignment horizontal="center" vertical="center" wrapText="1"/>
    </xf>
    <xf numFmtId="0" fontId="53" fillId="0" borderId="83" xfId="0" applyFont="1" applyFill="1" applyBorder="1" applyAlignment="1">
      <alignment horizontal="center" vertical="center" textRotation="90" wrapText="1"/>
    </xf>
    <xf numFmtId="0" fontId="53" fillId="0" borderId="90" xfId="0" applyFont="1" applyFill="1" applyBorder="1" applyAlignment="1">
      <alignment horizontal="center" vertical="center" wrapText="1"/>
    </xf>
    <xf numFmtId="0" fontId="23" fillId="12" borderId="61" xfId="0" applyFont="1" applyFill="1" applyBorder="1" applyAlignment="1">
      <alignment horizontal="left" vertical="top" wrapText="1"/>
    </xf>
    <xf numFmtId="0" fontId="23" fillId="12" borderId="35" xfId="0"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7"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4" fillId="12" borderId="25" xfId="0" applyFont="1" applyFill="1" applyBorder="1" applyAlignment="1">
      <alignment horizontal="center" vertical="center" wrapText="1"/>
    </xf>
    <xf numFmtId="0" fontId="23" fillId="12" borderId="37" xfId="0" applyFont="1" applyFill="1" applyBorder="1" applyAlignment="1">
      <alignment horizontal="left" vertical="top" wrapText="1"/>
    </xf>
    <xf numFmtId="0" fontId="23" fillId="12" borderId="38" xfId="0" applyFont="1" applyFill="1" applyBorder="1" applyAlignment="1">
      <alignment horizontal="left" vertical="top" wrapText="1"/>
    </xf>
    <xf numFmtId="0" fontId="23" fillId="12" borderId="33" xfId="0" applyFont="1" applyFill="1" applyBorder="1" applyAlignment="1">
      <alignment horizontal="left" vertical="top" wrapText="1"/>
    </xf>
    <xf numFmtId="0" fontId="23" fillId="12" borderId="39" xfId="0" applyFont="1" applyFill="1" applyBorder="1" applyAlignment="1">
      <alignment horizontal="left" vertical="top" wrapText="1"/>
    </xf>
    <xf numFmtId="0" fontId="23" fillId="12" borderId="34" xfId="0" applyFont="1" applyFill="1" applyBorder="1" applyAlignment="1">
      <alignment horizontal="left" vertical="top" wrapText="1"/>
    </xf>
    <xf numFmtId="0" fontId="23" fillId="12" borderId="35" xfId="0" applyFont="1" applyFill="1" applyBorder="1" applyAlignment="1">
      <alignment horizontal="left" vertical="top" wrapText="1"/>
    </xf>
    <xf numFmtId="0" fontId="23" fillId="12" borderId="42" xfId="0" applyFont="1" applyFill="1" applyBorder="1" applyAlignment="1">
      <alignment horizontal="left" vertical="top" wrapText="1"/>
    </xf>
    <xf numFmtId="0" fontId="23" fillId="12" borderId="15" xfId="0" applyFont="1" applyFill="1" applyBorder="1" applyAlignment="1">
      <alignment horizontal="left" vertical="top" wrapText="1"/>
    </xf>
    <xf numFmtId="0" fontId="23" fillId="12" borderId="55" xfId="0" applyFont="1" applyFill="1" applyBorder="1" applyAlignment="1">
      <alignment horizontal="left" vertical="top" wrapText="1"/>
    </xf>
    <xf numFmtId="0" fontId="49" fillId="0" borderId="87" xfId="0" applyFont="1" applyFill="1" applyBorder="1" applyAlignment="1">
      <alignment horizontal="center" vertical="center" wrapText="1"/>
    </xf>
    <xf numFmtId="0" fontId="49" fillId="0" borderId="96" xfId="0" applyFont="1" applyFill="1" applyBorder="1" applyAlignment="1">
      <alignment horizontal="center" vertical="center" wrapText="1"/>
    </xf>
    <xf numFmtId="0" fontId="54" fillId="0" borderId="83" xfId="0" applyFont="1" applyFill="1" applyBorder="1" applyAlignment="1">
      <alignment horizontal="center" vertical="center" wrapText="1"/>
    </xf>
    <xf numFmtId="0" fontId="52" fillId="0" borderId="83" xfId="0" applyFont="1" applyFill="1" applyBorder="1" applyAlignment="1">
      <alignment horizontal="center" vertical="center" wrapText="1"/>
    </xf>
    <xf numFmtId="0" fontId="52" fillId="0" borderId="89" xfId="0" applyFont="1" applyFill="1" applyBorder="1" applyAlignment="1">
      <alignment horizontal="center" vertical="center" wrapText="1"/>
    </xf>
    <xf numFmtId="0" fontId="52" fillId="0" borderId="90" xfId="0" applyFont="1" applyFill="1" applyBorder="1" applyAlignment="1">
      <alignment horizontal="center" vertical="center" wrapText="1"/>
    </xf>
    <xf numFmtId="0" fontId="23" fillId="12" borderId="33" xfId="0"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12" borderId="27"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8" fillId="12" borderId="20"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8" fillId="12" borderId="26" xfId="0" applyFont="1" applyFill="1" applyBorder="1" applyAlignment="1">
      <alignment horizontal="center" vertical="center" textRotation="90" wrapText="1"/>
    </xf>
    <xf numFmtId="0" fontId="28" fillId="12" borderId="27" xfId="0" applyFont="1" applyFill="1" applyBorder="1" applyAlignment="1">
      <alignment horizontal="center" vertical="center" textRotation="90" wrapText="1"/>
    </xf>
    <xf numFmtId="0" fontId="24" fillId="12" borderId="40" xfId="0" applyFont="1" applyFill="1" applyBorder="1" applyAlignment="1">
      <alignment horizontal="center" vertical="center" wrapText="1"/>
    </xf>
    <xf numFmtId="0" fontId="23" fillId="12" borderId="41" xfId="0" applyFont="1" applyFill="1" applyBorder="1" applyAlignment="1">
      <alignment horizontal="left" vertical="top" wrapText="1"/>
    </xf>
    <xf numFmtId="0" fontId="23" fillId="12" borderId="3" xfId="0" applyFont="1" applyFill="1" applyBorder="1" applyAlignment="1">
      <alignment horizontal="left" vertical="top" wrapText="1"/>
    </xf>
    <xf numFmtId="0" fontId="23" fillId="12" borderId="54" xfId="0" applyFont="1" applyFill="1" applyBorder="1" applyAlignment="1">
      <alignment horizontal="left" vertical="top" wrapText="1"/>
    </xf>
    <xf numFmtId="0" fontId="23" fillId="12" borderId="0" xfId="0" applyFont="1" applyFill="1" applyBorder="1" applyAlignment="1">
      <alignment horizontal="center" vertical="center" wrapText="1"/>
    </xf>
    <xf numFmtId="0" fontId="24" fillId="12" borderId="61"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71" xfId="0" applyFont="1" applyFill="1" applyBorder="1" applyAlignment="1">
      <alignment horizontal="center" vertical="center"/>
    </xf>
    <xf numFmtId="0" fontId="47" fillId="0" borderId="101" xfId="0" applyFont="1" applyFill="1" applyBorder="1" applyAlignment="1">
      <alignment horizontal="center" vertical="center"/>
    </xf>
    <xf numFmtId="0" fontId="47" fillId="0" borderId="79" xfId="0" applyFont="1" applyFill="1" applyBorder="1" applyAlignment="1">
      <alignment horizontal="center" vertical="center"/>
    </xf>
    <xf numFmtId="0" fontId="48" fillId="0" borderId="71" xfId="0" applyFont="1" applyFill="1" applyBorder="1" applyAlignment="1">
      <alignment horizontal="center" vertical="center"/>
    </xf>
    <xf numFmtId="0" fontId="48" fillId="0" borderId="102" xfId="0" applyFont="1" applyFill="1" applyBorder="1" applyAlignment="1">
      <alignment horizontal="center" vertical="center"/>
    </xf>
    <xf numFmtId="0" fontId="47" fillId="0" borderId="104" xfId="0" applyFont="1" applyFill="1" applyBorder="1" applyAlignment="1">
      <alignment horizontal="center" vertical="center"/>
    </xf>
    <xf numFmtId="0" fontId="47" fillId="0" borderId="74"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105" xfId="0" applyFont="1" applyFill="1" applyBorder="1" applyAlignment="1">
      <alignment horizontal="center" vertical="center"/>
    </xf>
    <xf numFmtId="0" fontId="47" fillId="0" borderId="106" xfId="0" applyFont="1" applyFill="1" applyBorder="1" applyAlignment="1">
      <alignment horizontal="center" vertical="center"/>
    </xf>
    <xf numFmtId="165" fontId="48" fillId="0" borderId="74" xfId="0" applyNumberFormat="1" applyFont="1" applyFill="1" applyBorder="1" applyAlignment="1">
      <alignment horizontal="center" vertical="center"/>
    </xf>
    <xf numFmtId="165" fontId="48" fillId="0" borderId="107" xfId="0" applyNumberFormat="1" applyFont="1" applyFill="1" applyBorder="1" applyAlignment="1">
      <alignment horizontal="center" vertical="center"/>
    </xf>
    <xf numFmtId="0" fontId="50" fillId="14" borderId="108" xfId="0" applyFont="1" applyFill="1" applyBorder="1" applyAlignment="1">
      <alignment horizontal="center" vertical="center" wrapText="1"/>
    </xf>
    <xf numFmtId="0" fontId="49" fillId="14" borderId="77" xfId="0" applyFont="1" applyFill="1" applyBorder="1" applyAlignment="1">
      <alignment horizontal="center" vertical="center" wrapText="1"/>
    </xf>
    <xf numFmtId="0" fontId="29" fillId="12" borderId="0" xfId="0" applyFont="1" applyFill="1" applyBorder="1" applyAlignment="1">
      <alignment horizontal="left" vertical="center" wrapText="1"/>
    </xf>
    <xf numFmtId="14" fontId="26" fillId="12" borderId="61" xfId="0" applyNumberFormat="1" applyFont="1" applyFill="1" applyBorder="1" applyAlignment="1">
      <alignment horizontal="center" vertical="center" wrapText="1"/>
    </xf>
    <xf numFmtId="0" fontId="46" fillId="0" borderId="99" xfId="0" applyFont="1" applyFill="1" applyBorder="1" applyAlignment="1">
      <alignment horizontal="center" vertical="center"/>
    </xf>
    <xf numFmtId="0" fontId="46" fillId="0" borderId="71" xfId="0" applyFont="1" applyFill="1" applyBorder="1" applyAlignment="1">
      <alignment horizontal="center" vertical="center"/>
    </xf>
    <xf numFmtId="0" fontId="46" fillId="0" borderId="72" xfId="0" applyFont="1" applyFill="1" applyBorder="1" applyAlignment="1">
      <alignment horizontal="center" vertical="center"/>
    </xf>
    <xf numFmtId="0" fontId="46" fillId="0" borderId="103" xfId="0" applyFont="1" applyFill="1" applyBorder="1" applyAlignment="1">
      <alignment horizontal="center" vertical="center"/>
    </xf>
    <xf numFmtId="0" fontId="46" fillId="0" borderId="74" xfId="0" applyFont="1" applyFill="1" applyBorder="1" applyAlignment="1">
      <alignment horizontal="center" vertical="center"/>
    </xf>
    <xf numFmtId="0" fontId="46" fillId="0" borderId="75" xfId="0" applyFont="1" applyFill="1" applyBorder="1" applyAlignment="1">
      <alignment horizontal="center" vertical="center"/>
    </xf>
    <xf numFmtId="0" fontId="46" fillId="0" borderId="108" xfId="0" applyFont="1" applyFill="1" applyBorder="1" applyAlignment="1">
      <alignment horizontal="center" vertical="center"/>
    </xf>
    <xf numFmtId="0" fontId="46" fillId="0" borderId="77" xfId="0" applyFont="1" applyFill="1" applyBorder="1" applyAlignment="1">
      <alignment horizontal="center" vertical="center"/>
    </xf>
    <xf numFmtId="0" fontId="46" fillId="0" borderId="78" xfId="0" applyFont="1" applyFill="1" applyBorder="1" applyAlignment="1">
      <alignment horizontal="center" vertical="center"/>
    </xf>
    <xf numFmtId="0" fontId="48" fillId="0" borderId="103" xfId="0" applyFont="1" applyFill="1" applyBorder="1" applyAlignment="1">
      <alignment horizontal="left" vertical="center" wrapText="1"/>
    </xf>
    <xf numFmtId="0" fontId="48" fillId="0" borderId="74" xfId="0" applyFont="1" applyFill="1" applyBorder="1" applyAlignment="1">
      <alignment horizontal="left" vertical="center" wrapText="1"/>
    </xf>
    <xf numFmtId="0" fontId="48" fillId="0" borderId="107" xfId="0" applyFont="1" applyFill="1" applyBorder="1" applyAlignment="1">
      <alignment horizontal="left" vertical="center" wrapText="1"/>
    </xf>
    <xf numFmtId="0" fontId="48" fillId="0" borderId="103" xfId="0" applyFont="1" applyFill="1" applyBorder="1" applyAlignment="1">
      <alignment horizontal="left" vertical="center"/>
    </xf>
    <xf numFmtId="0" fontId="48" fillId="0" borderId="74" xfId="0" applyFont="1" applyFill="1" applyBorder="1" applyAlignment="1">
      <alignment horizontal="left" vertical="center"/>
    </xf>
    <xf numFmtId="0" fontId="48" fillId="0" borderId="107" xfId="0" applyFont="1" applyFill="1" applyBorder="1" applyAlignment="1">
      <alignment horizontal="left" vertical="center"/>
    </xf>
    <xf numFmtId="0" fontId="47" fillId="0" borderId="103" xfId="0" applyFont="1" applyFill="1" applyBorder="1" applyAlignment="1">
      <alignment horizontal="center" vertical="center" wrapText="1"/>
    </xf>
    <xf numFmtId="0" fontId="47" fillId="0" borderId="107" xfId="0" applyFont="1" applyFill="1" applyBorder="1" applyAlignment="1">
      <alignment horizontal="center" vertical="center" wrapText="1"/>
    </xf>
    <xf numFmtId="0" fontId="47" fillId="0" borderId="109" xfId="0" applyFont="1" applyFill="1" applyBorder="1" applyAlignment="1">
      <alignment horizontal="center" vertical="center"/>
    </xf>
    <xf numFmtId="0" fontId="47" fillId="0" borderId="77" xfId="0" applyFont="1" applyFill="1" applyBorder="1" applyAlignment="1">
      <alignment horizontal="center" vertical="center"/>
    </xf>
    <xf numFmtId="0" fontId="48" fillId="0" borderId="77" xfId="0" applyFont="1" applyFill="1" applyBorder="1" applyAlignment="1">
      <alignment horizontal="center" vertical="center"/>
    </xf>
    <xf numFmtId="0" fontId="48" fillId="0" borderId="110" xfId="0" applyFont="1" applyFill="1" applyBorder="1" applyAlignment="1">
      <alignment horizontal="center" vertical="center"/>
    </xf>
    <xf numFmtId="0" fontId="47" fillId="0" borderId="80" xfId="0" applyFont="1" applyFill="1" applyBorder="1" applyAlignment="1">
      <alignment horizontal="center" vertical="center"/>
    </xf>
    <xf numFmtId="14" fontId="48" fillId="0" borderId="77" xfId="0" applyNumberFormat="1" applyFont="1" applyFill="1" applyBorder="1" applyAlignment="1">
      <alignment horizontal="center" vertical="center" wrapText="1"/>
    </xf>
    <xf numFmtId="0" fontId="48" fillId="0" borderId="77" xfId="0" applyFont="1" applyFill="1" applyBorder="1" applyAlignment="1">
      <alignment horizontal="center" vertical="center" wrapText="1"/>
    </xf>
    <xf numFmtId="0" fontId="48" fillId="0" borderId="111" xfId="0" applyFont="1" applyFill="1" applyBorder="1" applyAlignment="1">
      <alignment horizontal="center" vertical="center" wrapText="1"/>
    </xf>
    <xf numFmtId="0" fontId="50" fillId="14" borderId="99" xfId="0" applyFont="1" applyFill="1" applyBorder="1" applyAlignment="1">
      <alignment horizontal="center" vertical="center" wrapText="1"/>
    </xf>
    <xf numFmtId="0" fontId="50" fillId="14" borderId="71" xfId="0" applyFont="1" applyFill="1" applyBorder="1" applyAlignment="1">
      <alignment horizontal="center" vertical="center" wrapText="1"/>
    </xf>
    <xf numFmtId="0" fontId="50" fillId="14" borderId="102" xfId="0" applyFont="1" applyFill="1" applyBorder="1" applyAlignment="1">
      <alignment horizontal="center" vertical="center" wrapText="1"/>
    </xf>
    <xf numFmtId="0" fontId="52" fillId="0" borderId="77" xfId="0" applyFont="1" applyFill="1" applyBorder="1" applyAlignment="1">
      <alignment horizontal="left" vertical="center" wrapText="1"/>
    </xf>
    <xf numFmtId="0" fontId="52" fillId="0" borderId="111" xfId="0" applyFont="1" applyFill="1" applyBorder="1" applyAlignment="1">
      <alignment horizontal="left" vertical="center" wrapText="1"/>
    </xf>
    <xf numFmtId="0" fontId="50" fillId="0" borderId="99" xfId="0" applyFont="1" applyFill="1" applyBorder="1" applyAlignment="1">
      <alignment horizontal="center" vertical="center" wrapText="1"/>
    </xf>
    <xf numFmtId="0" fontId="50" fillId="0" borderId="71" xfId="0" applyFont="1" applyFill="1" applyBorder="1" applyAlignment="1">
      <alignment horizontal="center" vertical="center" wrapText="1"/>
    </xf>
    <xf numFmtId="0" fontId="50" fillId="0" borderId="102" xfId="0" applyFont="1" applyFill="1" applyBorder="1" applyAlignment="1">
      <alignment horizontal="center" vertical="center" wrapText="1"/>
    </xf>
    <xf numFmtId="0" fontId="53" fillId="14" borderId="164" xfId="0" applyFont="1" applyFill="1" applyBorder="1" applyAlignment="1">
      <alignment horizontal="center" vertical="center"/>
    </xf>
    <xf numFmtId="0" fontId="53" fillId="14" borderId="165" xfId="0" applyFont="1" applyFill="1" applyBorder="1" applyAlignment="1">
      <alignment horizontal="center" vertical="center"/>
    </xf>
    <xf numFmtId="0" fontId="49" fillId="0" borderId="134" xfId="0" applyFont="1" applyFill="1" applyBorder="1" applyAlignment="1">
      <alignment horizontal="center" vertical="center"/>
    </xf>
    <xf numFmtId="0" fontId="49" fillId="0" borderId="124" xfId="0" applyFont="1" applyFill="1" applyBorder="1" applyAlignment="1">
      <alignment horizontal="center" vertical="center"/>
    </xf>
    <xf numFmtId="14" fontId="49" fillId="0" borderId="124" xfId="0" applyNumberFormat="1" applyFont="1" applyFill="1" applyBorder="1" applyAlignment="1">
      <alignment horizontal="center" vertical="center"/>
    </xf>
    <xf numFmtId="0" fontId="49" fillId="0" borderId="108" xfId="0" applyFont="1" applyFill="1" applyBorder="1" applyAlignment="1">
      <alignment horizontal="center" vertical="center" wrapText="1"/>
    </xf>
    <xf numFmtId="0" fontId="47" fillId="0" borderId="77" xfId="0" applyFont="1" applyFill="1" applyBorder="1" applyAlignment="1">
      <alignment horizontal="center" vertical="center" wrapText="1"/>
    </xf>
    <xf numFmtId="0" fontId="54" fillId="14" borderId="99" xfId="0" applyFont="1" applyFill="1" applyBorder="1" applyAlignment="1">
      <alignment horizontal="center" vertical="center" wrapText="1"/>
    </xf>
    <xf numFmtId="0" fontId="54" fillId="14" borderId="71" xfId="0" applyFont="1" applyFill="1" applyBorder="1" applyAlignment="1">
      <alignment horizontal="center" vertical="center" wrapText="1"/>
    </xf>
    <xf numFmtId="0" fontId="54" fillId="14" borderId="102" xfId="0" applyFont="1" applyFill="1" applyBorder="1" applyAlignment="1">
      <alignment horizontal="center" vertical="center" wrapText="1"/>
    </xf>
    <xf numFmtId="0" fontId="24" fillId="12" borderId="45" xfId="0" applyFont="1" applyFill="1" applyBorder="1" applyAlignment="1">
      <alignment horizontal="center" vertical="center" wrapText="1"/>
    </xf>
    <xf numFmtId="0" fontId="49" fillId="0" borderId="103" xfId="0" applyFont="1" applyFill="1" applyBorder="1" applyAlignment="1">
      <alignment horizontal="center" vertical="center"/>
    </xf>
    <xf numFmtId="0" fontId="49" fillId="0" borderId="74" xfId="0" applyFont="1" applyFill="1" applyBorder="1" applyAlignment="1">
      <alignment horizontal="center" vertical="center"/>
    </xf>
    <xf numFmtId="14" fontId="49" fillId="0" borderId="74" xfId="0" applyNumberFormat="1" applyFont="1" applyFill="1" applyBorder="1" applyAlignment="1">
      <alignment horizontal="center" vertical="center"/>
    </xf>
    <xf numFmtId="0" fontId="53" fillId="14" borderId="163" xfId="0" applyFont="1" applyFill="1" applyBorder="1" applyAlignment="1">
      <alignment horizontal="center" vertical="center"/>
    </xf>
    <xf numFmtId="0" fontId="49" fillId="0" borderId="107" xfId="0" applyFont="1" applyFill="1" applyBorder="1" applyAlignment="1">
      <alignment horizontal="center" vertical="center"/>
    </xf>
    <xf numFmtId="0" fontId="49" fillId="0" borderId="124" xfId="0" applyFont="1" applyFill="1" applyBorder="1" applyAlignment="1">
      <alignment horizontal="center" vertical="center" wrapText="1"/>
    </xf>
    <xf numFmtId="0" fontId="49" fillId="0" borderId="153" xfId="0" applyFont="1" applyFill="1" applyBorder="1" applyAlignment="1">
      <alignment horizontal="center" vertical="center"/>
    </xf>
    <xf numFmtId="0" fontId="53" fillId="0" borderId="108" xfId="0" applyFont="1" applyFill="1" applyBorder="1" applyAlignment="1">
      <alignment horizontal="center" vertical="center"/>
    </xf>
    <xf numFmtId="0" fontId="53" fillId="0" borderId="77" xfId="0" applyFont="1" applyFill="1" applyBorder="1" applyAlignment="1">
      <alignment horizontal="center" vertical="center"/>
    </xf>
    <xf numFmtId="0" fontId="53" fillId="0" borderId="111" xfId="0" applyFont="1" applyFill="1" applyBorder="1" applyAlignment="1">
      <alignment horizontal="center" vertical="center"/>
    </xf>
    <xf numFmtId="0" fontId="25" fillId="12" borderId="57" xfId="0" applyFont="1" applyFill="1" applyBorder="1" applyAlignment="1" applyProtection="1">
      <alignment horizontal="center" vertical="center"/>
    </xf>
    <xf numFmtId="0" fontId="25" fillId="12" borderId="15" xfId="0" applyFont="1" applyFill="1" applyBorder="1" applyAlignment="1" applyProtection="1">
      <alignment horizontal="center" vertical="center"/>
    </xf>
    <xf numFmtId="0" fontId="38" fillId="12" borderId="18" xfId="0" applyFont="1" applyFill="1" applyBorder="1" applyAlignment="1" applyProtection="1">
      <alignment horizontal="center"/>
    </xf>
    <xf numFmtId="0" fontId="38" fillId="12" borderId="20" xfId="0" applyFont="1" applyFill="1" applyBorder="1" applyAlignment="1" applyProtection="1">
      <alignment horizontal="center"/>
    </xf>
    <xf numFmtId="0" fontId="38" fillId="12" borderId="21" xfId="0" applyFont="1" applyFill="1" applyBorder="1" applyAlignment="1" applyProtection="1">
      <alignment horizontal="center"/>
    </xf>
    <xf numFmtId="0" fontId="38" fillId="12" borderId="5" xfId="0" applyFont="1" applyFill="1" applyBorder="1" applyAlignment="1" applyProtection="1">
      <alignment horizontal="center"/>
    </xf>
    <xf numFmtId="0" fontId="38" fillId="12" borderId="61" xfId="0" applyFont="1" applyFill="1" applyBorder="1" applyAlignment="1" applyProtection="1">
      <alignment horizontal="center"/>
    </xf>
    <xf numFmtId="0" fontId="38" fillId="12" borderId="69" xfId="0" applyFont="1" applyFill="1" applyBorder="1" applyAlignment="1" applyProtection="1">
      <alignment horizontal="center"/>
    </xf>
    <xf numFmtId="14" fontId="38" fillId="12" borderId="61" xfId="0" applyNumberFormat="1" applyFont="1" applyFill="1" applyBorder="1" applyAlignment="1" applyProtection="1">
      <alignment horizontal="center" vertical="center" wrapText="1"/>
      <protection locked="0"/>
    </xf>
    <xf numFmtId="0" fontId="38" fillId="12" borderId="61" xfId="0" applyFont="1" applyFill="1" applyBorder="1" applyAlignment="1" applyProtection="1">
      <alignment horizontal="center" vertical="center" wrapText="1"/>
      <protection locked="0"/>
    </xf>
    <xf numFmtId="0" fontId="38" fillId="12" borderId="63" xfId="0" applyFont="1" applyFill="1" applyBorder="1" applyAlignment="1" applyProtection="1">
      <alignment horizontal="center" vertical="center" wrapText="1"/>
      <protection locked="0"/>
    </xf>
    <xf numFmtId="9" fontId="38" fillId="12" borderId="61" xfId="0" applyNumberFormat="1" applyFont="1" applyFill="1" applyBorder="1" applyAlignment="1" applyProtection="1">
      <alignment horizontal="center" vertical="center" wrapText="1"/>
      <protection locked="0"/>
    </xf>
    <xf numFmtId="14" fontId="38" fillId="12" borderId="57" xfId="0" applyNumberFormat="1" applyFont="1" applyFill="1" applyBorder="1" applyAlignment="1" applyProtection="1">
      <alignment horizontal="center" vertical="center" wrapText="1"/>
      <protection locked="0"/>
    </xf>
    <xf numFmtId="14" fontId="38" fillId="12" borderId="16" xfId="0" applyNumberFormat="1" applyFont="1" applyFill="1" applyBorder="1" applyAlignment="1" applyProtection="1">
      <alignment horizontal="center" vertical="center" wrapText="1"/>
      <protection locked="0"/>
    </xf>
    <xf numFmtId="14" fontId="38" fillId="12" borderId="15" xfId="0" applyNumberFormat="1" applyFont="1" applyFill="1" applyBorder="1" applyAlignment="1" applyProtection="1">
      <alignment horizontal="center" vertical="center" wrapText="1"/>
      <protection locked="0"/>
    </xf>
    <xf numFmtId="14" fontId="38" fillId="12" borderId="36" xfId="0" applyNumberFormat="1" applyFont="1" applyFill="1" applyBorder="1" applyAlignment="1" applyProtection="1">
      <alignment horizontal="center" vertical="center" wrapText="1"/>
      <protection locked="0"/>
    </xf>
    <xf numFmtId="0" fontId="38" fillId="12" borderId="61" xfId="0" applyFont="1" applyFill="1" applyBorder="1" applyAlignment="1" applyProtection="1">
      <alignment horizontal="left" vertical="center" wrapText="1"/>
      <protection locked="0"/>
    </xf>
    <xf numFmtId="0" fontId="39" fillId="12" borderId="38" xfId="0" applyFont="1" applyFill="1" applyBorder="1" applyAlignment="1" applyProtection="1">
      <alignment horizontal="center" vertical="center" wrapText="1"/>
    </xf>
    <xf numFmtId="0" fontId="39" fillId="12" borderId="61" xfId="0" applyFont="1" applyFill="1" applyBorder="1" applyAlignment="1" applyProtection="1">
      <alignment horizontal="center" vertical="center" wrapText="1"/>
    </xf>
    <xf numFmtId="0" fontId="38" fillId="12" borderId="64" xfId="0" applyFont="1" applyFill="1" applyBorder="1" applyAlignment="1" applyProtection="1">
      <alignment horizontal="center"/>
    </xf>
    <xf numFmtId="0" fontId="38" fillId="12" borderId="112" xfId="0" applyFont="1" applyFill="1" applyBorder="1" applyAlignment="1" applyProtection="1">
      <alignment horizontal="center"/>
    </xf>
    <xf numFmtId="0" fontId="38" fillId="12" borderId="56" xfId="0" applyFont="1" applyFill="1" applyBorder="1" applyAlignment="1" applyProtection="1">
      <alignment horizontal="center"/>
    </xf>
    <xf numFmtId="0" fontId="38" fillId="12" borderId="50" xfId="0" applyFont="1" applyFill="1" applyBorder="1" applyAlignment="1" applyProtection="1">
      <alignment horizontal="center"/>
    </xf>
    <xf numFmtId="0" fontId="38" fillId="12" borderId="6" xfId="0" applyFont="1" applyFill="1" applyBorder="1" applyAlignment="1" applyProtection="1">
      <alignment horizontal="center"/>
    </xf>
    <xf numFmtId="0" fontId="38" fillId="12" borderId="63" xfId="0" applyFont="1" applyFill="1" applyBorder="1" applyAlignment="1" applyProtection="1">
      <alignment horizontal="left" vertical="center" wrapText="1"/>
      <protection locked="0"/>
    </xf>
    <xf numFmtId="14" fontId="38" fillId="12" borderId="63" xfId="0" applyNumberFormat="1" applyFont="1" applyFill="1" applyBorder="1" applyAlignment="1" applyProtection="1">
      <alignment horizontal="center" vertical="center" wrapText="1"/>
      <protection locked="0"/>
    </xf>
    <xf numFmtId="0" fontId="39" fillId="12" borderId="15" xfId="0" applyFont="1" applyFill="1" applyBorder="1" applyAlignment="1" applyProtection="1">
      <alignment horizontal="center" vertical="center" wrapText="1"/>
    </xf>
    <xf numFmtId="0" fontId="38" fillId="12" borderId="38" xfId="0" applyFont="1" applyFill="1" applyBorder="1" applyAlignment="1" applyProtection="1">
      <alignment horizontal="center" vertical="center" wrapText="1"/>
      <protection locked="0"/>
    </xf>
    <xf numFmtId="14" fontId="38" fillId="12" borderId="38" xfId="0" applyNumberFormat="1" applyFont="1" applyFill="1" applyBorder="1" applyAlignment="1" applyProtection="1">
      <alignment horizontal="center" vertical="center" wrapText="1"/>
      <protection locked="0"/>
    </xf>
    <xf numFmtId="0" fontId="38" fillId="12" borderId="61" xfId="0" applyFont="1" applyFill="1" applyBorder="1" applyAlignment="1" applyProtection="1">
      <alignment horizontal="center"/>
      <protection locked="0"/>
    </xf>
    <xf numFmtId="0" fontId="38" fillId="12" borderId="38" xfId="0" applyFont="1" applyFill="1" applyBorder="1" applyAlignment="1" applyProtection="1">
      <alignment horizontal="left" vertical="center" wrapText="1"/>
      <protection locked="0"/>
    </xf>
    <xf numFmtId="0" fontId="25" fillId="14" borderId="90" xfId="0" applyFont="1" applyFill="1" applyBorder="1" applyAlignment="1">
      <alignment horizontal="center" vertical="center" wrapText="1"/>
    </xf>
    <xf numFmtId="0" fontId="25" fillId="14" borderId="97" xfId="0" applyFont="1" applyFill="1" applyBorder="1" applyAlignment="1">
      <alignment horizontal="center" vertical="center" wrapText="1"/>
    </xf>
    <xf numFmtId="9" fontId="38" fillId="12" borderId="38" xfId="0" applyNumberFormat="1" applyFont="1" applyFill="1" applyBorder="1" applyAlignment="1" applyProtection="1">
      <alignment horizontal="center" vertical="center" wrapText="1"/>
      <protection locked="0"/>
    </xf>
    <xf numFmtId="0" fontId="38" fillId="12" borderId="44" xfId="0" applyFont="1" applyFill="1" applyBorder="1" applyAlignment="1" applyProtection="1">
      <alignment horizontal="center" vertical="center" wrapText="1"/>
      <protection locked="0"/>
    </xf>
    <xf numFmtId="0" fontId="38" fillId="12" borderId="122" xfId="0" applyFont="1" applyFill="1" applyBorder="1" applyAlignment="1" applyProtection="1">
      <alignment horizontal="center" vertical="center" wrapText="1"/>
      <protection locked="0"/>
    </xf>
    <xf numFmtId="0" fontId="25" fillId="14" borderId="89" xfId="0" applyFont="1" applyFill="1" applyBorder="1" applyAlignment="1" applyProtection="1">
      <alignment horizontal="center" vertical="center" textRotation="90" wrapText="1"/>
    </xf>
    <xf numFmtId="0" fontId="25" fillId="14" borderId="90" xfId="0" applyFont="1" applyFill="1" applyBorder="1" applyAlignment="1" applyProtection="1">
      <alignment horizontal="center" vertical="center" textRotation="90" wrapText="1"/>
    </xf>
    <xf numFmtId="0" fontId="25" fillId="12" borderId="136" xfId="0" applyFont="1" applyFill="1" applyBorder="1" applyAlignment="1" applyProtection="1">
      <alignment horizontal="center" vertical="center" wrapText="1"/>
    </xf>
    <xf numFmtId="0" fontId="25" fillId="12" borderId="61" xfId="0" applyFont="1" applyFill="1" applyBorder="1" applyAlignment="1" applyProtection="1">
      <alignment horizontal="left" vertical="center" wrapText="1"/>
    </xf>
    <xf numFmtId="0" fontId="39" fillId="12" borderId="61" xfId="0" applyFont="1" applyFill="1" applyBorder="1" applyAlignment="1" applyProtection="1">
      <alignment horizontal="center" vertical="center"/>
    </xf>
    <xf numFmtId="0" fontId="39" fillId="12" borderId="63" xfId="0" applyFont="1" applyFill="1" applyBorder="1" applyAlignment="1" applyProtection="1">
      <alignment horizontal="center" vertical="center"/>
    </xf>
    <xf numFmtId="0" fontId="42" fillId="12" borderId="61" xfId="0" applyFont="1" applyFill="1" applyBorder="1" applyAlignment="1" applyProtection="1">
      <alignment horizontal="center" vertical="center" wrapText="1"/>
      <protection locked="0"/>
    </xf>
    <xf numFmtId="0" fontId="25" fillId="12" borderId="39" xfId="0" applyFont="1" applyFill="1" applyBorder="1" applyAlignment="1" applyProtection="1">
      <alignment horizontal="center" vertical="center" wrapText="1"/>
    </xf>
    <xf numFmtId="0" fontId="25" fillId="12" borderId="63" xfId="0" applyFont="1" applyFill="1" applyBorder="1" applyAlignment="1" applyProtection="1">
      <alignment horizontal="left" vertical="center" wrapText="1"/>
    </xf>
    <xf numFmtId="0" fontId="30" fillId="12" borderId="61" xfId="0" applyFont="1" applyFill="1" applyBorder="1" applyAlignment="1" applyProtection="1">
      <alignment horizontal="center" vertical="center" wrapText="1"/>
    </xf>
    <xf numFmtId="0" fontId="30" fillId="12" borderId="63" xfId="0" applyFont="1" applyFill="1" applyBorder="1" applyAlignment="1" applyProtection="1">
      <alignment horizontal="center" vertical="center" wrapText="1"/>
    </xf>
    <xf numFmtId="0" fontId="40" fillId="12" borderId="61" xfId="0" applyFont="1" applyFill="1" applyBorder="1" applyAlignment="1" applyProtection="1">
      <alignment horizontal="center" vertical="center" wrapText="1"/>
      <protection locked="0"/>
    </xf>
    <xf numFmtId="0" fontId="25" fillId="12" borderId="61" xfId="0" applyFont="1" applyFill="1" applyBorder="1" applyAlignment="1" applyProtection="1">
      <alignment horizontal="center" vertical="center" wrapText="1"/>
    </xf>
    <xf numFmtId="0" fontId="25" fillId="12" borderId="63" xfId="0" applyFont="1" applyFill="1" applyBorder="1" applyAlignment="1" applyProtection="1">
      <alignment horizontal="center" vertical="center" wrapText="1"/>
    </xf>
    <xf numFmtId="0" fontId="42" fillId="12" borderId="63" xfId="0" applyFont="1" applyFill="1" applyBorder="1" applyAlignment="1" applyProtection="1">
      <alignment horizontal="center" vertical="center" wrapText="1"/>
      <protection locked="0"/>
    </xf>
    <xf numFmtId="0" fontId="25" fillId="12" borderId="57" xfId="0" applyFont="1" applyFill="1" applyBorder="1" applyAlignment="1" applyProtection="1">
      <alignment horizontal="center" vertical="center" wrapText="1"/>
    </xf>
    <xf numFmtId="0" fontId="25" fillId="12" borderId="15" xfId="0" applyFont="1" applyFill="1" applyBorder="1" applyAlignment="1" applyProtection="1">
      <alignment horizontal="center" vertical="center" wrapText="1"/>
    </xf>
    <xf numFmtId="0" fontId="38" fillId="12" borderId="57" xfId="0" applyFont="1" applyFill="1" applyBorder="1" applyAlignment="1" applyProtection="1">
      <alignment horizontal="center" vertical="center"/>
      <protection locked="0"/>
    </xf>
    <xf numFmtId="0" fontId="38" fillId="12" borderId="15" xfId="0" applyFont="1" applyFill="1" applyBorder="1" applyAlignment="1" applyProtection="1">
      <alignment horizontal="center" vertical="center"/>
      <protection locked="0"/>
    </xf>
    <xf numFmtId="0" fontId="38" fillId="12" borderId="57" xfId="0" applyFont="1" applyFill="1" applyBorder="1" applyAlignment="1" applyProtection="1">
      <alignment horizontal="center" vertical="center" wrapText="1"/>
      <protection locked="0"/>
    </xf>
    <xf numFmtId="0" fontId="38" fillId="12" borderId="15" xfId="0" applyFont="1" applyFill="1" applyBorder="1" applyAlignment="1" applyProtection="1">
      <alignment horizontal="center" vertical="center" wrapText="1"/>
      <protection locked="0"/>
    </xf>
    <xf numFmtId="0" fontId="38" fillId="12" borderId="57" xfId="0" applyFont="1" applyFill="1" applyBorder="1" applyAlignment="1" applyProtection="1">
      <alignment horizontal="left" vertical="center" wrapText="1"/>
      <protection locked="0"/>
    </xf>
    <xf numFmtId="0" fontId="38" fillId="12" borderId="15" xfId="0" applyFont="1" applyFill="1" applyBorder="1" applyAlignment="1" applyProtection="1">
      <alignment horizontal="left" vertical="center" wrapText="1"/>
      <protection locked="0"/>
    </xf>
    <xf numFmtId="0" fontId="41" fillId="12" borderId="61" xfId="0" applyFont="1" applyFill="1" applyBorder="1" applyAlignment="1" applyProtection="1">
      <alignment horizontal="center" vertical="center" wrapText="1"/>
      <protection locked="0"/>
    </xf>
    <xf numFmtId="0" fontId="39" fillId="12" borderId="38" xfId="0" applyFont="1" applyFill="1" applyBorder="1" applyAlignment="1" applyProtection="1">
      <alignment horizontal="center" vertical="center"/>
    </xf>
    <xf numFmtId="0" fontId="11" fillId="12" borderId="61" xfId="0" applyFont="1" applyFill="1" applyBorder="1" applyAlignment="1" applyProtection="1">
      <alignment horizontal="center" vertical="center" wrapText="1"/>
      <protection locked="0"/>
    </xf>
    <xf numFmtId="0" fontId="11" fillId="12" borderId="38" xfId="0" applyFont="1" applyFill="1" applyBorder="1" applyAlignment="1" applyProtection="1">
      <alignment horizontal="center" vertical="center" wrapText="1"/>
      <protection locked="0"/>
    </xf>
    <xf numFmtId="0" fontId="32" fillId="12" borderId="77" xfId="0" applyFont="1" applyFill="1" applyBorder="1" applyAlignment="1">
      <alignment horizontal="center" vertical="center"/>
    </xf>
    <xf numFmtId="0" fontId="32" fillId="12" borderId="78" xfId="0" applyFont="1" applyFill="1" applyBorder="1" applyAlignment="1">
      <alignment horizontal="center" vertical="center"/>
    </xf>
    <xf numFmtId="14" fontId="32" fillId="12" borderId="63" xfId="0" applyNumberFormat="1" applyFont="1" applyFill="1" applyBorder="1" applyAlignment="1">
      <alignment horizontal="center" vertical="center"/>
    </xf>
    <xf numFmtId="14" fontId="32" fillId="12" borderId="35" xfId="0" applyNumberFormat="1" applyFont="1" applyFill="1" applyBorder="1" applyAlignment="1">
      <alignment horizontal="center" vertical="center"/>
    </xf>
    <xf numFmtId="0" fontId="30" fillId="12" borderId="0" xfId="0" applyFont="1" applyFill="1" applyBorder="1" applyAlignment="1" applyProtection="1">
      <alignment horizontal="left" vertical="top"/>
    </xf>
    <xf numFmtId="166" fontId="25" fillId="12" borderId="71" xfId="0" applyNumberFormat="1" applyFont="1" applyFill="1" applyBorder="1" applyAlignment="1">
      <alignment horizontal="center" vertical="center"/>
    </xf>
    <xf numFmtId="166" fontId="25" fillId="12" borderId="72" xfId="0" applyNumberFormat="1" applyFont="1" applyFill="1" applyBorder="1" applyAlignment="1">
      <alignment horizontal="center" vertical="center"/>
    </xf>
    <xf numFmtId="0" fontId="27" fillId="14" borderId="46" xfId="0" applyFont="1" applyFill="1" applyBorder="1" applyAlignment="1">
      <alignment horizontal="center" vertical="center"/>
    </xf>
    <xf numFmtId="0" fontId="27" fillId="14" borderId="29" xfId="0" applyFont="1" applyFill="1" applyBorder="1" applyAlignment="1">
      <alignment horizontal="center" vertical="center"/>
    </xf>
    <xf numFmtId="0" fontId="27" fillId="14" borderId="17" xfId="0" applyFont="1" applyFill="1" applyBorder="1" applyAlignment="1">
      <alignment horizontal="center" vertical="center"/>
    </xf>
    <xf numFmtId="0" fontId="27" fillId="14" borderId="80" xfId="0" applyFont="1" applyFill="1" applyBorder="1" applyAlignment="1">
      <alignment horizontal="center" vertical="center"/>
    </xf>
    <xf numFmtId="0" fontId="27" fillId="14" borderId="77" xfId="0" applyFont="1" applyFill="1" applyBorder="1" applyAlignment="1">
      <alignment horizontal="center" vertical="center"/>
    </xf>
    <xf numFmtId="0" fontId="27" fillId="14" borderId="78" xfId="0" applyFont="1" applyFill="1" applyBorder="1" applyAlignment="1">
      <alignment horizontal="center" vertical="center"/>
    </xf>
    <xf numFmtId="49" fontId="32" fillId="12" borderId="46" xfId="0" applyNumberFormat="1" applyFont="1" applyFill="1" applyBorder="1" applyAlignment="1">
      <alignment horizontal="left" vertical="center" wrapText="1"/>
    </xf>
    <xf numFmtId="49" fontId="32" fillId="12" borderId="29" xfId="0" applyNumberFormat="1" applyFont="1" applyFill="1" applyBorder="1" applyAlignment="1">
      <alignment horizontal="left" vertical="center" wrapText="1"/>
    </xf>
    <xf numFmtId="49" fontId="32" fillId="12" borderId="17" xfId="0" applyNumberFormat="1" applyFont="1" applyFill="1" applyBorder="1" applyAlignment="1">
      <alignment horizontal="left" vertical="center" wrapText="1"/>
    </xf>
    <xf numFmtId="0" fontId="43" fillId="0" borderId="18" xfId="0" applyFont="1" applyBorder="1" applyAlignment="1">
      <alignment horizontal="center" vertical="center"/>
    </xf>
    <xf numFmtId="0" fontId="43" fillId="0" borderId="70" xfId="0" applyFont="1" applyBorder="1" applyAlignment="1">
      <alignment horizontal="center" vertical="center"/>
    </xf>
    <xf numFmtId="0" fontId="43" fillId="0" borderId="21" xfId="0" applyFont="1" applyBorder="1" applyAlignment="1">
      <alignment horizontal="center" vertical="center"/>
    </xf>
    <xf numFmtId="0" fontId="43" fillId="0" borderId="73" xfId="0" applyFont="1" applyBorder="1" applyAlignment="1">
      <alignment horizontal="center" vertical="center"/>
    </xf>
    <xf numFmtId="0" fontId="43" fillId="0" borderId="22" xfId="0" applyFont="1" applyBorder="1" applyAlignment="1">
      <alignment horizontal="center" vertical="center"/>
    </xf>
    <xf numFmtId="0" fontId="43" fillId="0" borderId="76" xfId="0" applyFont="1" applyBorder="1" applyAlignment="1">
      <alignment horizontal="center" vertical="center"/>
    </xf>
    <xf numFmtId="0" fontId="27" fillId="0" borderId="71" xfId="0" applyFont="1" applyBorder="1" applyAlignment="1">
      <alignment horizontal="center" vertical="center"/>
    </xf>
    <xf numFmtId="0" fontId="32" fillId="12" borderId="71" xfId="0" applyFont="1" applyFill="1" applyBorder="1" applyAlignment="1">
      <alignment horizontal="center" vertical="center"/>
    </xf>
    <xf numFmtId="0" fontId="32" fillId="12" borderId="72" xfId="0" applyFont="1" applyFill="1" applyBorder="1" applyAlignment="1">
      <alignment horizontal="center" vertical="center"/>
    </xf>
    <xf numFmtId="0" fontId="32" fillId="12" borderId="38" xfId="0" applyFont="1" applyFill="1" applyBorder="1" applyAlignment="1">
      <alignment horizontal="center" vertical="center"/>
    </xf>
    <xf numFmtId="0" fontId="32" fillId="12" borderId="33" xfId="0" applyFont="1" applyFill="1" applyBorder="1" applyAlignment="1">
      <alignment horizontal="center" vertical="center"/>
    </xf>
    <xf numFmtId="0" fontId="27" fillId="0" borderId="74" xfId="0" applyFont="1" applyBorder="1" applyAlignment="1">
      <alignment horizontal="center" vertical="center"/>
    </xf>
    <xf numFmtId="0" fontId="32" fillId="12" borderId="74" xfId="0" applyFont="1" applyFill="1" applyBorder="1" applyAlignment="1">
      <alignment horizontal="center" vertical="center"/>
    </xf>
    <xf numFmtId="0" fontId="32" fillId="12" borderId="75" xfId="0" applyFont="1" applyFill="1" applyBorder="1" applyAlignment="1">
      <alignment horizontal="center" vertical="center"/>
    </xf>
    <xf numFmtId="165" fontId="32" fillId="12" borderId="61" xfId="0" applyNumberFormat="1" applyFont="1" applyFill="1" applyBorder="1" applyAlignment="1">
      <alignment horizontal="center" vertical="center"/>
    </xf>
    <xf numFmtId="165" fontId="32" fillId="12" borderId="69" xfId="0" applyNumberFormat="1" applyFont="1" applyFill="1" applyBorder="1" applyAlignment="1">
      <alignment horizontal="center" vertical="center"/>
    </xf>
    <xf numFmtId="0" fontId="27" fillId="0" borderId="77" xfId="0" applyFont="1" applyBorder="1" applyAlignment="1">
      <alignment horizontal="center" vertical="center"/>
    </xf>
    <xf numFmtId="0" fontId="27" fillId="14" borderId="46" xfId="0" applyFont="1" applyFill="1" applyBorder="1" applyAlignment="1">
      <alignment horizontal="left" vertical="center" wrapText="1"/>
    </xf>
    <xf numFmtId="0" fontId="27" fillId="14" borderId="29" xfId="0" applyFont="1" applyFill="1" applyBorder="1" applyAlignment="1">
      <alignment horizontal="left" vertical="center" wrapText="1"/>
    </xf>
    <xf numFmtId="0" fontId="27" fillId="14" borderId="17" xfId="0" applyFont="1" applyFill="1" applyBorder="1" applyAlignment="1">
      <alignment horizontal="left" vertical="center" wrapText="1"/>
    </xf>
    <xf numFmtId="0" fontId="32" fillId="12" borderId="46" xfId="0" applyFont="1" applyFill="1" applyBorder="1" applyAlignment="1">
      <alignment horizontal="left" vertical="center" wrapText="1"/>
    </xf>
    <xf numFmtId="0" fontId="32" fillId="12" borderId="29" xfId="0" applyFont="1" applyFill="1" applyBorder="1" applyAlignment="1">
      <alignment horizontal="left" vertical="center" wrapText="1"/>
    </xf>
    <xf numFmtId="0" fontId="32" fillId="12" borderId="17" xfId="0" applyFont="1" applyFill="1" applyBorder="1" applyAlignment="1">
      <alignment horizontal="left" vertical="center" wrapText="1"/>
    </xf>
    <xf numFmtId="0" fontId="30" fillId="12" borderId="21" xfId="0" applyFont="1" applyFill="1" applyBorder="1" applyAlignment="1" applyProtection="1">
      <alignment horizontal="left" vertical="center" wrapText="1"/>
    </xf>
    <xf numFmtId="0" fontId="30" fillId="12" borderId="0" xfId="0" applyFont="1" applyFill="1" applyBorder="1" applyAlignment="1" applyProtection="1">
      <alignment horizontal="left" vertical="center" wrapText="1"/>
    </xf>
    <xf numFmtId="0" fontId="30" fillId="12" borderId="5" xfId="0" applyFont="1" applyFill="1" applyBorder="1" applyAlignment="1" applyProtection="1">
      <alignment horizontal="left" vertical="center" wrapText="1"/>
    </xf>
    <xf numFmtId="0" fontId="30" fillId="12" borderId="22" xfId="0" applyFont="1" applyFill="1" applyBorder="1" applyAlignment="1" applyProtection="1">
      <alignment horizontal="left" vertical="center" wrapText="1"/>
    </xf>
    <xf numFmtId="0" fontId="30" fillId="12" borderId="2" xfId="0" applyFont="1" applyFill="1" applyBorder="1" applyAlignment="1" applyProtection="1">
      <alignment horizontal="left" vertical="center" wrapText="1"/>
    </xf>
    <xf numFmtId="0" fontId="30" fillId="12" borderId="6" xfId="0" applyFont="1" applyFill="1" applyBorder="1" applyAlignment="1" applyProtection="1">
      <alignment horizontal="left" vertical="center" wrapText="1"/>
    </xf>
    <xf numFmtId="0" fontId="25" fillId="14" borderId="81" xfId="0" applyFont="1" applyFill="1" applyBorder="1" applyAlignment="1" applyProtection="1">
      <alignment horizontal="center" vertical="center" wrapText="1"/>
    </xf>
    <xf numFmtId="0" fontId="25" fillId="14" borderId="82" xfId="0" applyFont="1" applyFill="1" applyBorder="1" applyAlignment="1" applyProtection="1">
      <alignment horizontal="center" vertical="center" wrapText="1"/>
    </xf>
    <xf numFmtId="0" fontId="25" fillId="14" borderId="83" xfId="0" applyFont="1" applyFill="1" applyBorder="1" applyAlignment="1" applyProtection="1">
      <alignment horizontal="center" vertical="center" wrapText="1"/>
    </xf>
    <xf numFmtId="0" fontId="25" fillId="14" borderId="87" xfId="0" applyFont="1" applyFill="1" applyBorder="1" applyAlignment="1" applyProtection="1">
      <alignment horizontal="center" vertical="center" wrapText="1"/>
    </xf>
    <xf numFmtId="0" fontId="25" fillId="14" borderId="88" xfId="0" applyFont="1" applyFill="1" applyBorder="1" applyAlignment="1" applyProtection="1">
      <alignment horizontal="center" vertical="center" wrapText="1"/>
    </xf>
    <xf numFmtId="0" fontId="25" fillId="14" borderId="89" xfId="0" applyFont="1" applyFill="1" applyBorder="1" applyAlignment="1" applyProtection="1">
      <alignment horizontal="center" vertical="center" wrapText="1"/>
    </xf>
    <xf numFmtId="0" fontId="25" fillId="14" borderId="83" xfId="0" applyFont="1" applyFill="1" applyBorder="1" applyAlignment="1" applyProtection="1">
      <alignment horizontal="center" vertical="center"/>
    </xf>
    <xf numFmtId="0" fontId="25" fillId="14" borderId="89" xfId="0" applyFont="1" applyFill="1" applyBorder="1" applyAlignment="1" applyProtection="1">
      <alignment horizontal="center" vertical="center"/>
    </xf>
    <xf numFmtId="0" fontId="25" fillId="14" borderId="83" xfId="0" applyFont="1" applyFill="1" applyBorder="1" applyAlignment="1" applyProtection="1">
      <alignment horizontal="center"/>
    </xf>
    <xf numFmtId="0" fontId="25" fillId="14" borderId="84" xfId="0" applyFont="1" applyFill="1" applyBorder="1" applyAlignment="1">
      <alignment horizontal="center" vertical="center" wrapText="1"/>
    </xf>
    <xf numFmtId="0" fontId="25" fillId="14" borderId="85" xfId="0" applyFont="1" applyFill="1" applyBorder="1" applyAlignment="1">
      <alignment horizontal="center" vertical="center" wrapText="1"/>
    </xf>
    <xf numFmtId="0" fontId="25" fillId="14" borderId="86" xfId="0" applyFont="1" applyFill="1" applyBorder="1" applyAlignment="1">
      <alignment horizontal="center" vertical="center" wrapText="1"/>
    </xf>
    <xf numFmtId="0" fontId="25" fillId="14" borderId="90" xfId="0" applyFont="1" applyFill="1" applyBorder="1" applyAlignment="1" applyProtection="1">
      <alignment horizontal="center" vertical="center" wrapText="1"/>
    </xf>
    <xf numFmtId="0" fontId="25" fillId="14" borderId="91" xfId="0" applyFont="1" applyFill="1" applyBorder="1" applyAlignment="1">
      <alignment horizontal="center" vertical="center" wrapText="1"/>
    </xf>
    <xf numFmtId="0" fontId="25" fillId="14" borderId="92" xfId="0" applyFont="1" applyFill="1" applyBorder="1" applyAlignment="1">
      <alignment horizontal="center" vertical="center" wrapText="1"/>
    </xf>
    <xf numFmtId="0" fontId="25" fillId="14" borderId="88" xfId="0" applyFont="1" applyFill="1" applyBorder="1" applyAlignment="1">
      <alignment horizontal="center" vertical="center" wrapText="1"/>
    </xf>
    <xf numFmtId="0" fontId="25" fillId="14" borderId="93" xfId="0" applyFont="1" applyFill="1" applyBorder="1" applyAlignment="1">
      <alignment horizontal="center" vertical="center" wrapText="1"/>
    </xf>
    <xf numFmtId="0" fontId="25" fillId="14" borderId="95" xfId="0" applyFont="1" applyFill="1" applyBorder="1" applyAlignment="1">
      <alignment horizontal="center" vertical="center" wrapText="1"/>
    </xf>
    <xf numFmtId="0" fontId="25" fillId="14" borderId="98"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25" fillId="14" borderId="97" xfId="0" applyFont="1" applyFill="1" applyBorder="1" applyAlignment="1" applyProtection="1">
      <alignment horizontal="center" vertical="center" textRotation="90" wrapText="1"/>
    </xf>
    <xf numFmtId="0" fontId="25" fillId="12" borderId="46" xfId="0" applyFont="1" applyFill="1" applyBorder="1" applyAlignment="1" applyProtection="1">
      <alignment horizontal="left" vertical="center" wrapText="1"/>
    </xf>
    <xf numFmtId="0" fontId="25" fillId="12" borderId="29" xfId="0" applyFont="1" applyFill="1" applyBorder="1" applyAlignment="1" applyProtection="1">
      <alignment horizontal="left" vertical="center" wrapText="1"/>
    </xf>
    <xf numFmtId="0" fontId="25" fillId="12" borderId="17" xfId="0" applyFont="1" applyFill="1" applyBorder="1" applyAlignment="1" applyProtection="1">
      <alignment horizontal="left" vertical="center" wrapText="1"/>
    </xf>
    <xf numFmtId="0" fontId="25" fillId="12" borderId="0" xfId="0" applyFont="1" applyFill="1" applyBorder="1" applyAlignment="1" applyProtection="1">
      <alignment horizontal="left" vertical="center" wrapText="1"/>
    </xf>
    <xf numFmtId="0" fontId="25" fillId="14" borderId="94" xfId="0" applyFont="1" applyFill="1" applyBorder="1" applyAlignment="1">
      <alignment horizontal="center" vertical="center" wrapText="1"/>
    </xf>
    <xf numFmtId="0" fontId="25" fillId="14" borderId="73" xfId="0" applyFont="1" applyFill="1" applyBorder="1" applyAlignment="1">
      <alignment horizontal="center" vertical="center" wrapText="1"/>
    </xf>
    <xf numFmtId="0" fontId="25" fillId="14" borderId="89" xfId="0" applyFont="1" applyFill="1" applyBorder="1" applyAlignment="1">
      <alignment horizontal="center" vertical="center" wrapText="1"/>
    </xf>
    <xf numFmtId="0" fontId="25" fillId="14" borderId="15" xfId="0" applyFont="1" applyFill="1" applyBorder="1" applyAlignment="1" applyProtection="1">
      <alignment horizontal="center" vertical="center" wrapText="1"/>
    </xf>
    <xf numFmtId="0" fontId="25" fillId="14" borderId="61" xfId="0" applyFont="1" applyFill="1" applyBorder="1" applyAlignment="1" applyProtection="1">
      <alignment horizontal="center" vertical="center" wrapText="1"/>
    </xf>
    <xf numFmtId="0" fontId="25" fillId="14" borderId="13" xfId="0" applyFont="1" applyFill="1" applyBorder="1" applyAlignment="1">
      <alignment horizontal="center" vertical="center" wrapText="1"/>
    </xf>
    <xf numFmtId="0" fontId="25" fillId="14" borderId="15" xfId="0" applyFont="1" applyFill="1" applyBorder="1" applyAlignment="1">
      <alignment horizontal="center" vertical="center" wrapText="1"/>
    </xf>
    <xf numFmtId="0" fontId="25" fillId="14" borderId="55" xfId="0" applyFont="1" applyFill="1" applyBorder="1" applyAlignment="1">
      <alignment horizontal="center" vertical="center" wrapText="1"/>
    </xf>
    <xf numFmtId="0" fontId="25" fillId="14" borderId="123" xfId="0" applyFont="1" applyFill="1" applyBorder="1" applyAlignment="1">
      <alignment horizontal="center" vertical="center" wrapText="1"/>
    </xf>
    <xf numFmtId="0" fontId="25" fillId="14" borderId="124" xfId="0" applyFont="1" applyFill="1" applyBorder="1" applyAlignment="1">
      <alignment horizontal="center" vertical="center" wrapText="1"/>
    </xf>
    <xf numFmtId="0" fontId="25" fillId="14" borderId="127" xfId="0" applyFont="1" applyFill="1" applyBorder="1" applyAlignment="1">
      <alignment horizontal="center" vertical="center" wrapText="1"/>
    </xf>
    <xf numFmtId="0" fontId="25" fillId="14" borderId="125" xfId="0" applyFont="1" applyFill="1" applyBorder="1" applyAlignment="1">
      <alignment horizontal="center" vertical="center" wrapText="1"/>
    </xf>
    <xf numFmtId="0" fontId="25" fillId="14" borderId="128" xfId="0" applyFont="1" applyFill="1" applyBorder="1" applyAlignment="1">
      <alignment horizontal="center" vertical="center" wrapText="1"/>
    </xf>
    <xf numFmtId="0" fontId="25" fillId="14" borderId="61" xfId="0" applyFont="1" applyFill="1" applyBorder="1" applyAlignment="1">
      <alignment horizontal="center" vertical="center" wrapText="1"/>
    </xf>
    <xf numFmtId="0" fontId="25" fillId="14" borderId="69" xfId="0" applyFont="1" applyFill="1" applyBorder="1" applyAlignment="1">
      <alignment horizontal="center" vertical="center" wrapText="1"/>
    </xf>
    <xf numFmtId="0" fontId="25" fillId="14" borderId="57" xfId="0" applyFont="1" applyFill="1" applyBorder="1" applyAlignment="1">
      <alignment horizontal="center" vertical="center" wrapText="1"/>
    </xf>
    <xf numFmtId="0" fontId="25" fillId="14" borderId="58" xfId="0" applyFont="1" applyFill="1" applyBorder="1" applyAlignment="1">
      <alignment horizontal="center" vertical="center" wrapText="1"/>
    </xf>
    <xf numFmtId="14" fontId="38" fillId="12" borderId="53" xfId="0" applyNumberFormat="1" applyFont="1" applyFill="1" applyBorder="1" applyAlignment="1" applyProtection="1">
      <alignment horizontal="center" vertical="center" wrapText="1"/>
      <protection locked="0"/>
    </xf>
    <xf numFmtId="0" fontId="39" fillId="12" borderId="57" xfId="0" applyFont="1" applyFill="1" applyBorder="1" applyAlignment="1" applyProtection="1">
      <alignment horizontal="center" vertical="center"/>
    </xf>
    <xf numFmtId="0" fontId="39" fillId="12" borderId="15" xfId="0" applyFont="1" applyFill="1" applyBorder="1" applyAlignment="1" applyProtection="1">
      <alignment horizontal="center" vertical="center"/>
    </xf>
    <xf numFmtId="0" fontId="25" fillId="12" borderId="38" xfId="0" applyFont="1" applyFill="1" applyBorder="1" applyAlignment="1" applyProtection="1">
      <alignment horizontal="left" vertical="center" wrapText="1"/>
    </xf>
    <xf numFmtId="0" fontId="25" fillId="12" borderId="37" xfId="0" applyFont="1" applyFill="1" applyBorder="1" applyAlignment="1" applyProtection="1">
      <alignment horizontal="center" vertical="center" wrapText="1"/>
    </xf>
    <xf numFmtId="14" fontId="48" fillId="0" borderId="72" xfId="0" applyNumberFormat="1" applyFont="1" applyFill="1" applyBorder="1" applyAlignment="1">
      <alignment horizontal="center" vertical="center"/>
    </xf>
    <xf numFmtId="0" fontId="48" fillId="0" borderId="79" xfId="0" applyFont="1" applyFill="1" applyBorder="1" applyAlignment="1">
      <alignment horizontal="center" vertical="center"/>
    </xf>
    <xf numFmtId="0" fontId="48" fillId="0" borderId="72" xfId="0" applyFont="1" applyFill="1" applyBorder="1" applyAlignment="1">
      <alignment horizontal="center" vertical="center"/>
    </xf>
    <xf numFmtId="0" fontId="48" fillId="0" borderId="47" xfId="0" applyFont="1" applyFill="1" applyBorder="1" applyAlignment="1">
      <alignment horizontal="center" vertical="center"/>
    </xf>
    <xf numFmtId="0" fontId="53" fillId="14" borderId="131" xfId="0" applyFont="1" applyFill="1" applyBorder="1" applyAlignment="1">
      <alignment horizontal="center" vertical="center"/>
    </xf>
    <xf numFmtId="0" fontId="53" fillId="14" borderId="132" xfId="0" applyFont="1" applyFill="1" applyBorder="1" applyAlignment="1">
      <alignment horizontal="center" vertical="center"/>
    </xf>
    <xf numFmtId="0" fontId="53" fillId="14" borderId="46" xfId="0" applyFont="1" applyFill="1" applyBorder="1" applyAlignment="1">
      <alignment horizontal="center" vertical="center"/>
    </xf>
    <xf numFmtId="0" fontId="53" fillId="14" borderId="29" xfId="0" applyFont="1" applyFill="1" applyBorder="1" applyAlignment="1">
      <alignment horizontal="center" vertical="center"/>
    </xf>
    <xf numFmtId="0" fontId="53" fillId="14" borderId="17" xfId="0" applyFont="1" applyFill="1" applyBorder="1" applyAlignment="1">
      <alignment horizontal="center" vertical="center"/>
    </xf>
    <xf numFmtId="0" fontId="48" fillId="0" borderId="134" xfId="0" applyFont="1" applyFill="1" applyBorder="1" applyAlignment="1">
      <alignment horizontal="center" vertical="center"/>
    </xf>
    <xf numFmtId="0" fontId="48" fillId="0" borderId="124" xfId="0" applyFont="1" applyFill="1" applyBorder="1" applyAlignment="1">
      <alignment horizontal="center" vertical="center"/>
    </xf>
    <xf numFmtId="14" fontId="48" fillId="0" borderId="124" xfId="0" applyNumberFormat="1" applyFont="1" applyFill="1" applyBorder="1" applyAlignment="1">
      <alignment horizontal="center" vertical="center"/>
    </xf>
    <xf numFmtId="0" fontId="53" fillId="14" borderId="130" xfId="0" applyFont="1" applyFill="1" applyBorder="1" applyAlignment="1">
      <alignment horizontal="center" vertical="center"/>
    </xf>
    <xf numFmtId="0" fontId="53" fillId="14" borderId="133" xfId="0" applyFont="1" applyFill="1" applyBorder="1" applyAlignment="1">
      <alignment horizontal="center" vertical="center"/>
    </xf>
    <xf numFmtId="0" fontId="48" fillId="0" borderId="124" xfId="0" applyFont="1" applyFill="1" applyBorder="1" applyAlignment="1">
      <alignment horizontal="center" vertical="center" wrapText="1"/>
    </xf>
    <xf numFmtId="0" fontId="54" fillId="14" borderId="130" xfId="0" applyFont="1" applyFill="1" applyBorder="1" applyAlignment="1">
      <alignment horizontal="center" vertical="center" wrapText="1"/>
    </xf>
    <xf numFmtId="0" fontId="54" fillId="14" borderId="131" xfId="0" applyFont="1" applyFill="1" applyBorder="1" applyAlignment="1">
      <alignment horizontal="center" vertical="center" wrapText="1"/>
    </xf>
    <xf numFmtId="0" fontId="54" fillId="14" borderId="132" xfId="0" applyFont="1" applyFill="1" applyBorder="1" applyAlignment="1">
      <alignment horizontal="center" vertical="center" wrapText="1"/>
    </xf>
    <xf numFmtId="0" fontId="54" fillId="14" borderId="46" xfId="0" applyFont="1" applyFill="1" applyBorder="1" applyAlignment="1">
      <alignment horizontal="center" vertical="center" wrapText="1"/>
    </xf>
    <xf numFmtId="0" fontId="54" fillId="14" borderId="29" xfId="0" applyFont="1" applyFill="1" applyBorder="1" applyAlignment="1">
      <alignment horizontal="center" vertical="center" wrapText="1"/>
    </xf>
    <xf numFmtId="0" fontId="54" fillId="14" borderId="17" xfId="0" applyFont="1" applyFill="1" applyBorder="1" applyAlignment="1">
      <alignment horizontal="center" vertical="center" wrapText="1"/>
    </xf>
    <xf numFmtId="0" fontId="57" fillId="12" borderId="63" xfId="0" applyFont="1" applyFill="1" applyBorder="1" applyAlignment="1" applyProtection="1">
      <alignment horizontal="center" vertical="center" wrapText="1"/>
    </xf>
    <xf numFmtId="14" fontId="57" fillId="0" borderId="63" xfId="0" applyNumberFormat="1"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wrapText="1"/>
    </xf>
    <xf numFmtId="0" fontId="58" fillId="12" borderId="63" xfId="0" applyFont="1" applyFill="1" applyBorder="1" applyAlignment="1" applyProtection="1">
      <alignment horizontal="center" vertical="center" wrapText="1"/>
      <protection locked="0"/>
    </xf>
    <xf numFmtId="9" fontId="58" fillId="12" borderId="63" xfId="0" applyNumberFormat="1" applyFont="1" applyFill="1" applyBorder="1" applyAlignment="1" applyProtection="1">
      <alignment horizontal="center" vertical="center" wrapText="1"/>
      <protection locked="0"/>
    </xf>
    <xf numFmtId="14" fontId="58" fillId="12" borderId="63" xfId="0" applyNumberFormat="1" applyFont="1" applyFill="1" applyBorder="1" applyAlignment="1" applyProtection="1">
      <alignment horizontal="center" vertical="center" wrapText="1"/>
      <protection locked="0"/>
    </xf>
    <xf numFmtId="9" fontId="58" fillId="12" borderId="35" xfId="0" applyNumberFormat="1" applyFont="1" applyFill="1" applyBorder="1" applyAlignment="1" applyProtection="1">
      <alignment horizontal="center" vertical="center" wrapText="1"/>
      <protection locked="0"/>
    </xf>
    <xf numFmtId="0" fontId="58" fillId="12" borderId="38" xfId="0" applyFont="1" applyFill="1" applyBorder="1" applyAlignment="1" applyProtection="1">
      <alignment horizontal="center" vertical="center" wrapText="1"/>
      <protection locked="0"/>
    </xf>
    <xf numFmtId="9" fontId="58" fillId="12" borderId="38" xfId="0" applyNumberFormat="1" applyFont="1" applyFill="1" applyBorder="1" applyAlignment="1" applyProtection="1">
      <alignment horizontal="center" vertical="center" wrapText="1"/>
      <protection locked="0"/>
    </xf>
    <xf numFmtId="9" fontId="58" fillId="12" borderId="33" xfId="0" applyNumberFormat="1" applyFont="1" applyFill="1" applyBorder="1" applyAlignment="1" applyProtection="1">
      <alignment horizontal="center" vertical="center" wrapText="1"/>
      <protection locked="0"/>
    </xf>
    <xf numFmtId="164" fontId="72" fillId="12" borderId="61" xfId="3" applyFont="1" applyFill="1" applyBorder="1" applyAlignment="1" applyProtection="1">
      <alignment horizontal="center" vertical="center" wrapText="1"/>
      <protection locked="0"/>
    </xf>
    <xf numFmtId="0" fontId="38" fillId="12" borderId="11" xfId="0" applyFont="1" applyFill="1" applyBorder="1" applyAlignment="1" applyProtection="1">
      <alignment horizontal="center"/>
    </xf>
    <xf numFmtId="0" fontId="38" fillId="12" borderId="113" xfId="0" applyFont="1" applyFill="1" applyBorder="1" applyAlignment="1" applyProtection="1">
      <alignment horizontal="center"/>
    </xf>
    <xf numFmtId="14" fontId="57" fillId="12" borderId="38" xfId="0" applyNumberFormat="1" applyFont="1" applyFill="1" applyBorder="1" applyAlignment="1" applyProtection="1">
      <alignment horizontal="center" vertical="center" wrapText="1"/>
    </xf>
    <xf numFmtId="0" fontId="57" fillId="12" borderId="38" xfId="0" applyFont="1" applyFill="1" applyBorder="1" applyAlignment="1" applyProtection="1">
      <alignment horizontal="center" vertical="center" wrapText="1"/>
    </xf>
    <xf numFmtId="0" fontId="25" fillId="14" borderId="127" xfId="0" applyFont="1" applyFill="1" applyBorder="1" applyAlignment="1" applyProtection="1">
      <alignment horizontal="center" vertical="center" wrapText="1"/>
    </xf>
    <xf numFmtId="0" fontId="25" fillId="14" borderId="128" xfId="0" applyFont="1" applyFill="1" applyBorder="1" applyAlignment="1" applyProtection="1">
      <alignment horizontal="center" vertical="center" wrapText="1"/>
    </xf>
    <xf numFmtId="0" fontId="25" fillId="14" borderId="68" xfId="0" applyFont="1" applyFill="1" applyBorder="1" applyAlignment="1" applyProtection="1">
      <alignment horizontal="center" vertical="center" wrapText="1"/>
    </xf>
    <xf numFmtId="0" fontId="25" fillId="14" borderId="129" xfId="0" applyFont="1" applyFill="1" applyBorder="1" applyAlignment="1" applyProtection="1">
      <alignment horizontal="center" vertical="center" wrapText="1"/>
    </xf>
    <xf numFmtId="0" fontId="39" fillId="12" borderId="63" xfId="0" applyFont="1" applyFill="1" applyBorder="1" applyAlignment="1" applyProtection="1">
      <alignment horizontal="center" vertical="center" wrapText="1"/>
    </xf>
    <xf numFmtId="0" fontId="30" fillId="12" borderId="57" xfId="0" applyFont="1" applyFill="1" applyBorder="1" applyAlignment="1" applyProtection="1">
      <alignment horizontal="center" vertical="center" wrapText="1"/>
    </xf>
    <xf numFmtId="0" fontId="30" fillId="12" borderId="15" xfId="0" applyFont="1" applyFill="1" applyBorder="1" applyAlignment="1" applyProtection="1">
      <alignment horizontal="center" vertical="center" wrapText="1"/>
    </xf>
    <xf numFmtId="0" fontId="57" fillId="6" borderId="63" xfId="0" applyFont="1" applyFill="1" applyBorder="1" applyAlignment="1" applyProtection="1">
      <alignment horizontal="center" vertical="center"/>
    </xf>
    <xf numFmtId="0" fontId="30" fillId="0" borderId="63"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xf>
    <xf numFmtId="0" fontId="57" fillId="0" borderId="63" xfId="0" applyFont="1" applyFill="1" applyBorder="1" applyAlignment="1" applyProtection="1">
      <alignment horizontal="center" vertical="center"/>
    </xf>
    <xf numFmtId="0" fontId="25" fillId="12" borderId="38" xfId="0" applyFont="1" applyFill="1" applyBorder="1" applyAlignment="1" applyProtection="1">
      <alignment horizontal="center" vertical="center" wrapText="1"/>
    </xf>
    <xf numFmtId="0" fontId="57" fillId="6" borderId="38" xfId="0" applyFont="1" applyFill="1" applyBorder="1" applyAlignment="1" applyProtection="1">
      <alignment horizontal="center" vertical="center"/>
    </xf>
    <xf numFmtId="0" fontId="30" fillId="12" borderId="38" xfId="0" applyFont="1" applyFill="1" applyBorder="1" applyAlignment="1" applyProtection="1">
      <alignment horizontal="left" vertical="center" wrapText="1"/>
    </xf>
    <xf numFmtId="0" fontId="30" fillId="12" borderId="38" xfId="0" applyFont="1" applyFill="1" applyBorder="1" applyAlignment="1" applyProtection="1">
      <alignment horizontal="left" vertical="center"/>
    </xf>
    <xf numFmtId="0" fontId="57" fillId="12" borderId="38" xfId="0" applyFont="1" applyFill="1" applyBorder="1" applyAlignment="1" applyProtection="1">
      <alignment horizontal="center" vertical="center"/>
    </xf>
    <xf numFmtId="0" fontId="48" fillId="0" borderId="125"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23" xfId="0" applyFont="1" applyFill="1" applyBorder="1" applyAlignment="1">
      <alignment horizontal="center" vertical="center"/>
    </xf>
    <xf numFmtId="0" fontId="48" fillId="0" borderId="75" xfId="0" applyFont="1" applyFill="1" applyBorder="1" applyAlignment="1">
      <alignment horizontal="center" vertical="center"/>
    </xf>
    <xf numFmtId="0" fontId="48" fillId="0" borderId="106" xfId="0" applyFont="1" applyFill="1" applyBorder="1" applyAlignment="1">
      <alignment horizontal="center" vertical="center"/>
    </xf>
    <xf numFmtId="0" fontId="48" fillId="0" borderId="135" xfId="0" applyFont="1" applyFill="1" applyBorder="1" applyAlignment="1">
      <alignment horizontal="center" vertical="center"/>
    </xf>
    <xf numFmtId="0" fontId="64" fillId="12" borderId="46" xfId="0" applyFont="1" applyFill="1" applyBorder="1" applyAlignment="1">
      <alignment horizontal="center"/>
    </xf>
    <xf numFmtId="0" fontId="64" fillId="12" borderId="29" xfId="0" applyFont="1" applyFill="1" applyBorder="1" applyAlignment="1">
      <alignment horizontal="center"/>
    </xf>
    <xf numFmtId="0" fontId="64" fillId="12" borderId="17" xfId="0" applyFont="1" applyFill="1" applyBorder="1" applyAlignment="1">
      <alignment horizontal="center"/>
    </xf>
    <xf numFmtId="0" fontId="66" fillId="17" borderId="46"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17" xfId="0" applyFont="1" applyFill="1" applyBorder="1" applyAlignment="1">
      <alignment horizontal="center" vertical="center" wrapText="1"/>
    </xf>
    <xf numFmtId="0" fontId="65" fillId="17" borderId="166" xfId="0" applyFont="1" applyFill="1" applyBorder="1" applyAlignment="1">
      <alignment horizontal="center"/>
    </xf>
    <xf numFmtId="0" fontId="65" fillId="17" borderId="53" xfId="0" applyFont="1" applyFill="1" applyBorder="1" applyAlignment="1">
      <alignment horizontal="center"/>
    </xf>
    <xf numFmtId="0" fontId="65" fillId="17" borderId="52" xfId="0" applyFont="1" applyFill="1" applyBorder="1" applyAlignment="1">
      <alignment horizontal="center"/>
    </xf>
    <xf numFmtId="0" fontId="24" fillId="17" borderId="26"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7" borderId="46" xfId="0" applyFont="1" applyFill="1" applyBorder="1" applyAlignment="1">
      <alignment horizontal="center" vertical="center" wrapText="1"/>
    </xf>
    <xf numFmtId="0" fontId="24" fillId="17" borderId="29"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0" fillId="0" borderId="63" xfId="0" applyBorder="1" applyAlignment="1">
      <alignment horizontal="center" vertical="center"/>
    </xf>
    <xf numFmtId="0" fontId="0" fillId="0" borderId="63" xfId="0" applyBorder="1" applyAlignment="1">
      <alignment horizontal="center" wrapText="1"/>
    </xf>
    <xf numFmtId="0" fontId="66" fillId="17" borderId="46" xfId="0" applyFont="1" applyFill="1" applyBorder="1" applyAlignment="1">
      <alignment horizontal="center" vertical="top" wrapText="1"/>
    </xf>
    <xf numFmtId="0" fontId="66" fillId="17" borderId="17" xfId="0" applyFont="1" applyFill="1" applyBorder="1" applyAlignment="1">
      <alignment horizontal="center" vertical="top" wrapText="1"/>
    </xf>
    <xf numFmtId="14" fontId="67" fillId="12" borderId="48" xfId="0" applyNumberFormat="1" applyFont="1" applyFill="1" applyBorder="1" applyAlignment="1">
      <alignment horizontal="center" vertical="top" wrapText="1"/>
    </xf>
    <xf numFmtId="14" fontId="67" fillId="12" borderId="23" xfId="0" applyNumberFormat="1" applyFont="1" applyFill="1" applyBorder="1" applyAlignment="1">
      <alignment horizontal="center" vertical="top" wrapText="1"/>
    </xf>
    <xf numFmtId="0" fontId="67" fillId="12" borderId="48" xfId="0" applyFont="1" applyFill="1" applyBorder="1" applyAlignment="1" applyProtection="1">
      <alignment horizontal="center" vertical="top" wrapText="1"/>
      <protection locked="0"/>
    </xf>
    <xf numFmtId="0" fontId="67" fillId="12" borderId="23" xfId="0" applyFont="1" applyFill="1" applyBorder="1" applyAlignment="1" applyProtection="1">
      <alignment horizontal="center" vertical="top" wrapText="1"/>
      <protection locked="0"/>
    </xf>
    <xf numFmtId="0" fontId="67" fillId="12" borderId="26" xfId="0" applyFont="1" applyFill="1" applyBorder="1" applyAlignment="1">
      <alignment horizontal="center" vertical="center" wrapText="1"/>
    </xf>
    <xf numFmtId="0" fontId="67" fillId="12" borderId="27" xfId="0" applyFont="1" applyFill="1" applyBorder="1" applyAlignment="1">
      <alignment horizontal="center" vertical="center" wrapText="1"/>
    </xf>
    <xf numFmtId="0" fontId="67" fillId="12" borderId="7" xfId="0" applyFont="1" applyFill="1" applyBorder="1" applyAlignment="1">
      <alignment horizontal="center" vertical="center" wrapText="1"/>
    </xf>
    <xf numFmtId="14" fontId="67" fillId="12" borderId="26" xfId="0" applyNumberFormat="1" applyFont="1" applyFill="1" applyBorder="1" applyAlignment="1">
      <alignment horizontal="center" vertical="center" wrapText="1"/>
    </xf>
    <xf numFmtId="14" fontId="67" fillId="12" borderId="27" xfId="0" applyNumberFormat="1" applyFont="1" applyFill="1" applyBorder="1" applyAlignment="1">
      <alignment horizontal="center" vertical="center" wrapText="1"/>
    </xf>
    <xf numFmtId="14" fontId="67" fillId="12" borderId="7" xfId="0" applyNumberFormat="1" applyFont="1" applyFill="1" applyBorder="1" applyAlignment="1">
      <alignment horizontal="center" vertical="center" wrapText="1"/>
    </xf>
    <xf numFmtId="14" fontId="67" fillId="12" borderId="60" xfId="0" applyNumberFormat="1" applyFont="1" applyFill="1" applyBorder="1" applyAlignment="1">
      <alignment horizontal="center" vertical="top" wrapText="1"/>
    </xf>
    <xf numFmtId="14" fontId="67" fillId="12" borderId="167" xfId="0" applyNumberFormat="1" applyFont="1" applyFill="1" applyBorder="1" applyAlignment="1">
      <alignment horizontal="center" vertical="top" wrapText="1"/>
    </xf>
    <xf numFmtId="0" fontId="67" fillId="12" borderId="60" xfId="0" applyFont="1" applyFill="1" applyBorder="1" applyAlignment="1" applyProtection="1">
      <alignment horizontal="center" vertical="top" wrapText="1"/>
      <protection locked="0"/>
    </xf>
    <xf numFmtId="0" fontId="67" fillId="12" borderId="167" xfId="0" applyFont="1" applyFill="1" applyBorder="1" applyAlignment="1" applyProtection="1">
      <alignment horizontal="center" vertical="top" wrapText="1"/>
      <protection locked="0"/>
    </xf>
    <xf numFmtId="0" fontId="67" fillId="0" borderId="26"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67" fillId="12" borderId="49" xfId="0" applyFont="1" applyFill="1" applyBorder="1" applyAlignment="1" applyProtection="1">
      <alignment horizontal="center" vertical="top" wrapText="1"/>
      <protection locked="0"/>
    </xf>
    <xf numFmtId="0" fontId="67" fillId="12" borderId="168" xfId="0" applyFont="1" applyFill="1" applyBorder="1" applyAlignment="1" applyProtection="1">
      <alignment horizontal="center" vertical="top" wrapText="1"/>
      <protection locked="0"/>
    </xf>
    <xf numFmtId="0" fontId="24" fillId="17" borderId="66" xfId="0" applyFont="1" applyFill="1" applyBorder="1" applyAlignment="1">
      <alignment horizontal="center" vertical="center" wrapText="1"/>
    </xf>
    <xf numFmtId="0" fontId="24" fillId="17" borderId="21"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5" xfId="0" applyFont="1" applyFill="1" applyBorder="1" applyAlignment="1">
      <alignment horizontal="center" vertical="center" wrapText="1"/>
    </xf>
    <xf numFmtId="0" fontId="24" fillId="17" borderId="6"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4" fillId="17" borderId="20"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wrapText="1"/>
    </xf>
    <xf numFmtId="0" fontId="0" fillId="0" borderId="15" xfId="0" applyBorder="1" applyAlignment="1">
      <alignment horizontal="center" wrapText="1"/>
    </xf>
    <xf numFmtId="0" fontId="24" fillId="17" borderId="27" xfId="0" applyFont="1" applyFill="1" applyBorder="1" applyAlignment="1">
      <alignment horizontal="center" vertical="center" wrapText="1"/>
    </xf>
    <xf numFmtId="0" fontId="7" fillId="12" borderId="1" xfId="0" applyFont="1" applyFill="1" applyBorder="1" applyAlignment="1">
      <alignment vertical="top"/>
    </xf>
    <xf numFmtId="0" fontId="1" fillId="0" borderId="14" xfId="0" applyFont="1" applyBorder="1" applyAlignment="1">
      <alignment horizontal="center" vertical="center"/>
    </xf>
    <xf numFmtId="0" fontId="1" fillId="0" borderId="31" xfId="0" applyFont="1" applyBorder="1" applyAlignment="1">
      <alignment horizontal="center" vertical="center"/>
    </xf>
    <xf numFmtId="0" fontId="1" fillId="0" borderId="8" xfId="0" applyFont="1" applyBorder="1" applyAlignment="1">
      <alignment horizontal="center" vertical="center"/>
    </xf>
    <xf numFmtId="0" fontId="18" fillId="4" borderId="46"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9" fillId="0" borderId="46" xfId="0" applyFont="1" applyBorder="1" applyAlignment="1">
      <alignment horizontal="center" vertical="top" wrapText="1"/>
    </xf>
    <xf numFmtId="0" fontId="19" fillId="0" borderId="29" xfId="0" applyFont="1" applyBorder="1" applyAlignment="1">
      <alignment horizontal="center" vertical="top" wrapText="1"/>
    </xf>
    <xf numFmtId="0" fontId="19" fillId="0" borderId="17" xfId="0" applyFont="1" applyBorder="1" applyAlignment="1">
      <alignment horizontal="center" vertical="top" wrapText="1"/>
    </xf>
    <xf numFmtId="0" fontId="18" fillId="4" borderId="46" xfId="0" applyFont="1" applyFill="1" applyBorder="1" applyAlignment="1">
      <alignment horizontal="center" vertical="top" wrapText="1"/>
    </xf>
    <xf numFmtId="0" fontId="18" fillId="4" borderId="29" xfId="0" applyFont="1" applyFill="1" applyBorder="1" applyAlignment="1">
      <alignment horizontal="center" vertical="top" wrapText="1"/>
    </xf>
    <xf numFmtId="0" fontId="18" fillId="4" borderId="17" xfId="0" applyFont="1" applyFill="1" applyBorder="1" applyAlignment="1">
      <alignment horizontal="center" vertical="top" wrapText="1"/>
    </xf>
    <xf numFmtId="0" fontId="7" fillId="12" borderId="1" xfId="0" applyFont="1" applyFill="1" applyBorder="1" applyAlignment="1">
      <alignment vertical="top" wrapText="1"/>
    </xf>
    <xf numFmtId="0" fontId="7" fillId="0" borderId="1" xfId="0" applyFont="1" applyBorder="1" applyAlignment="1">
      <alignment vertical="top" wrapText="1"/>
    </xf>
    <xf numFmtId="0" fontId="0" fillId="3" borderId="1" xfId="0" applyFill="1" applyBorder="1" applyAlignment="1">
      <alignment horizontal="center" vertical="center" wrapText="1"/>
    </xf>
    <xf numFmtId="0" fontId="45"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5" xfId="0" applyFont="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3" borderId="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7" fillId="0" borderId="1" xfId="0" applyFont="1" applyBorder="1" applyAlignment="1">
      <alignment vertical="top"/>
    </xf>
    <xf numFmtId="0" fontId="0" fillId="3" borderId="3" xfId="0" applyFill="1" applyBorder="1" applyAlignment="1">
      <alignment horizontal="center" vertical="center" wrapText="1"/>
    </xf>
    <xf numFmtId="0" fontId="44" fillId="0" borderId="3"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xf>
    <xf numFmtId="0" fontId="16" fillId="0" borderId="3" xfId="0" applyFont="1" applyBorder="1" applyAlignment="1">
      <alignment horizontal="center" vertical="center" textRotation="90" wrapText="1"/>
    </xf>
    <xf numFmtId="0" fontId="16" fillId="0" borderId="16"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3" fillId="0" borderId="0" xfId="0" applyFont="1" applyBorder="1" applyAlignment="1">
      <alignment horizontal="center" vertical="center" wrapText="1"/>
    </xf>
    <xf numFmtId="0" fontId="7" fillId="0" borderId="0" xfId="0" applyFont="1" applyBorder="1" applyAlignment="1">
      <alignment wrapText="1"/>
    </xf>
  </cellXfs>
  <cellStyles count="4">
    <cellStyle name="Millares [0]" xfId="3" builtinId="6"/>
    <cellStyle name="Normal" xfId="0" builtinId="0"/>
    <cellStyle name="Normal 2" xfId="1"/>
    <cellStyle name="Porcentaje" xfId="2" builtinId="5"/>
  </cellStyles>
  <dxfs count="328">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104775</xdr:rowOff>
    </xdr:from>
    <xdr:to>
      <xdr:col>1</xdr:col>
      <xdr:colOff>1428750</xdr:colOff>
      <xdr:row>2</xdr:row>
      <xdr:rowOff>8787</xdr:rowOff>
    </xdr:to>
    <xdr:pic>
      <xdr:nvPicPr>
        <xdr:cNvPr id="2" name="Imagen 1">
          <a:extLst>
            <a:ext uri="{FF2B5EF4-FFF2-40B4-BE49-F238E27FC236}">
              <a16:creationId xmlns:a16="http://schemas.microsoft.com/office/drawing/2014/main" id="{D97E4F6C-2767-457E-9BA7-6A3713DB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04775"/>
          <a:ext cx="1963615" cy="739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4</xdr:row>
      <xdr:rowOff>85725</xdr:rowOff>
    </xdr:to>
    <xdr:pic>
      <xdr:nvPicPr>
        <xdr:cNvPr id="44062" name="Picture 11" descr="colombia bn">
          <a:extLst>
            <a:ext uri="{FF2B5EF4-FFF2-40B4-BE49-F238E27FC236}">
              <a16:creationId xmlns:a16="http://schemas.microsoft.com/office/drawing/2014/main" id="{9F65C49A-B89B-43C9-926B-216B27A9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345622</xdr:colOff>
      <xdr:row>0</xdr:row>
      <xdr:rowOff>40822</xdr:rowOff>
    </xdr:from>
    <xdr:to>
      <xdr:col>2</xdr:col>
      <xdr:colOff>304801</xdr:colOff>
      <xdr:row>2</xdr:row>
      <xdr:rowOff>155768</xdr:rowOff>
    </xdr:to>
    <xdr:pic>
      <xdr:nvPicPr>
        <xdr:cNvPr id="3" name="Imagen 1">
          <a:extLst>
            <a:ext uri="{FF2B5EF4-FFF2-40B4-BE49-F238E27FC236}">
              <a16:creationId xmlns:a16="http://schemas.microsoft.com/office/drawing/2014/main" id="{6715E9F2-67BA-4303-A892-390DA6C79F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622" y="40822"/>
          <a:ext cx="797379" cy="54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4</xdr:row>
      <xdr:rowOff>152400</xdr:rowOff>
    </xdr:from>
    <xdr:to>
      <xdr:col>1</xdr:col>
      <xdr:colOff>1457325</xdr:colOff>
      <xdr:row>7</xdr:row>
      <xdr:rowOff>85725</xdr:rowOff>
    </xdr:to>
    <xdr:pic>
      <xdr:nvPicPr>
        <xdr:cNvPr id="2" name="Imagen 1">
          <a:extLst>
            <a:ext uri="{FF2B5EF4-FFF2-40B4-BE49-F238E27FC236}">
              <a16:creationId xmlns:a16="http://schemas.microsoft.com/office/drawing/2014/main" id="{F31F3349-3FFF-4536-AA68-4C03772A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28600"/>
          <a:ext cx="1619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238125</xdr:colOff>
      <xdr:row>3</xdr:row>
      <xdr:rowOff>38100</xdr:rowOff>
    </xdr:to>
    <xdr:pic>
      <xdr:nvPicPr>
        <xdr:cNvPr id="17504" name="Picture 2" descr="D:\Manual de Identidad Corporativa\Manual JPG\MANUAL ANI FINAL PRIMERA PARTE-02.jpg">
          <a:extLst>
            <a:ext uri="{FF2B5EF4-FFF2-40B4-BE49-F238E27FC236}">
              <a16:creationId xmlns:a16="http://schemas.microsoft.com/office/drawing/2014/main" id="{E4C4EAC9-114F-4F06-9759-89AB6D0B1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457200" y="133350"/>
          <a:ext cx="8953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aldonado/Desktop/Riesgos%202018/Trasparencia,%20servicio%20al%20ciudadano%20y%20comunicaciones/Matriz%20de%20riesgos%20Transparencia,%20Atenci&#243;n%20al%20Ciudadano%20y%20Comunic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aldonado/Downloads/20160411MapaRiesgosPInfoComuni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maldonado/Desktop/Riesgos%202018/Planeaci&#243;n/P.Sist.Estrate&#769;gicoPlaneacio&#769;nyGestio&#769;n%2026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0"/>
      <sheetData sheetId="1">
        <row r="17">
          <cell r="B17">
            <v>1</v>
          </cell>
        </row>
        <row r="18">
          <cell r="B18">
            <v>2</v>
          </cell>
        </row>
        <row r="19">
          <cell r="B19">
            <v>3</v>
          </cell>
        </row>
      </sheetData>
      <sheetData sheetId="2"/>
      <sheetData sheetId="3"/>
      <sheetData sheetId="4"/>
      <sheetData sheetId="5"/>
      <sheetData sheetId="6"/>
      <sheetData sheetId="7"/>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cell r="D41"/>
        </row>
        <row r="42">
          <cell r="B42">
            <v>6</v>
          </cell>
          <cell r="C42" t="str">
            <v>Riesgo Bajo (Z-4)</v>
          </cell>
          <cell r="D42"/>
        </row>
        <row r="43">
          <cell r="B43">
            <v>7</v>
          </cell>
          <cell r="C43" t="str">
            <v>Riesgo Moderado (Z-8)</v>
          </cell>
          <cell r="D43"/>
        </row>
        <row r="44">
          <cell r="B44">
            <v>11</v>
          </cell>
          <cell r="C44" t="str">
            <v>Riesgo Alto (Z-15)</v>
          </cell>
          <cell r="D44"/>
        </row>
        <row r="45">
          <cell r="B45">
            <v>12</v>
          </cell>
          <cell r="C45" t="str">
            <v>Riesgo Bajo (Z-5)</v>
          </cell>
          <cell r="D45"/>
        </row>
        <row r="46">
          <cell r="B46">
            <v>13</v>
          </cell>
          <cell r="C46" t="str">
            <v>Riesgo Alto (Z17)</v>
          </cell>
          <cell r="D46"/>
        </row>
        <row r="47">
          <cell r="B47">
            <v>14</v>
          </cell>
          <cell r="C47" t="str">
            <v>Riesgo Moderado (Z-9)</v>
          </cell>
          <cell r="D47"/>
        </row>
        <row r="48">
          <cell r="B48">
            <v>18</v>
          </cell>
          <cell r="C48" t="str">
            <v>Riesgo Moderado (Z-7)</v>
          </cell>
          <cell r="D48"/>
        </row>
        <row r="49">
          <cell r="B49">
            <v>21</v>
          </cell>
          <cell r="C49" t="str">
            <v>Riesgo Alto (Z-13)</v>
          </cell>
          <cell r="D49"/>
        </row>
        <row r="50">
          <cell r="B50">
            <v>22</v>
          </cell>
          <cell r="C50" t="str">
            <v>Riesgo Alto (Z-16)</v>
          </cell>
          <cell r="D50"/>
        </row>
        <row r="51">
          <cell r="B51">
            <v>24</v>
          </cell>
          <cell r="C51" t="str">
            <v>Riesgo Alto (Z-11)</v>
          </cell>
          <cell r="D51"/>
        </row>
        <row r="52">
          <cell r="B52">
            <v>26</v>
          </cell>
          <cell r="C52" t="str">
            <v>Riesgo Extremo (Z-22)</v>
          </cell>
          <cell r="D52"/>
        </row>
        <row r="53">
          <cell r="B53">
            <v>28</v>
          </cell>
          <cell r="C53" t="str">
            <v>Riesgo Alto (Z-14)</v>
          </cell>
          <cell r="D53"/>
        </row>
        <row r="54">
          <cell r="B54">
            <v>30</v>
          </cell>
          <cell r="C54" t="str">
            <v>Riesgo Alto (Z-12)</v>
          </cell>
          <cell r="D54"/>
        </row>
        <row r="55">
          <cell r="B55">
            <v>33</v>
          </cell>
          <cell r="C55" t="str">
            <v>Riesgo Extremo (Z-19)</v>
          </cell>
          <cell r="D55"/>
        </row>
        <row r="56">
          <cell r="B56">
            <v>35</v>
          </cell>
          <cell r="C56" t="str">
            <v>Riesgo Extremo (Z-18)</v>
          </cell>
          <cell r="D56"/>
        </row>
        <row r="57">
          <cell r="B57">
            <v>39</v>
          </cell>
          <cell r="C57" t="str">
            <v>Riesgo Extremo (Z-23)</v>
          </cell>
          <cell r="D57"/>
        </row>
        <row r="58">
          <cell r="B58">
            <v>44</v>
          </cell>
          <cell r="C58" t="str">
            <v>Riesgo Extremo (Z-20)</v>
          </cell>
          <cell r="D58"/>
        </row>
        <row r="59">
          <cell r="B59">
            <v>52</v>
          </cell>
          <cell r="C59" t="str">
            <v>Riesgo Extremo (Z-24)</v>
          </cell>
          <cell r="D59"/>
        </row>
        <row r="60">
          <cell r="B60">
            <v>55</v>
          </cell>
          <cell r="C60" t="str">
            <v>Riesgo Extremo (Z-21)</v>
          </cell>
          <cell r="D60"/>
        </row>
        <row r="61">
          <cell r="B61">
            <v>65</v>
          </cell>
          <cell r="C61" t="str">
            <v>Riesgo Extremo (Z-25)</v>
          </cell>
          <cell r="D61"/>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EPG-F-012"/>
      <sheetName val="SEPG-F-014"/>
      <sheetName val="Matriz de cambios"/>
      <sheetName val="Fm-20 "/>
      <sheetName val="DB"/>
      <sheetName val="Hoja1"/>
    </sheetNames>
    <sheetDataSet>
      <sheetData sheetId="0"/>
      <sheetData sheetId="1">
        <row r="22">
          <cell r="C22" t="str">
            <v>Generar bases de datos por temas y por proyectos para que sea de consulta de los funcionarios de la ANI</v>
          </cell>
        </row>
      </sheetData>
      <sheetData sheetId="2"/>
      <sheetData sheetId="3">
        <row r="21">
          <cell r="AH21">
            <v>2</v>
          </cell>
        </row>
        <row r="22">
          <cell r="AH22">
            <v>3</v>
          </cell>
        </row>
        <row r="23">
          <cell r="AH23">
            <v>3</v>
          </cell>
        </row>
        <row r="24">
          <cell r="AH24">
            <v>3</v>
          </cell>
        </row>
        <row r="25">
          <cell r="AH25">
            <v>3</v>
          </cell>
        </row>
        <row r="26">
          <cell r="AH26">
            <v>3</v>
          </cell>
        </row>
        <row r="27">
          <cell r="AH27">
            <v>3</v>
          </cell>
        </row>
        <row r="28">
          <cell r="AH28">
            <v>3</v>
          </cell>
        </row>
        <row r="29">
          <cell r="AH29">
            <v>3</v>
          </cell>
        </row>
        <row r="30">
          <cell r="AH30">
            <v>3</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topLeftCell="A4" workbookViewId="0">
      <selection activeCell="C4" sqref="C4:F6"/>
    </sheetView>
  </sheetViews>
  <sheetFormatPr baseColWidth="10" defaultRowHeight="12.75" x14ac:dyDescent="0.2"/>
  <cols>
    <col min="1" max="1" width="11.42578125" style="205"/>
    <col min="2" max="2" width="19.140625" style="205" customWidth="1"/>
    <col min="3" max="3" width="24.140625" style="205" customWidth="1"/>
    <col min="4" max="4" width="27" style="205" customWidth="1"/>
    <col min="5" max="5" width="15.140625" style="205" customWidth="1"/>
    <col min="6" max="16384" width="11.42578125" style="205"/>
  </cols>
  <sheetData>
    <row r="1" spans="2:6" ht="13.5" thickBot="1" x14ac:dyDescent="0.25"/>
    <row r="2" spans="2:6" ht="15.75" thickBot="1" x14ac:dyDescent="0.3">
      <c r="B2" s="380" t="s">
        <v>355</v>
      </c>
      <c r="C2" s="381"/>
      <c r="D2" s="381"/>
      <c r="E2" s="381"/>
      <c r="F2" s="382"/>
    </row>
    <row r="3" spans="2:6" ht="13.5" thickBot="1" x14ac:dyDescent="0.25"/>
    <row r="4" spans="2:6" x14ac:dyDescent="0.2">
      <c r="B4" s="383" t="s">
        <v>354</v>
      </c>
      <c r="C4" s="386" t="s">
        <v>356</v>
      </c>
      <c r="D4" s="387"/>
      <c r="E4" s="387"/>
      <c r="F4" s="388"/>
    </row>
    <row r="5" spans="2:6" x14ac:dyDescent="0.2">
      <c r="B5" s="384"/>
      <c r="C5" s="389"/>
      <c r="D5" s="390"/>
      <c r="E5" s="390"/>
      <c r="F5" s="391"/>
    </row>
    <row r="6" spans="2:6" ht="40.5" customHeight="1" thickBot="1" x14ac:dyDescent="0.25">
      <c r="B6" s="385"/>
      <c r="C6" s="392"/>
      <c r="D6" s="393"/>
      <c r="E6" s="393"/>
      <c r="F6" s="394"/>
    </row>
    <row r="7" spans="2:6" ht="15.75" thickBot="1" x14ac:dyDescent="0.25">
      <c r="B7" s="206"/>
      <c r="C7" s="88"/>
      <c r="D7" s="88"/>
      <c r="E7" s="88"/>
      <c r="F7" s="88"/>
    </row>
    <row r="8" spans="2:6" ht="27" customHeight="1" thickBot="1" x14ac:dyDescent="0.25">
      <c r="B8" s="207" t="s">
        <v>339</v>
      </c>
      <c r="C8" s="208" t="s">
        <v>340</v>
      </c>
      <c r="D8" s="208" t="s">
        <v>341</v>
      </c>
      <c r="E8" s="208" t="s">
        <v>342</v>
      </c>
      <c r="F8" s="208" t="s">
        <v>343</v>
      </c>
    </row>
    <row r="9" spans="2:6" ht="25.5" x14ac:dyDescent="0.2">
      <c r="B9" s="395" t="s">
        <v>344</v>
      </c>
      <c r="C9" s="209" t="s">
        <v>357</v>
      </c>
      <c r="D9" s="210" t="s">
        <v>358</v>
      </c>
      <c r="E9" s="398"/>
      <c r="F9" s="398"/>
    </row>
    <row r="10" spans="2:6" ht="25.5" x14ac:dyDescent="0.2">
      <c r="B10" s="396"/>
      <c r="C10" s="209" t="s">
        <v>359</v>
      </c>
      <c r="D10" s="210" t="s">
        <v>360</v>
      </c>
      <c r="E10" s="399"/>
      <c r="F10" s="399"/>
    </row>
    <row r="11" spans="2:6" ht="25.5" x14ac:dyDescent="0.2">
      <c r="B11" s="396"/>
      <c r="C11" s="209" t="s">
        <v>361</v>
      </c>
      <c r="D11" s="210" t="s">
        <v>362</v>
      </c>
      <c r="E11" s="399"/>
      <c r="F11" s="399"/>
    </row>
    <row r="12" spans="2:6" ht="38.25" x14ac:dyDescent="0.2">
      <c r="B12" s="396"/>
      <c r="C12" s="209" t="s">
        <v>363</v>
      </c>
      <c r="D12" s="210" t="s">
        <v>364</v>
      </c>
      <c r="E12" s="399"/>
      <c r="F12" s="399"/>
    </row>
    <row r="13" spans="2:6" ht="25.5" x14ac:dyDescent="0.2">
      <c r="B13" s="396"/>
      <c r="C13" s="209" t="s">
        <v>365</v>
      </c>
      <c r="D13" s="210"/>
      <c r="E13" s="399"/>
      <c r="F13" s="399"/>
    </row>
    <row r="14" spans="2:6" ht="13.5" thickBot="1" x14ac:dyDescent="0.25">
      <c r="B14" s="397"/>
      <c r="C14" s="211"/>
      <c r="D14" s="212"/>
      <c r="E14" s="400"/>
      <c r="F14" s="400"/>
    </row>
    <row r="15" spans="2:6" ht="38.25" x14ac:dyDescent="0.2">
      <c r="B15" s="395" t="s">
        <v>345</v>
      </c>
      <c r="C15" s="213" t="s">
        <v>366</v>
      </c>
      <c r="D15" s="210" t="s">
        <v>367</v>
      </c>
      <c r="E15" s="398" t="s">
        <v>316</v>
      </c>
      <c r="F15" s="398"/>
    </row>
    <row r="16" spans="2:6" ht="25.5" x14ac:dyDescent="0.2">
      <c r="B16" s="396"/>
      <c r="C16" s="213" t="s">
        <v>368</v>
      </c>
      <c r="D16" s="210" t="s">
        <v>369</v>
      </c>
      <c r="E16" s="399"/>
      <c r="F16" s="399"/>
    </row>
    <row r="17" spans="2:6" ht="38.25" x14ac:dyDescent="0.2">
      <c r="B17" s="396"/>
      <c r="C17" s="213" t="s">
        <v>370</v>
      </c>
      <c r="D17" s="210" t="s">
        <v>371</v>
      </c>
      <c r="E17" s="399"/>
      <c r="F17" s="399"/>
    </row>
    <row r="18" spans="2:6" ht="51" x14ac:dyDescent="0.2">
      <c r="B18" s="396"/>
      <c r="C18" s="213" t="s">
        <v>372</v>
      </c>
      <c r="D18" s="210" t="s">
        <v>373</v>
      </c>
      <c r="E18" s="399"/>
      <c r="F18" s="399"/>
    </row>
    <row r="19" spans="2:6" ht="38.25" x14ac:dyDescent="0.2">
      <c r="B19" s="396"/>
      <c r="C19" s="213" t="s">
        <v>374</v>
      </c>
      <c r="D19" s="210" t="s">
        <v>375</v>
      </c>
      <c r="E19" s="399"/>
      <c r="F19" s="399"/>
    </row>
    <row r="20" spans="2:6" ht="25.5" x14ac:dyDescent="0.2">
      <c r="B20" s="396"/>
      <c r="C20" s="213" t="s">
        <v>376</v>
      </c>
      <c r="D20" s="214"/>
      <c r="E20" s="399"/>
      <c r="F20" s="399"/>
    </row>
    <row r="21" spans="2:6" ht="25.5" x14ac:dyDescent="0.2">
      <c r="B21" s="396"/>
      <c r="C21" s="213" t="s">
        <v>377</v>
      </c>
      <c r="D21" s="214"/>
      <c r="E21" s="399"/>
      <c r="F21" s="399"/>
    </row>
    <row r="22" spans="2:6" ht="25.5" x14ac:dyDescent="0.2">
      <c r="B22" s="396"/>
      <c r="C22" s="213" t="s">
        <v>378</v>
      </c>
      <c r="D22" s="214"/>
      <c r="E22" s="399"/>
      <c r="F22" s="399"/>
    </row>
    <row r="23" spans="2:6" ht="38.25" x14ac:dyDescent="0.2">
      <c r="B23" s="396"/>
      <c r="C23" s="213" t="s">
        <v>379</v>
      </c>
      <c r="D23" s="214"/>
      <c r="E23" s="399"/>
      <c r="F23" s="399"/>
    </row>
    <row r="24" spans="2:6" ht="38.25" x14ac:dyDescent="0.2">
      <c r="B24" s="396"/>
      <c r="C24" s="213" t="s">
        <v>380</v>
      </c>
      <c r="D24" s="214"/>
      <c r="E24" s="399"/>
      <c r="F24" s="399"/>
    </row>
    <row r="25" spans="2:6" ht="51" x14ac:dyDescent="0.2">
      <c r="B25" s="396"/>
      <c r="C25" s="213" t="s">
        <v>381</v>
      </c>
      <c r="D25" s="214"/>
      <c r="E25" s="399"/>
      <c r="F25" s="399"/>
    </row>
    <row r="26" spans="2:6" ht="26.25" thickBot="1" x14ac:dyDescent="0.25">
      <c r="B26" s="397"/>
      <c r="C26" s="215" t="s">
        <v>382</v>
      </c>
      <c r="D26" s="216"/>
      <c r="E26" s="400"/>
      <c r="F26" s="400"/>
    </row>
    <row r="27" spans="2:6" ht="38.25" x14ac:dyDescent="0.2">
      <c r="B27" s="395" t="s">
        <v>346</v>
      </c>
      <c r="C27" s="210" t="s">
        <v>383</v>
      </c>
      <c r="D27" s="210" t="s">
        <v>347</v>
      </c>
      <c r="E27" s="398"/>
      <c r="F27" s="398"/>
    </row>
    <row r="28" spans="2:6" ht="51" x14ac:dyDescent="0.2">
      <c r="B28" s="396"/>
      <c r="C28" s="210" t="s">
        <v>384</v>
      </c>
      <c r="D28" s="210" t="s">
        <v>348</v>
      </c>
      <c r="E28" s="399"/>
      <c r="F28" s="399"/>
    </row>
    <row r="29" spans="2:6" x14ac:dyDescent="0.2">
      <c r="B29" s="396"/>
      <c r="C29" s="214"/>
      <c r="D29" s="210" t="s">
        <v>349</v>
      </c>
      <c r="E29" s="399"/>
      <c r="F29" s="399"/>
    </row>
    <row r="30" spans="2:6" x14ac:dyDescent="0.2">
      <c r="B30" s="396"/>
      <c r="C30" s="214"/>
      <c r="D30" s="210" t="s">
        <v>350</v>
      </c>
      <c r="E30" s="399"/>
      <c r="F30" s="399"/>
    </row>
    <row r="31" spans="2:6" ht="13.5" thickBot="1" x14ac:dyDescent="0.25">
      <c r="B31" s="397"/>
      <c r="C31" s="216"/>
      <c r="D31" s="212" t="s">
        <v>351</v>
      </c>
      <c r="E31" s="400"/>
      <c r="F31" s="400"/>
    </row>
    <row r="32" spans="2:6" ht="25.5" x14ac:dyDescent="0.2">
      <c r="B32" s="395" t="s">
        <v>352</v>
      </c>
      <c r="C32" s="210" t="s">
        <v>385</v>
      </c>
      <c r="D32" s="210" t="s">
        <v>353</v>
      </c>
      <c r="E32" s="398"/>
      <c r="F32" s="398"/>
    </row>
    <row r="33" spans="2:6" ht="38.25" x14ac:dyDescent="0.2">
      <c r="B33" s="396"/>
      <c r="C33" s="210" t="s">
        <v>386</v>
      </c>
      <c r="D33" s="210" t="s">
        <v>348</v>
      </c>
      <c r="E33" s="399"/>
      <c r="F33" s="399"/>
    </row>
    <row r="34" spans="2:6" ht="25.5" x14ac:dyDescent="0.2">
      <c r="B34" s="396"/>
      <c r="C34" s="210" t="s">
        <v>387</v>
      </c>
      <c r="D34" s="210" t="s">
        <v>347</v>
      </c>
      <c r="E34" s="399"/>
      <c r="F34" s="399"/>
    </row>
    <row r="35" spans="2:6" ht="39" thickBot="1" x14ac:dyDescent="0.25">
      <c r="B35" s="397"/>
      <c r="C35" s="212" t="s">
        <v>388</v>
      </c>
      <c r="D35" s="216"/>
      <c r="E35" s="400"/>
      <c r="F35" s="400"/>
    </row>
  </sheetData>
  <mergeCells count="15">
    <mergeCell ref="E27:E31"/>
    <mergeCell ref="F27:F31"/>
    <mergeCell ref="B32:B35"/>
    <mergeCell ref="E32:E35"/>
    <mergeCell ref="F32:F35"/>
    <mergeCell ref="B27:B31"/>
    <mergeCell ref="B2:F2"/>
    <mergeCell ref="B4:B6"/>
    <mergeCell ref="C4:F6"/>
    <mergeCell ref="B15:B26"/>
    <mergeCell ref="E15:E26"/>
    <mergeCell ref="F15:F26"/>
    <mergeCell ref="B9:B14"/>
    <mergeCell ref="E9:E14"/>
    <mergeCell ref="F9: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0"/>
    <pageSetUpPr fitToPage="1"/>
  </sheetPr>
  <dimension ref="A1:CE33"/>
  <sheetViews>
    <sheetView showGridLines="0" zoomScale="55" zoomScaleNormal="55" workbookViewId="0">
      <selection activeCell="D22" sqref="D22:F22"/>
    </sheetView>
  </sheetViews>
  <sheetFormatPr baseColWidth="10" defaultRowHeight="18.75" x14ac:dyDescent="0.2"/>
  <cols>
    <col min="1" max="1" width="13.7109375" style="172" customWidth="1"/>
    <col min="2" max="2" width="25.140625" style="172" customWidth="1"/>
    <col min="3" max="3" width="32.7109375" style="172" customWidth="1"/>
    <col min="4" max="4" width="17.5703125" style="172" customWidth="1"/>
    <col min="5" max="5" width="14.85546875" style="172" customWidth="1"/>
    <col min="6" max="6" width="57" style="172" customWidth="1"/>
    <col min="7" max="7" width="95" style="172" customWidth="1"/>
    <col min="8" max="8" width="35.140625" style="172" customWidth="1"/>
    <col min="9" max="9" width="10.5703125" style="172" customWidth="1"/>
    <col min="10" max="10" width="11.140625" style="172" customWidth="1"/>
    <col min="11" max="11" width="40.7109375" style="172" customWidth="1"/>
    <col min="12" max="12" width="38.140625" style="172" customWidth="1"/>
    <col min="13" max="13" width="31.7109375" style="172" customWidth="1"/>
    <col min="14" max="83" width="11.42578125" style="219"/>
    <col min="84" max="16384" width="11.42578125" style="172"/>
  </cols>
  <sheetData>
    <row r="1" spans="1:15" ht="33" customHeight="1" x14ac:dyDescent="0.2">
      <c r="A1" s="447"/>
      <c r="B1" s="448"/>
      <c r="C1" s="453" t="s">
        <v>1</v>
      </c>
      <c r="D1" s="454"/>
      <c r="E1" s="454"/>
      <c r="F1" s="454"/>
      <c r="G1" s="454"/>
      <c r="H1" s="454"/>
      <c r="I1" s="454"/>
      <c r="J1" s="454"/>
      <c r="K1" s="455"/>
      <c r="L1" s="217" t="s">
        <v>307</v>
      </c>
      <c r="M1" s="218" t="s">
        <v>389</v>
      </c>
    </row>
    <row r="2" spans="1:15" ht="33" customHeight="1" x14ac:dyDescent="0.2">
      <c r="A2" s="449"/>
      <c r="B2" s="450"/>
      <c r="C2" s="220" t="s">
        <v>143</v>
      </c>
      <c r="D2" s="456" t="s">
        <v>309</v>
      </c>
      <c r="E2" s="456"/>
      <c r="F2" s="456"/>
      <c r="G2" s="456"/>
      <c r="H2" s="456"/>
      <c r="I2" s="456"/>
      <c r="J2" s="456"/>
      <c r="K2" s="457"/>
      <c r="L2" s="221" t="s">
        <v>310</v>
      </c>
      <c r="M2" s="222">
        <v>2</v>
      </c>
    </row>
    <row r="3" spans="1:15" ht="33" customHeight="1" thickBot="1" x14ac:dyDescent="0.25">
      <c r="A3" s="451"/>
      <c r="B3" s="452"/>
      <c r="C3" s="223" t="s">
        <v>311</v>
      </c>
      <c r="D3" s="458" t="s">
        <v>390</v>
      </c>
      <c r="E3" s="458"/>
      <c r="F3" s="458"/>
      <c r="G3" s="458"/>
      <c r="H3" s="458"/>
      <c r="I3" s="458"/>
      <c r="J3" s="458"/>
      <c r="K3" s="459"/>
      <c r="L3" s="224" t="s">
        <v>313</v>
      </c>
      <c r="M3" s="225">
        <v>43123</v>
      </c>
    </row>
    <row r="4" spans="1:15" ht="3.75" customHeight="1" thickBot="1" x14ac:dyDescent="0.25">
      <c r="A4" s="460"/>
      <c r="B4" s="460"/>
      <c r="C4" s="460"/>
      <c r="M4" s="226"/>
    </row>
    <row r="5" spans="1:15" ht="30" customHeight="1" thickBot="1" x14ac:dyDescent="0.25">
      <c r="A5" s="460"/>
      <c r="B5" s="460"/>
      <c r="C5" s="460"/>
      <c r="K5" s="227" t="s">
        <v>8</v>
      </c>
      <c r="L5" s="409">
        <v>43174</v>
      </c>
      <c r="M5" s="410"/>
    </row>
    <row r="6" spans="1:15" ht="30.75" customHeight="1" x14ac:dyDescent="0.2">
      <c r="A6" s="415" t="s">
        <v>396</v>
      </c>
      <c r="B6" s="416"/>
      <c r="C6" s="416"/>
      <c r="D6" s="416"/>
      <c r="E6" s="416"/>
      <c r="F6" s="416"/>
      <c r="G6" s="416"/>
      <c r="H6" s="416"/>
      <c r="I6" s="416"/>
      <c r="J6" s="416"/>
      <c r="K6" s="416"/>
      <c r="L6" s="416"/>
      <c r="M6" s="417"/>
    </row>
    <row r="7" spans="1:15" ht="76.5" customHeight="1" thickBot="1" x14ac:dyDescent="0.25">
      <c r="A7" s="418" t="s">
        <v>325</v>
      </c>
      <c r="B7" s="419"/>
      <c r="C7" s="420"/>
      <c r="D7" s="421" t="s">
        <v>397</v>
      </c>
      <c r="E7" s="421"/>
      <c r="F7" s="421"/>
      <c r="G7" s="421"/>
      <c r="H7" s="421"/>
      <c r="I7" s="421"/>
      <c r="J7" s="421"/>
      <c r="K7" s="421"/>
      <c r="L7" s="421"/>
      <c r="M7" s="422"/>
      <c r="O7" s="228" t="s">
        <v>391</v>
      </c>
    </row>
    <row r="8" spans="1:15" ht="12" customHeight="1" thickBot="1" x14ac:dyDescent="0.25">
      <c r="A8" s="423"/>
      <c r="B8" s="423"/>
      <c r="C8" s="423"/>
      <c r="D8" s="424"/>
      <c r="E8" s="424"/>
      <c r="F8" s="424"/>
      <c r="G8" s="424"/>
      <c r="H8" s="425"/>
      <c r="I8" s="425"/>
      <c r="J8" s="425"/>
      <c r="K8" s="425"/>
      <c r="L8" s="425"/>
    </row>
    <row r="9" spans="1:15" ht="48" customHeight="1" thickBot="1" x14ac:dyDescent="0.25">
      <c r="A9" s="229" t="s">
        <v>9</v>
      </c>
      <c r="B9" s="230" t="s">
        <v>3</v>
      </c>
      <c r="C9" s="230" t="s">
        <v>10</v>
      </c>
      <c r="D9" s="426" t="s">
        <v>11</v>
      </c>
      <c r="E9" s="426"/>
      <c r="F9" s="426"/>
      <c r="G9" s="230" t="s">
        <v>12</v>
      </c>
      <c r="H9" s="427" t="s">
        <v>392</v>
      </c>
      <c r="I9" s="428"/>
      <c r="J9" s="428"/>
      <c r="K9" s="428"/>
      <c r="L9" s="429"/>
      <c r="M9" s="231" t="s">
        <v>13</v>
      </c>
    </row>
    <row r="10" spans="1:15" ht="126.75" customHeight="1" thickTop="1" x14ac:dyDescent="0.2">
      <c r="A10" s="232">
        <v>1</v>
      </c>
      <c r="B10" s="233" t="s">
        <v>393</v>
      </c>
      <c r="C10" s="234" t="s">
        <v>398</v>
      </c>
      <c r="D10" s="430" t="s">
        <v>399</v>
      </c>
      <c r="E10" s="430"/>
      <c r="F10" s="430"/>
      <c r="G10" s="234" t="s">
        <v>401</v>
      </c>
      <c r="H10" s="431" t="s">
        <v>400</v>
      </c>
      <c r="I10" s="432"/>
      <c r="J10" s="432"/>
      <c r="K10" s="432"/>
      <c r="L10" s="433"/>
      <c r="M10" s="235" t="s">
        <v>181</v>
      </c>
    </row>
    <row r="11" spans="1:15" ht="137.25" customHeight="1" x14ac:dyDescent="0.2">
      <c r="A11" s="236">
        <f>A10+1</f>
        <v>2</v>
      </c>
      <c r="B11" s="233" t="s">
        <v>393</v>
      </c>
      <c r="C11" s="237" t="s">
        <v>402</v>
      </c>
      <c r="D11" s="411" t="s">
        <v>403</v>
      </c>
      <c r="E11" s="411"/>
      <c r="F11" s="411"/>
      <c r="G11" s="237" t="s">
        <v>404</v>
      </c>
      <c r="H11" s="412" t="s">
        <v>405</v>
      </c>
      <c r="I11" s="413"/>
      <c r="J11" s="413"/>
      <c r="K11" s="413"/>
      <c r="L11" s="414"/>
      <c r="M11" s="238" t="s">
        <v>15</v>
      </c>
    </row>
    <row r="12" spans="1:15" ht="137.25" customHeight="1" x14ac:dyDescent="0.2">
      <c r="A12" s="236">
        <v>3</v>
      </c>
      <c r="B12" s="233" t="s">
        <v>393</v>
      </c>
      <c r="C12" s="237" t="s">
        <v>274</v>
      </c>
      <c r="D12" s="411" t="s">
        <v>406</v>
      </c>
      <c r="E12" s="411"/>
      <c r="F12" s="411"/>
      <c r="G12" s="237" t="s">
        <v>407</v>
      </c>
      <c r="H12" s="412" t="s">
        <v>408</v>
      </c>
      <c r="I12" s="413"/>
      <c r="J12" s="413"/>
      <c r="K12" s="413"/>
      <c r="L12" s="414"/>
      <c r="M12" s="238" t="s">
        <v>183</v>
      </c>
    </row>
    <row r="13" spans="1:15" ht="137.25" customHeight="1" x14ac:dyDescent="0.2">
      <c r="A13" s="236">
        <v>4</v>
      </c>
      <c r="B13" s="233" t="s">
        <v>393</v>
      </c>
      <c r="C13" s="237" t="s">
        <v>409</v>
      </c>
      <c r="D13" s="411" t="s">
        <v>275</v>
      </c>
      <c r="E13" s="411"/>
      <c r="F13" s="411"/>
      <c r="G13" s="237" t="s">
        <v>410</v>
      </c>
      <c r="H13" s="412" t="s">
        <v>411</v>
      </c>
      <c r="I13" s="413"/>
      <c r="J13" s="413"/>
      <c r="K13" s="413"/>
      <c r="L13" s="414"/>
      <c r="M13" s="238" t="s">
        <v>183</v>
      </c>
    </row>
    <row r="14" spans="1:15" ht="137.25" customHeight="1" x14ac:dyDescent="0.2">
      <c r="A14" s="236">
        <v>5</v>
      </c>
      <c r="B14" s="233" t="s">
        <v>419</v>
      </c>
      <c r="C14" s="237" t="s">
        <v>412</v>
      </c>
      <c r="D14" s="411" t="s">
        <v>413</v>
      </c>
      <c r="E14" s="411"/>
      <c r="F14" s="411"/>
      <c r="G14" s="237" t="s">
        <v>414</v>
      </c>
      <c r="H14" s="412" t="s">
        <v>415</v>
      </c>
      <c r="I14" s="413"/>
      <c r="J14" s="413"/>
      <c r="K14" s="413"/>
      <c r="L14" s="414"/>
      <c r="M14" s="238" t="s">
        <v>181</v>
      </c>
    </row>
    <row r="15" spans="1:15" ht="137.25" customHeight="1" x14ac:dyDescent="0.2">
      <c r="A15" s="236">
        <v>6</v>
      </c>
      <c r="B15" s="233" t="s">
        <v>419</v>
      </c>
      <c r="C15" s="237" t="s">
        <v>276</v>
      </c>
      <c r="D15" s="411" t="s">
        <v>277</v>
      </c>
      <c r="E15" s="411"/>
      <c r="F15" s="411"/>
      <c r="G15" s="237" t="s">
        <v>416</v>
      </c>
      <c r="H15" s="412" t="s">
        <v>417</v>
      </c>
      <c r="I15" s="413"/>
      <c r="J15" s="413"/>
      <c r="K15" s="413"/>
      <c r="L15" s="414"/>
      <c r="M15" s="238" t="s">
        <v>181</v>
      </c>
    </row>
    <row r="16" spans="1:15" ht="137.25" customHeight="1" x14ac:dyDescent="0.2">
      <c r="A16" s="236">
        <v>7</v>
      </c>
      <c r="B16" s="233" t="s">
        <v>393</v>
      </c>
      <c r="C16" s="237" t="s">
        <v>418</v>
      </c>
      <c r="D16" s="411" t="s">
        <v>420</v>
      </c>
      <c r="E16" s="411"/>
      <c r="F16" s="411"/>
      <c r="G16" s="237" t="s">
        <v>421</v>
      </c>
      <c r="H16" s="412" t="s">
        <v>422</v>
      </c>
      <c r="I16" s="413"/>
      <c r="J16" s="413"/>
      <c r="K16" s="413"/>
      <c r="L16" s="414"/>
      <c r="M16" s="238" t="s">
        <v>15</v>
      </c>
    </row>
    <row r="17" spans="1:13" ht="137.25" customHeight="1" x14ac:dyDescent="0.2">
      <c r="A17" s="236">
        <v>8</v>
      </c>
      <c r="B17" s="233" t="s">
        <v>393</v>
      </c>
      <c r="C17" s="237" t="s">
        <v>423</v>
      </c>
      <c r="D17" s="411" t="s">
        <v>424</v>
      </c>
      <c r="E17" s="411"/>
      <c r="F17" s="411"/>
      <c r="G17" s="237" t="s">
        <v>425</v>
      </c>
      <c r="H17" s="412" t="s">
        <v>426</v>
      </c>
      <c r="I17" s="413"/>
      <c r="J17" s="413"/>
      <c r="K17" s="413"/>
      <c r="L17" s="414"/>
      <c r="M17" s="238" t="s">
        <v>183</v>
      </c>
    </row>
    <row r="18" spans="1:13" ht="170.25" customHeight="1" x14ac:dyDescent="0.2">
      <c r="A18" s="236">
        <v>9</v>
      </c>
      <c r="B18" s="233" t="s">
        <v>393</v>
      </c>
      <c r="C18" s="237" t="s">
        <v>278</v>
      </c>
      <c r="D18" s="411" t="s">
        <v>427</v>
      </c>
      <c r="E18" s="411"/>
      <c r="F18" s="411"/>
      <c r="G18" s="237" t="s">
        <v>428</v>
      </c>
      <c r="H18" s="412" t="s">
        <v>429</v>
      </c>
      <c r="I18" s="413"/>
      <c r="J18" s="413"/>
      <c r="K18" s="413"/>
      <c r="L18" s="414"/>
      <c r="M18" s="238" t="s">
        <v>15</v>
      </c>
    </row>
    <row r="19" spans="1:13" ht="12" customHeight="1" thickBot="1" x14ac:dyDescent="0.25">
      <c r="A19" s="239"/>
      <c r="B19" s="239"/>
      <c r="C19" s="240"/>
      <c r="D19" s="240"/>
      <c r="E19" s="240"/>
      <c r="F19" s="240"/>
      <c r="G19" s="240"/>
      <c r="H19" s="240"/>
      <c r="I19" s="240"/>
      <c r="J19" s="240"/>
      <c r="K19" s="240"/>
      <c r="L19" s="241"/>
    </row>
    <row r="20" spans="1:13" ht="33.75" customHeight="1" x14ac:dyDescent="0.2">
      <c r="A20" s="242" t="s">
        <v>9</v>
      </c>
      <c r="B20" s="243" t="s">
        <v>3</v>
      </c>
      <c r="C20" s="243" t="s">
        <v>243</v>
      </c>
      <c r="D20" s="461" t="s">
        <v>244</v>
      </c>
      <c r="E20" s="461"/>
      <c r="F20" s="461"/>
      <c r="G20" s="461" t="s">
        <v>246</v>
      </c>
      <c r="H20" s="461"/>
      <c r="I20" s="461" t="s">
        <v>245</v>
      </c>
      <c r="J20" s="461"/>
      <c r="K20" s="461"/>
      <c r="L20" s="461" t="s">
        <v>247</v>
      </c>
      <c r="M20" s="462"/>
    </row>
    <row r="21" spans="1:13" ht="111.75" customHeight="1" x14ac:dyDescent="0.2">
      <c r="A21" s="232">
        <v>1</v>
      </c>
      <c r="B21" s="244" t="s">
        <v>394</v>
      </c>
      <c r="C21" s="245" t="s">
        <v>527</v>
      </c>
      <c r="D21" s="463" t="s">
        <v>509</v>
      </c>
      <c r="E21" s="463"/>
      <c r="F21" s="463"/>
      <c r="G21" s="464" t="s">
        <v>510</v>
      </c>
      <c r="H21" s="464"/>
      <c r="I21" s="464" t="s">
        <v>511</v>
      </c>
      <c r="J21" s="464"/>
      <c r="K21" s="464"/>
      <c r="L21" s="402" t="s">
        <v>512</v>
      </c>
      <c r="M21" s="436"/>
    </row>
    <row r="22" spans="1:13" ht="409.5" customHeight="1" x14ac:dyDescent="0.2">
      <c r="A22" s="236">
        <v>2</v>
      </c>
      <c r="B22" s="244" t="s">
        <v>394</v>
      </c>
      <c r="C22" s="246" t="s">
        <v>305</v>
      </c>
      <c r="D22" s="446" t="s">
        <v>504</v>
      </c>
      <c r="E22" s="446"/>
      <c r="F22" s="446"/>
      <c r="G22" s="435" t="s">
        <v>505</v>
      </c>
      <c r="H22" s="435"/>
      <c r="I22" s="435" t="s">
        <v>506</v>
      </c>
      <c r="J22" s="435"/>
      <c r="K22" s="435"/>
      <c r="L22" s="402" t="s">
        <v>507</v>
      </c>
      <c r="M22" s="436"/>
    </row>
    <row r="23" spans="1:13" s="219" customFormat="1" ht="19.5" thickBot="1" x14ac:dyDescent="0.25">
      <c r="A23" s="247"/>
      <c r="B23" s="247"/>
      <c r="C23" s="248"/>
      <c r="D23" s="239"/>
      <c r="E23" s="239"/>
      <c r="F23" s="239"/>
      <c r="G23" s="249"/>
      <c r="H23" s="248"/>
      <c r="I23" s="248"/>
      <c r="J23" s="248"/>
      <c r="K23" s="248"/>
      <c r="L23" s="248"/>
    </row>
    <row r="24" spans="1:13" ht="45.75" customHeight="1" x14ac:dyDescent="0.2">
      <c r="A24" s="465" t="s">
        <v>395</v>
      </c>
      <c r="B24" s="438"/>
      <c r="C24" s="438"/>
      <c r="D24" s="438"/>
      <c r="E24" s="466"/>
      <c r="F24" s="444" t="s">
        <v>6</v>
      </c>
      <c r="G24" s="438"/>
      <c r="H24" s="438"/>
      <c r="I24" s="438"/>
      <c r="J24" s="445"/>
      <c r="K24" s="437" t="s">
        <v>334</v>
      </c>
      <c r="L24" s="438"/>
      <c r="M24" s="439"/>
    </row>
    <row r="25" spans="1:13" ht="40.5" customHeight="1" thickBot="1" x14ac:dyDescent="0.25">
      <c r="A25" s="467" t="s">
        <v>42</v>
      </c>
      <c r="B25" s="440"/>
      <c r="C25" s="250" t="s">
        <v>146</v>
      </c>
      <c r="D25" s="440" t="s">
        <v>313</v>
      </c>
      <c r="E25" s="468"/>
      <c r="F25" s="473" t="s">
        <v>42</v>
      </c>
      <c r="G25" s="440"/>
      <c r="H25" s="250" t="s">
        <v>146</v>
      </c>
      <c r="I25" s="440" t="s">
        <v>313</v>
      </c>
      <c r="J25" s="441"/>
      <c r="K25" s="251" t="s">
        <v>42</v>
      </c>
      <c r="L25" s="250" t="s">
        <v>146</v>
      </c>
      <c r="M25" s="252" t="s">
        <v>313</v>
      </c>
    </row>
    <row r="26" spans="1:13" ht="61.5" customHeight="1" thickTop="1" x14ac:dyDescent="0.2">
      <c r="A26" s="474" t="s">
        <v>470</v>
      </c>
      <c r="B26" s="475"/>
      <c r="C26" s="253" t="s">
        <v>336</v>
      </c>
      <c r="D26" s="442"/>
      <c r="E26" s="476"/>
      <c r="F26" s="477" t="s">
        <v>337</v>
      </c>
      <c r="G26" s="475"/>
      <c r="H26" s="253" t="s">
        <v>338</v>
      </c>
      <c r="I26" s="442">
        <v>43192</v>
      </c>
      <c r="J26" s="443"/>
      <c r="K26" s="254" t="s">
        <v>478</v>
      </c>
      <c r="L26" s="253" t="s">
        <v>479</v>
      </c>
      <c r="M26" s="255"/>
    </row>
    <row r="27" spans="1:13" ht="44.25" customHeight="1" x14ac:dyDescent="0.2">
      <c r="A27" s="401" t="s">
        <v>471</v>
      </c>
      <c r="B27" s="402"/>
      <c r="C27" s="256" t="s">
        <v>336</v>
      </c>
      <c r="D27" s="403"/>
      <c r="E27" s="404"/>
      <c r="F27" s="405" t="s">
        <v>468</v>
      </c>
      <c r="G27" s="406"/>
      <c r="H27" s="256" t="s">
        <v>469</v>
      </c>
      <c r="I27" s="407">
        <v>43192</v>
      </c>
      <c r="J27" s="408"/>
      <c r="K27" s="257"/>
      <c r="L27" s="256"/>
      <c r="M27" s="258"/>
    </row>
    <row r="28" spans="1:13" ht="44.25" customHeight="1" x14ac:dyDescent="0.2">
      <c r="A28" s="401" t="s">
        <v>472</v>
      </c>
      <c r="B28" s="402"/>
      <c r="C28" s="256" t="s">
        <v>482</v>
      </c>
      <c r="D28" s="403"/>
      <c r="E28" s="404"/>
      <c r="F28" s="405" t="s">
        <v>477</v>
      </c>
      <c r="G28" s="406"/>
      <c r="H28" s="256" t="s">
        <v>336</v>
      </c>
      <c r="I28" s="407">
        <v>43192</v>
      </c>
      <c r="J28" s="408"/>
      <c r="K28" s="257"/>
      <c r="L28" s="256"/>
      <c r="M28" s="258"/>
    </row>
    <row r="29" spans="1:13" ht="44.25" customHeight="1" x14ac:dyDescent="0.2">
      <c r="A29" s="401" t="s">
        <v>473</v>
      </c>
      <c r="B29" s="402"/>
      <c r="C29" s="256" t="s">
        <v>481</v>
      </c>
      <c r="D29" s="403"/>
      <c r="E29" s="404"/>
      <c r="F29" s="405"/>
      <c r="G29" s="406"/>
      <c r="H29" s="256"/>
      <c r="I29" s="407"/>
      <c r="J29" s="408"/>
      <c r="K29" s="257"/>
      <c r="L29" s="256"/>
      <c r="M29" s="258"/>
    </row>
    <row r="30" spans="1:13" ht="44.25" customHeight="1" x14ac:dyDescent="0.2">
      <c r="A30" s="401" t="s">
        <v>474</v>
      </c>
      <c r="B30" s="402"/>
      <c r="C30" s="256" t="s">
        <v>481</v>
      </c>
      <c r="D30" s="403"/>
      <c r="E30" s="404"/>
      <c r="F30" s="405"/>
      <c r="G30" s="406"/>
      <c r="H30" s="256"/>
      <c r="I30" s="407"/>
      <c r="J30" s="408"/>
      <c r="K30" s="257"/>
      <c r="L30" s="256"/>
      <c r="M30" s="258"/>
    </row>
    <row r="31" spans="1:13" ht="35.25" customHeight="1" x14ac:dyDescent="0.2">
      <c r="A31" s="401" t="s">
        <v>475</v>
      </c>
      <c r="B31" s="402"/>
      <c r="C31" s="256" t="s">
        <v>481</v>
      </c>
      <c r="D31" s="403"/>
      <c r="E31" s="404"/>
      <c r="F31" s="405"/>
      <c r="G31" s="406"/>
      <c r="H31" s="256"/>
      <c r="I31" s="407"/>
      <c r="J31" s="408"/>
      <c r="K31" s="257"/>
      <c r="L31" s="256"/>
      <c r="M31" s="259"/>
    </row>
    <row r="32" spans="1:13" ht="34.5" customHeight="1" x14ac:dyDescent="0.2">
      <c r="A32" s="401" t="s">
        <v>476</v>
      </c>
      <c r="B32" s="402"/>
      <c r="C32" s="256" t="s">
        <v>481</v>
      </c>
      <c r="D32" s="403"/>
      <c r="E32" s="404"/>
      <c r="F32" s="405"/>
      <c r="G32" s="406"/>
      <c r="H32" s="256"/>
      <c r="I32" s="403"/>
      <c r="J32" s="434"/>
      <c r="K32" s="257"/>
      <c r="L32" s="256"/>
      <c r="M32" s="259"/>
    </row>
    <row r="33" spans="1:13" ht="34.5" customHeight="1" thickBot="1" x14ac:dyDescent="0.25">
      <c r="A33" s="469" t="s">
        <v>480</v>
      </c>
      <c r="B33" s="458"/>
      <c r="C33" s="260" t="s">
        <v>483</v>
      </c>
      <c r="D33" s="458"/>
      <c r="E33" s="470"/>
      <c r="F33" s="471"/>
      <c r="G33" s="458"/>
      <c r="H33" s="260"/>
      <c r="I33" s="472"/>
      <c r="J33" s="459"/>
      <c r="K33" s="261"/>
      <c r="L33" s="260"/>
      <c r="M33" s="262"/>
    </row>
  </sheetData>
  <mergeCells count="82">
    <mergeCell ref="A30:B30"/>
    <mergeCell ref="D30:E30"/>
    <mergeCell ref="F30:G30"/>
    <mergeCell ref="I30:J30"/>
    <mergeCell ref="D16:F16"/>
    <mergeCell ref="H16:L16"/>
    <mergeCell ref="D17:F17"/>
    <mergeCell ref="H17:L17"/>
    <mergeCell ref="A28:B28"/>
    <mergeCell ref="D28:E28"/>
    <mergeCell ref="F28:G28"/>
    <mergeCell ref="I28:J28"/>
    <mergeCell ref="F25:G25"/>
    <mergeCell ref="A26:B26"/>
    <mergeCell ref="D26:E26"/>
    <mergeCell ref="F26:G26"/>
    <mergeCell ref="A33:B33"/>
    <mergeCell ref="D33:E33"/>
    <mergeCell ref="F33:G33"/>
    <mergeCell ref="I33:J33"/>
    <mergeCell ref="D12:F12"/>
    <mergeCell ref="H12:L12"/>
    <mergeCell ref="D13:F13"/>
    <mergeCell ref="H13:L13"/>
    <mergeCell ref="D14:F14"/>
    <mergeCell ref="H14:L14"/>
    <mergeCell ref="A31:B31"/>
    <mergeCell ref="D31:E31"/>
    <mergeCell ref="F31:G31"/>
    <mergeCell ref="A32:B32"/>
    <mergeCell ref="D32:E32"/>
    <mergeCell ref="F32:G32"/>
    <mergeCell ref="D21:F21"/>
    <mergeCell ref="G21:H21"/>
    <mergeCell ref="I21:K21"/>
    <mergeCell ref="L21:M21"/>
    <mergeCell ref="A27:B27"/>
    <mergeCell ref="D27:E27"/>
    <mergeCell ref="F27:G27"/>
    <mergeCell ref="A24:E24"/>
    <mergeCell ref="A25:B25"/>
    <mergeCell ref="D25:E25"/>
    <mergeCell ref="D11:F11"/>
    <mergeCell ref="H11:L11"/>
    <mergeCell ref="D15:F15"/>
    <mergeCell ref="H15:L15"/>
    <mergeCell ref="I20:K20"/>
    <mergeCell ref="L20:M20"/>
    <mergeCell ref="D20:F20"/>
    <mergeCell ref="G20:H20"/>
    <mergeCell ref="A1:B3"/>
    <mergeCell ref="C1:K1"/>
    <mergeCell ref="D2:K2"/>
    <mergeCell ref="D3:K3"/>
    <mergeCell ref="A4:C5"/>
    <mergeCell ref="I32:J32"/>
    <mergeCell ref="I31:J31"/>
    <mergeCell ref="I27:J27"/>
    <mergeCell ref="I22:K22"/>
    <mergeCell ref="L22:M22"/>
    <mergeCell ref="K24:M24"/>
    <mergeCell ref="I25:J25"/>
    <mergeCell ref="I26:J26"/>
    <mergeCell ref="F24:J24"/>
    <mergeCell ref="D22:F22"/>
    <mergeCell ref="G22:H22"/>
    <mergeCell ref="A29:B29"/>
    <mergeCell ref="D29:E29"/>
    <mergeCell ref="F29:G29"/>
    <mergeCell ref="I29:J29"/>
    <mergeCell ref="L5:M5"/>
    <mergeCell ref="D18:F18"/>
    <mergeCell ref="H18:L18"/>
    <mergeCell ref="A6:M6"/>
    <mergeCell ref="A7:C7"/>
    <mergeCell ref="D7:M7"/>
    <mergeCell ref="A8:C8"/>
    <mergeCell ref="D8:L8"/>
    <mergeCell ref="D9:F9"/>
    <mergeCell ref="H9:L9"/>
    <mergeCell ref="D10:F10"/>
    <mergeCell ref="H10:L10"/>
  </mergeCells>
  <phoneticPr fontId="5" type="noConversion"/>
  <dataValidations disablePrompts="1" count="1">
    <dataValidation type="list" errorStyle="warning" allowBlank="1" showInputMessage="1" showErrorMessage="1" errorTitle="RIESGO INCORRECTO" error="Este tipo de riesgo no es correcto" sqref="L19 M10:M18">
      <formula1>TIPODERIESGO</formula1>
    </dataValidation>
  </dataValidations>
  <printOptions horizontalCentered="1" verticalCentered="1"/>
  <pageMargins left="0.98425196850393704" right="0" top="0" bottom="0" header="0" footer="0"/>
  <pageSetup scale="47" orientation="landscape"/>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L36"/>
  <sheetViews>
    <sheetView zoomScale="55" zoomScaleNormal="55" workbookViewId="0">
      <selection activeCell="E16" sqref="E16"/>
    </sheetView>
  </sheetViews>
  <sheetFormatPr baseColWidth="10" defaultColWidth="11.28515625" defaultRowHeight="12.75" x14ac:dyDescent="0.2"/>
  <cols>
    <col min="1" max="1" width="11.28515625" style="140"/>
    <col min="2" max="3" width="23.140625" style="140" customWidth="1"/>
    <col min="4" max="4" width="47.140625" style="140" customWidth="1"/>
    <col min="5" max="5" width="36.7109375" style="140" customWidth="1"/>
    <col min="6" max="6" width="39.28515625" style="140" customWidth="1"/>
    <col min="7" max="7" width="46" style="140" customWidth="1"/>
    <col min="8" max="8" width="40.7109375" style="140" customWidth="1"/>
    <col min="9" max="16384" width="11.28515625" style="140"/>
  </cols>
  <sheetData>
    <row r="3" spans="2:12" ht="13.5" thickBot="1" x14ac:dyDescent="0.25"/>
    <row r="4" spans="2:12" ht="58.5" customHeight="1" thickBot="1" x14ac:dyDescent="0.55000000000000004">
      <c r="B4" s="478" t="s">
        <v>262</v>
      </c>
      <c r="C4" s="479"/>
      <c r="D4" s="479"/>
      <c r="E4" s="479"/>
      <c r="F4" s="479"/>
      <c r="G4" s="479"/>
      <c r="H4" s="480"/>
    </row>
    <row r="5" spans="2:12" ht="27" thickBot="1" x14ac:dyDescent="0.25">
      <c r="B5" s="484" t="s">
        <v>47</v>
      </c>
      <c r="C5" s="485"/>
      <c r="D5" s="488" t="s">
        <v>48</v>
      </c>
      <c r="E5" s="489"/>
      <c r="F5" s="489"/>
      <c r="G5" s="489"/>
      <c r="H5" s="490"/>
    </row>
    <row r="6" spans="2:12" ht="26.25" thickBot="1" x14ac:dyDescent="0.25">
      <c r="B6" s="486"/>
      <c r="C6" s="487"/>
      <c r="D6" s="22" t="s">
        <v>49</v>
      </c>
      <c r="E6" s="22" t="s">
        <v>50</v>
      </c>
      <c r="F6" s="6" t="s">
        <v>51</v>
      </c>
      <c r="G6" s="22" t="s">
        <v>52</v>
      </c>
      <c r="H6" s="22" t="s">
        <v>53</v>
      </c>
      <c r="K6" s="68" t="s">
        <v>54</v>
      </c>
      <c r="L6" s="69" t="s">
        <v>55</v>
      </c>
    </row>
    <row r="7" spans="2:12" ht="18" x14ac:dyDescent="0.2">
      <c r="B7" s="481" t="s">
        <v>56</v>
      </c>
      <c r="C7" s="481">
        <v>1</v>
      </c>
      <c r="D7" s="29">
        <v>1</v>
      </c>
      <c r="E7" s="29">
        <v>6</v>
      </c>
      <c r="F7" s="38">
        <v>7</v>
      </c>
      <c r="G7" s="30">
        <v>11</v>
      </c>
      <c r="H7" s="30">
        <v>13</v>
      </c>
      <c r="K7" s="491" t="s">
        <v>57</v>
      </c>
      <c r="L7" s="96" t="s">
        <v>58</v>
      </c>
    </row>
    <row r="8" spans="2:12" ht="36" x14ac:dyDescent="0.2">
      <c r="B8" s="482"/>
      <c r="C8" s="482"/>
      <c r="D8" s="31" t="s">
        <v>59</v>
      </c>
      <c r="E8" s="31" t="s">
        <v>60</v>
      </c>
      <c r="F8" s="39" t="s">
        <v>61</v>
      </c>
      <c r="G8" s="25" t="s">
        <v>62</v>
      </c>
      <c r="H8" s="25" t="s">
        <v>63</v>
      </c>
      <c r="K8" s="492"/>
      <c r="L8" s="70" t="s">
        <v>64</v>
      </c>
    </row>
    <row r="9" spans="2:12" ht="18" x14ac:dyDescent="0.2">
      <c r="B9" s="482"/>
      <c r="C9" s="482"/>
      <c r="D9" s="23" t="s">
        <v>65</v>
      </c>
      <c r="E9" s="23" t="s">
        <v>65</v>
      </c>
      <c r="F9" s="40"/>
      <c r="G9" s="24" t="s">
        <v>66</v>
      </c>
      <c r="H9" s="24" t="s">
        <v>66</v>
      </c>
      <c r="K9" s="492"/>
      <c r="L9" s="70" t="s">
        <v>67</v>
      </c>
    </row>
    <row r="10" spans="2:12" ht="18" x14ac:dyDescent="0.2">
      <c r="B10" s="482"/>
      <c r="C10" s="482"/>
      <c r="D10" s="32"/>
      <c r="E10" s="32"/>
      <c r="F10" s="40" t="s">
        <v>66</v>
      </c>
      <c r="G10" s="24" t="s">
        <v>68</v>
      </c>
      <c r="H10" s="24" t="s">
        <v>68</v>
      </c>
      <c r="K10" s="492"/>
      <c r="L10" s="70" t="s">
        <v>69</v>
      </c>
    </row>
    <row r="11" spans="2:12" ht="36.75" thickBot="1" x14ac:dyDescent="0.25">
      <c r="B11" s="483"/>
      <c r="C11" s="483"/>
      <c r="D11" s="33"/>
      <c r="E11" s="33"/>
      <c r="F11" s="41"/>
      <c r="G11" s="34" t="s">
        <v>70</v>
      </c>
      <c r="H11" s="34" t="s">
        <v>70</v>
      </c>
      <c r="K11" s="492"/>
      <c r="L11" s="70" t="s">
        <v>71</v>
      </c>
    </row>
    <row r="12" spans="2:12" ht="18" x14ac:dyDescent="0.2">
      <c r="B12" s="481" t="s">
        <v>72</v>
      </c>
      <c r="C12" s="481">
        <v>2</v>
      </c>
      <c r="D12" s="29">
        <v>2</v>
      </c>
      <c r="E12" s="29">
        <v>12</v>
      </c>
      <c r="F12" s="38">
        <v>14</v>
      </c>
      <c r="G12" s="30">
        <v>22</v>
      </c>
      <c r="H12" s="35">
        <v>26</v>
      </c>
      <c r="K12" s="493" t="s">
        <v>73</v>
      </c>
      <c r="L12" s="47" t="s">
        <v>74</v>
      </c>
    </row>
    <row r="13" spans="2:12" ht="36" x14ac:dyDescent="0.2">
      <c r="B13" s="482"/>
      <c r="C13" s="482"/>
      <c r="D13" s="31" t="s">
        <v>75</v>
      </c>
      <c r="E13" s="31" t="s">
        <v>76</v>
      </c>
      <c r="F13" s="39" t="s">
        <v>77</v>
      </c>
      <c r="G13" s="25" t="s">
        <v>78</v>
      </c>
      <c r="H13" s="27" t="s">
        <v>79</v>
      </c>
      <c r="K13" s="494"/>
      <c r="L13" s="47" t="s">
        <v>80</v>
      </c>
    </row>
    <row r="14" spans="2:12" ht="18" x14ac:dyDescent="0.2">
      <c r="B14" s="482"/>
      <c r="C14" s="482"/>
      <c r="D14" s="23" t="s">
        <v>65</v>
      </c>
      <c r="E14" s="23" t="s">
        <v>65</v>
      </c>
      <c r="F14" s="40"/>
      <c r="G14" s="24" t="s">
        <v>66</v>
      </c>
      <c r="H14" s="36" t="s">
        <v>68</v>
      </c>
      <c r="K14" s="494"/>
      <c r="L14" s="47" t="s">
        <v>81</v>
      </c>
    </row>
    <row r="15" spans="2:12" ht="18" x14ac:dyDescent="0.2">
      <c r="B15" s="482"/>
      <c r="C15" s="482"/>
      <c r="D15" s="32"/>
      <c r="E15" s="32"/>
      <c r="F15" s="40" t="s">
        <v>66</v>
      </c>
      <c r="G15" s="24" t="s">
        <v>68</v>
      </c>
      <c r="H15" s="36" t="s">
        <v>66</v>
      </c>
      <c r="K15" s="494"/>
      <c r="L15" s="47" t="s">
        <v>82</v>
      </c>
    </row>
    <row r="16" spans="2:12" ht="36.75" thickBot="1" x14ac:dyDescent="0.25">
      <c r="B16" s="483"/>
      <c r="C16" s="483"/>
      <c r="D16" s="33"/>
      <c r="E16" s="33"/>
      <c r="F16" s="41"/>
      <c r="G16" s="34" t="s">
        <v>70</v>
      </c>
      <c r="H16" s="37" t="s">
        <v>70</v>
      </c>
      <c r="K16" s="495" t="s">
        <v>83</v>
      </c>
      <c r="L16" s="97" t="s">
        <v>84</v>
      </c>
    </row>
    <row r="17" spans="2:12" ht="18" x14ac:dyDescent="0.2">
      <c r="B17" s="481" t="s">
        <v>85</v>
      </c>
      <c r="C17" s="481">
        <v>3</v>
      </c>
      <c r="D17" s="29">
        <v>3</v>
      </c>
      <c r="E17" s="38">
        <v>18</v>
      </c>
      <c r="F17" s="30">
        <v>21</v>
      </c>
      <c r="G17" s="35">
        <v>33</v>
      </c>
      <c r="H17" s="35">
        <v>39</v>
      </c>
      <c r="K17" s="495"/>
      <c r="L17" s="97" t="s">
        <v>86</v>
      </c>
    </row>
    <row r="18" spans="2:12" ht="36" x14ac:dyDescent="0.2">
      <c r="B18" s="482"/>
      <c r="C18" s="482"/>
      <c r="D18" s="31" t="s">
        <v>87</v>
      </c>
      <c r="E18" s="39" t="s">
        <v>88</v>
      </c>
      <c r="F18" s="25" t="s">
        <v>89</v>
      </c>
      <c r="G18" s="27" t="s">
        <v>90</v>
      </c>
      <c r="H18" s="27" t="s">
        <v>91</v>
      </c>
      <c r="K18" s="495"/>
      <c r="L18" s="97" t="s">
        <v>92</v>
      </c>
    </row>
    <row r="19" spans="2:12" ht="18" x14ac:dyDescent="0.2">
      <c r="B19" s="482"/>
      <c r="C19" s="482"/>
      <c r="D19" s="23" t="s">
        <v>65</v>
      </c>
      <c r="E19" s="40"/>
      <c r="F19" s="24" t="s">
        <v>66</v>
      </c>
      <c r="G19" s="36" t="s">
        <v>68</v>
      </c>
      <c r="H19" s="36" t="s">
        <v>68</v>
      </c>
      <c r="K19" s="495"/>
      <c r="L19" s="97" t="s">
        <v>93</v>
      </c>
    </row>
    <row r="20" spans="2:12" ht="18" x14ac:dyDescent="0.2">
      <c r="B20" s="482"/>
      <c r="C20" s="482"/>
      <c r="D20" s="32"/>
      <c r="E20" s="40" t="s">
        <v>66</v>
      </c>
      <c r="F20" s="24" t="s">
        <v>68</v>
      </c>
      <c r="G20" s="36" t="s">
        <v>66</v>
      </c>
      <c r="H20" s="36" t="s">
        <v>66</v>
      </c>
      <c r="K20" s="495"/>
      <c r="L20" s="97" t="s">
        <v>94</v>
      </c>
    </row>
    <row r="21" spans="2:12" ht="36.75" thickBot="1" x14ac:dyDescent="0.25">
      <c r="B21" s="483"/>
      <c r="C21" s="483"/>
      <c r="D21" s="33"/>
      <c r="E21" s="41"/>
      <c r="F21" s="34" t="s">
        <v>70</v>
      </c>
      <c r="G21" s="37" t="s">
        <v>70</v>
      </c>
      <c r="H21" s="37" t="s">
        <v>70</v>
      </c>
      <c r="K21" s="495"/>
      <c r="L21" s="97" t="s">
        <v>95</v>
      </c>
    </row>
    <row r="22" spans="2:12" ht="18" x14ac:dyDescent="0.2">
      <c r="B22" s="481" t="s">
        <v>96</v>
      </c>
      <c r="C22" s="481">
        <v>4</v>
      </c>
      <c r="D22" s="38">
        <v>4</v>
      </c>
      <c r="E22" s="30">
        <v>24</v>
      </c>
      <c r="F22" s="30">
        <v>28</v>
      </c>
      <c r="G22" s="35">
        <v>44</v>
      </c>
      <c r="H22" s="35">
        <v>52</v>
      </c>
      <c r="K22" s="495"/>
      <c r="L22" s="97" t="s">
        <v>97</v>
      </c>
    </row>
    <row r="23" spans="2:12" ht="36" x14ac:dyDescent="0.2">
      <c r="B23" s="482"/>
      <c r="C23" s="482"/>
      <c r="D23" s="39" t="s">
        <v>98</v>
      </c>
      <c r="E23" s="26" t="s">
        <v>99</v>
      </c>
      <c r="F23" s="26" t="s">
        <v>100</v>
      </c>
      <c r="G23" s="27" t="s">
        <v>101</v>
      </c>
      <c r="H23" s="27" t="s">
        <v>102</v>
      </c>
      <c r="K23" s="495"/>
      <c r="L23" s="97" t="s">
        <v>103</v>
      </c>
    </row>
    <row r="24" spans="2:12" ht="18" x14ac:dyDescent="0.2">
      <c r="B24" s="482"/>
      <c r="C24" s="482"/>
      <c r="D24" s="40"/>
      <c r="E24" s="24" t="s">
        <v>66</v>
      </c>
      <c r="F24" s="24" t="s">
        <v>66</v>
      </c>
      <c r="G24" s="36" t="s">
        <v>68</v>
      </c>
      <c r="H24" s="36" t="s">
        <v>68</v>
      </c>
      <c r="K24" s="496" t="s">
        <v>104</v>
      </c>
      <c r="L24" s="95" t="s">
        <v>105</v>
      </c>
    </row>
    <row r="25" spans="2:12" ht="18" x14ac:dyDescent="0.2">
      <c r="B25" s="482"/>
      <c r="C25" s="482"/>
      <c r="D25" s="40" t="s">
        <v>66</v>
      </c>
      <c r="E25" s="24" t="s">
        <v>68</v>
      </c>
      <c r="F25" s="24" t="s">
        <v>68</v>
      </c>
      <c r="G25" s="36" t="s">
        <v>66</v>
      </c>
      <c r="H25" s="36" t="s">
        <v>66</v>
      </c>
      <c r="K25" s="496"/>
      <c r="L25" s="95" t="s">
        <v>106</v>
      </c>
    </row>
    <row r="26" spans="2:12" ht="36.75" thickBot="1" x14ac:dyDescent="0.25">
      <c r="B26" s="483"/>
      <c r="C26" s="483"/>
      <c r="D26" s="41"/>
      <c r="E26" s="34" t="s">
        <v>70</v>
      </c>
      <c r="F26" s="34" t="s">
        <v>70</v>
      </c>
      <c r="G26" s="37" t="s">
        <v>70</v>
      </c>
      <c r="H26" s="37" t="s">
        <v>70</v>
      </c>
      <c r="K26" s="496"/>
      <c r="L26" s="95" t="s">
        <v>107</v>
      </c>
    </row>
    <row r="27" spans="2:12" ht="18" x14ac:dyDescent="0.2">
      <c r="B27" s="481" t="s">
        <v>108</v>
      </c>
      <c r="C27" s="481">
        <v>5</v>
      </c>
      <c r="D27" s="30">
        <v>5</v>
      </c>
      <c r="E27" s="30">
        <v>30</v>
      </c>
      <c r="F27" s="35">
        <v>35</v>
      </c>
      <c r="G27" s="35">
        <v>55</v>
      </c>
      <c r="H27" s="35">
        <v>65</v>
      </c>
      <c r="K27" s="496"/>
      <c r="L27" s="95" t="s">
        <v>109</v>
      </c>
    </row>
    <row r="28" spans="2:12" ht="36" x14ac:dyDescent="0.2">
      <c r="B28" s="482"/>
      <c r="C28" s="482"/>
      <c r="D28" s="25" t="s">
        <v>110</v>
      </c>
      <c r="E28" s="25" t="s">
        <v>111</v>
      </c>
      <c r="F28" s="27" t="s">
        <v>112</v>
      </c>
      <c r="G28" s="27" t="s">
        <v>113</v>
      </c>
      <c r="H28" s="27" t="s">
        <v>114</v>
      </c>
      <c r="K28" s="496"/>
      <c r="L28" s="95" t="s">
        <v>115</v>
      </c>
    </row>
    <row r="29" spans="2:12" ht="18" x14ac:dyDescent="0.2">
      <c r="B29" s="482"/>
      <c r="C29" s="482"/>
      <c r="D29" s="24" t="s">
        <v>66</v>
      </c>
      <c r="E29" s="24" t="s">
        <v>66</v>
      </c>
      <c r="F29" s="36" t="s">
        <v>68</v>
      </c>
      <c r="G29" s="36" t="s">
        <v>68</v>
      </c>
      <c r="H29" s="36" t="s">
        <v>68</v>
      </c>
      <c r="K29" s="496"/>
      <c r="L29" s="95" t="s">
        <v>116</v>
      </c>
    </row>
    <row r="30" spans="2:12" ht="18" x14ac:dyDescent="0.2">
      <c r="B30" s="482"/>
      <c r="C30" s="482"/>
      <c r="D30" s="24" t="s">
        <v>68</v>
      </c>
      <c r="E30" s="24" t="s">
        <v>68</v>
      </c>
      <c r="F30" s="36" t="s">
        <v>66</v>
      </c>
      <c r="G30" s="36" t="s">
        <v>66</v>
      </c>
      <c r="H30" s="36" t="s">
        <v>66</v>
      </c>
      <c r="K30" s="496"/>
      <c r="L30" s="95" t="s">
        <v>117</v>
      </c>
    </row>
    <row r="31" spans="2:12" ht="36.75" thickBot="1" x14ac:dyDescent="0.25">
      <c r="B31" s="483"/>
      <c r="C31" s="483"/>
      <c r="D31" s="34" t="s">
        <v>70</v>
      </c>
      <c r="E31" s="34" t="s">
        <v>70</v>
      </c>
      <c r="F31" s="37" t="s">
        <v>70</v>
      </c>
      <c r="G31" s="37" t="s">
        <v>70</v>
      </c>
      <c r="H31" s="37" t="s">
        <v>70</v>
      </c>
      <c r="K31" s="496"/>
      <c r="L31" s="95" t="s">
        <v>118</v>
      </c>
    </row>
    <row r="35" spans="2:8" ht="13.5" thickBot="1" x14ac:dyDescent="0.25"/>
    <row r="36" spans="2:8" ht="38.25" thickBot="1" x14ac:dyDescent="0.55000000000000004">
      <c r="B36" s="478" t="s">
        <v>265</v>
      </c>
      <c r="C36" s="479"/>
      <c r="D36" s="479"/>
      <c r="E36" s="479"/>
      <c r="F36" s="479"/>
      <c r="G36" s="479"/>
      <c r="H36" s="480"/>
    </row>
  </sheetData>
  <mergeCells count="18">
    <mergeCell ref="K24:K31"/>
    <mergeCell ref="K7:K11"/>
    <mergeCell ref="B12:B16"/>
    <mergeCell ref="C12:C16"/>
    <mergeCell ref="K12:K15"/>
    <mergeCell ref="K16:K23"/>
    <mergeCell ref="B4:H4"/>
    <mergeCell ref="B36:H36"/>
    <mergeCell ref="C17:C21"/>
    <mergeCell ref="B22:B26"/>
    <mergeCell ref="C22:C26"/>
    <mergeCell ref="C27:C31"/>
    <mergeCell ref="B5:C6"/>
    <mergeCell ref="D5:H5"/>
    <mergeCell ref="B7:B11"/>
    <mergeCell ref="C7:C11"/>
    <mergeCell ref="B27:B31"/>
    <mergeCell ref="B17:B21"/>
  </mergeCells>
  <pageMargins left="0.75" right="0.75" top="1" bottom="1"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84"/>
  <sheetViews>
    <sheetView topLeftCell="A26" zoomScale="85" zoomScaleNormal="85" workbookViewId="0">
      <selection activeCell="O21" sqref="O21:Q22"/>
    </sheetView>
  </sheetViews>
  <sheetFormatPr baseColWidth="10" defaultColWidth="11.28515625" defaultRowHeight="12.75" x14ac:dyDescent="0.2"/>
  <cols>
    <col min="1" max="5" width="6.28515625" style="105" customWidth="1"/>
    <col min="6" max="7" width="4.85546875" style="105" customWidth="1"/>
    <col min="8" max="8" width="10.7109375" style="105" customWidth="1"/>
    <col min="9" max="13" width="3.85546875" style="105" customWidth="1"/>
    <col min="14" max="14" width="15.85546875" style="105" customWidth="1"/>
    <col min="15" max="15" width="11.28515625" style="105" customWidth="1"/>
    <col min="16" max="16" width="3.85546875" style="105" customWidth="1"/>
    <col min="17" max="17" width="12.7109375" style="105" customWidth="1"/>
    <col min="18" max="20" width="3.85546875" style="105" customWidth="1"/>
    <col min="21" max="21" width="15.85546875" style="105" customWidth="1"/>
    <col min="22" max="22" width="10.85546875" style="105" customWidth="1"/>
    <col min="23" max="23" width="3.85546875" style="105" customWidth="1"/>
    <col min="24" max="24" width="16" style="105" customWidth="1"/>
    <col min="25" max="25" width="17.140625" style="105" customWidth="1"/>
    <col min="26" max="26" width="11.140625" style="105" customWidth="1"/>
    <col min="27" max="27" width="14.85546875" style="105" customWidth="1"/>
    <col min="28" max="28" width="15" style="105" customWidth="1"/>
    <col min="29" max="29" width="4.85546875" style="105" customWidth="1"/>
    <col min="30" max="30" width="7.28515625" style="105" customWidth="1"/>
    <col min="31" max="31" width="3.140625" style="105" customWidth="1"/>
    <col min="32" max="32" width="5.140625" style="105" customWidth="1"/>
    <col min="33" max="34" width="4.85546875" style="105" customWidth="1"/>
    <col min="35" max="35" width="10.7109375" style="105" bestFit="1" customWidth="1"/>
    <col min="36" max="36" width="11.85546875" style="105" customWidth="1"/>
    <col min="37" max="40" width="4.85546875" style="105" customWidth="1"/>
    <col min="41" max="16384" width="11.28515625" style="105"/>
  </cols>
  <sheetData>
    <row r="1" spans="1:249" ht="15.75" x14ac:dyDescent="0.2">
      <c r="A1" s="586"/>
      <c r="B1" s="587"/>
      <c r="C1" s="587"/>
      <c r="D1" s="588"/>
      <c r="E1" s="569" t="s">
        <v>1</v>
      </c>
      <c r="F1" s="570"/>
      <c r="G1" s="570"/>
      <c r="H1" s="570"/>
      <c r="I1" s="570"/>
      <c r="J1" s="570"/>
      <c r="K1" s="570"/>
      <c r="L1" s="570"/>
      <c r="M1" s="570"/>
      <c r="N1" s="570"/>
      <c r="O1" s="570"/>
      <c r="P1" s="570"/>
      <c r="Q1" s="570"/>
      <c r="R1" s="570"/>
      <c r="S1" s="570"/>
      <c r="T1" s="570"/>
      <c r="U1" s="570"/>
      <c r="V1" s="570"/>
      <c r="W1" s="570"/>
      <c r="X1" s="570"/>
      <c r="Y1" s="570"/>
      <c r="Z1" s="570"/>
      <c r="AA1" s="570"/>
      <c r="AB1" s="571"/>
      <c r="AC1" s="572" t="s">
        <v>307</v>
      </c>
      <c r="AD1" s="570"/>
      <c r="AE1" s="570"/>
      <c r="AF1" s="570"/>
      <c r="AG1" s="573" t="s">
        <v>323</v>
      </c>
      <c r="AH1" s="573"/>
      <c r="AI1" s="574"/>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row>
    <row r="2" spans="1:249" ht="20.25" customHeight="1" x14ac:dyDescent="0.2">
      <c r="A2" s="589"/>
      <c r="B2" s="590"/>
      <c r="C2" s="590"/>
      <c r="D2" s="591"/>
      <c r="E2" s="575" t="s">
        <v>143</v>
      </c>
      <c r="F2" s="576"/>
      <c r="G2" s="576"/>
      <c r="H2" s="576"/>
      <c r="I2" s="577" t="s">
        <v>309</v>
      </c>
      <c r="J2" s="577"/>
      <c r="K2" s="577"/>
      <c r="L2" s="577"/>
      <c r="M2" s="577"/>
      <c r="N2" s="577"/>
      <c r="O2" s="577"/>
      <c r="P2" s="577"/>
      <c r="Q2" s="577"/>
      <c r="R2" s="577"/>
      <c r="S2" s="577"/>
      <c r="T2" s="577"/>
      <c r="U2" s="577"/>
      <c r="V2" s="577"/>
      <c r="W2" s="577"/>
      <c r="X2" s="577"/>
      <c r="Y2" s="577"/>
      <c r="Z2" s="577"/>
      <c r="AA2" s="577"/>
      <c r="AB2" s="578"/>
      <c r="AC2" s="579" t="s">
        <v>310</v>
      </c>
      <c r="AD2" s="576"/>
      <c r="AE2" s="576"/>
      <c r="AF2" s="576"/>
      <c r="AG2" s="580">
        <v>2</v>
      </c>
      <c r="AH2" s="580"/>
      <c r="AI2" s="581"/>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row>
    <row r="3" spans="1:249" ht="17.25" customHeight="1" thickBot="1" x14ac:dyDescent="0.25">
      <c r="A3" s="592"/>
      <c r="B3" s="593"/>
      <c r="C3" s="593"/>
      <c r="D3" s="594"/>
      <c r="E3" s="603" t="s">
        <v>311</v>
      </c>
      <c r="F3" s="604"/>
      <c r="G3" s="604"/>
      <c r="H3" s="604"/>
      <c r="I3" s="605" t="s">
        <v>324</v>
      </c>
      <c r="J3" s="605"/>
      <c r="K3" s="605"/>
      <c r="L3" s="605"/>
      <c r="M3" s="605"/>
      <c r="N3" s="605"/>
      <c r="O3" s="605"/>
      <c r="P3" s="605"/>
      <c r="Q3" s="605"/>
      <c r="R3" s="605"/>
      <c r="S3" s="605"/>
      <c r="T3" s="605"/>
      <c r="U3" s="605"/>
      <c r="V3" s="605"/>
      <c r="W3" s="605"/>
      <c r="X3" s="605"/>
      <c r="Y3" s="605"/>
      <c r="Z3" s="605"/>
      <c r="AA3" s="605"/>
      <c r="AB3" s="606"/>
      <c r="AC3" s="607" t="s">
        <v>313</v>
      </c>
      <c r="AD3" s="604"/>
      <c r="AE3" s="604"/>
      <c r="AF3" s="604"/>
      <c r="AG3" s="608">
        <v>43123</v>
      </c>
      <c r="AH3" s="609"/>
      <c r="AI3" s="610"/>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row>
    <row r="4" spans="1:249" ht="16.5" thickBot="1" x14ac:dyDescent="0.25">
      <c r="A4" s="167"/>
      <c r="B4" s="167"/>
      <c r="C4" s="167"/>
      <c r="D4" s="167"/>
      <c r="E4" s="168"/>
      <c r="F4" s="168"/>
      <c r="G4" s="168"/>
      <c r="H4" s="168"/>
      <c r="I4" s="169"/>
      <c r="J4" s="169"/>
      <c r="K4" s="169"/>
      <c r="L4" s="169"/>
      <c r="M4" s="169"/>
      <c r="N4" s="169"/>
      <c r="O4" s="169"/>
      <c r="P4" s="169"/>
      <c r="Q4" s="169"/>
      <c r="R4" s="169"/>
      <c r="S4" s="169"/>
      <c r="T4" s="169"/>
      <c r="U4" s="169"/>
      <c r="V4" s="169"/>
      <c r="W4" s="169"/>
      <c r="X4" s="169"/>
      <c r="Y4" s="169"/>
      <c r="Z4" s="169"/>
      <c r="AA4" s="169"/>
      <c r="AB4" s="169"/>
      <c r="AC4" s="168"/>
      <c r="AD4" s="168"/>
      <c r="AE4" s="168"/>
      <c r="AF4" s="168"/>
      <c r="AG4" s="170"/>
      <c r="AH4" s="171"/>
      <c r="AI4" s="171"/>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row>
    <row r="5" spans="1:249" ht="18.75" x14ac:dyDescent="0.2">
      <c r="A5" s="611" t="s">
        <v>430</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3"/>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row>
    <row r="6" spans="1:249" s="81" customFormat="1" ht="52.5" customHeight="1" thickBot="1" x14ac:dyDescent="0.3">
      <c r="A6" s="582" t="s">
        <v>325</v>
      </c>
      <c r="B6" s="583"/>
      <c r="C6" s="583"/>
      <c r="D6" s="583"/>
      <c r="E6" s="583"/>
      <c r="F6" s="614" t="s">
        <v>397</v>
      </c>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5"/>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row>
    <row r="7" spans="1:249" ht="16.5" thickBot="1" x14ac:dyDescent="0.3">
      <c r="C7" s="106" t="s">
        <v>21</v>
      </c>
      <c r="D7" s="107"/>
      <c r="E7" s="108" t="s">
        <v>22</v>
      </c>
      <c r="Q7" s="107"/>
      <c r="R7" s="584"/>
      <c r="S7" s="584"/>
      <c r="T7" s="584"/>
      <c r="X7" s="107" t="s">
        <v>8</v>
      </c>
      <c r="Y7" s="585">
        <f>'[1]CICLO PHVA'!G8</f>
        <v>0</v>
      </c>
      <c r="Z7" s="568"/>
      <c r="AA7" s="568"/>
    </row>
    <row r="8" spans="1:249" s="81" customFormat="1" ht="21" customHeight="1" x14ac:dyDescent="0.25">
      <c r="A8" s="616" t="s">
        <v>23</v>
      </c>
      <c r="B8" s="617"/>
      <c r="C8" s="617"/>
      <c r="D8" s="617"/>
      <c r="E8" s="617"/>
      <c r="F8" s="617"/>
      <c r="G8" s="617"/>
      <c r="H8" s="617"/>
      <c r="I8" s="617"/>
      <c r="J8" s="617"/>
      <c r="K8" s="617"/>
      <c r="L8" s="617"/>
      <c r="M8" s="617"/>
      <c r="N8" s="617"/>
      <c r="O8" s="617"/>
      <c r="P8" s="617"/>
      <c r="Q8" s="617"/>
      <c r="R8" s="617"/>
      <c r="S8" s="617"/>
      <c r="T8" s="618"/>
      <c r="U8" s="172"/>
      <c r="V8" s="616" t="s">
        <v>23</v>
      </c>
      <c r="W8" s="617"/>
      <c r="X8" s="617"/>
      <c r="Y8" s="617"/>
      <c r="Z8" s="617"/>
      <c r="AA8" s="617"/>
      <c r="AB8" s="617"/>
      <c r="AC8" s="617"/>
      <c r="AD8" s="617"/>
      <c r="AE8" s="617"/>
      <c r="AF8" s="617"/>
      <c r="AG8" s="617"/>
      <c r="AH8" s="617"/>
      <c r="AI8" s="618"/>
    </row>
    <row r="9" spans="1:249" s="81" customFormat="1" ht="12.75" customHeight="1" x14ac:dyDescent="0.25">
      <c r="A9" s="595" t="s">
        <v>24</v>
      </c>
      <c r="B9" s="596"/>
      <c r="C9" s="596"/>
      <c r="D9" s="596"/>
      <c r="E9" s="596"/>
      <c r="F9" s="596"/>
      <c r="G9" s="596"/>
      <c r="H9" s="596"/>
      <c r="I9" s="596"/>
      <c r="J9" s="596"/>
      <c r="K9" s="596"/>
      <c r="L9" s="596"/>
      <c r="M9" s="596"/>
      <c r="N9" s="596"/>
      <c r="O9" s="596"/>
      <c r="P9" s="596"/>
      <c r="Q9" s="596"/>
      <c r="R9" s="596"/>
      <c r="S9" s="596"/>
      <c r="T9" s="597"/>
      <c r="U9" s="172"/>
      <c r="V9" s="598" t="s">
        <v>253</v>
      </c>
      <c r="W9" s="599"/>
      <c r="X9" s="599"/>
      <c r="Y9" s="599"/>
      <c r="Z9" s="599"/>
      <c r="AA9" s="599"/>
      <c r="AB9" s="599"/>
      <c r="AC9" s="599"/>
      <c r="AD9" s="599"/>
      <c r="AE9" s="599"/>
      <c r="AF9" s="599"/>
      <c r="AG9" s="599"/>
      <c r="AH9" s="599"/>
      <c r="AI9" s="600"/>
    </row>
    <row r="10" spans="1:249" s="81" customFormat="1" ht="15.75" customHeight="1" x14ac:dyDescent="0.25">
      <c r="A10" s="601" t="s">
        <v>25</v>
      </c>
      <c r="B10" s="499"/>
      <c r="C10" s="499"/>
      <c r="D10" s="499"/>
      <c r="E10" s="499"/>
      <c r="F10" s="499"/>
      <c r="G10" s="499"/>
      <c r="H10" s="499"/>
      <c r="I10" s="499"/>
      <c r="J10" s="499"/>
      <c r="K10" s="499" t="s">
        <v>26</v>
      </c>
      <c r="L10" s="499"/>
      <c r="M10" s="499"/>
      <c r="N10" s="499"/>
      <c r="O10" s="499"/>
      <c r="P10" s="499"/>
      <c r="Q10" s="499"/>
      <c r="R10" s="499"/>
      <c r="S10" s="499"/>
      <c r="T10" s="602"/>
      <c r="U10" s="172"/>
      <c r="V10" s="601" t="s">
        <v>248</v>
      </c>
      <c r="W10" s="499"/>
      <c r="X10" s="499"/>
      <c r="Y10" s="499"/>
      <c r="Z10" s="499"/>
      <c r="AA10" s="499"/>
      <c r="AB10" s="499" t="s">
        <v>26</v>
      </c>
      <c r="AC10" s="499"/>
      <c r="AD10" s="499"/>
      <c r="AE10" s="499"/>
      <c r="AF10" s="499"/>
      <c r="AG10" s="499"/>
      <c r="AH10" s="499"/>
      <c r="AI10" s="602"/>
    </row>
    <row r="11" spans="1:249" s="81" customFormat="1" ht="16.5" customHeight="1" x14ac:dyDescent="0.25">
      <c r="A11" s="601" t="s">
        <v>27</v>
      </c>
      <c r="B11" s="499"/>
      <c r="C11" s="499"/>
      <c r="D11" s="499"/>
      <c r="E11" s="499"/>
      <c r="F11" s="499" t="s">
        <v>28</v>
      </c>
      <c r="G11" s="499"/>
      <c r="H11" s="499"/>
      <c r="I11" s="499"/>
      <c r="J11" s="499"/>
      <c r="K11" s="499" t="s">
        <v>27</v>
      </c>
      <c r="L11" s="499"/>
      <c r="M11" s="499"/>
      <c r="N11" s="499"/>
      <c r="O11" s="499" t="s">
        <v>28</v>
      </c>
      <c r="P11" s="499"/>
      <c r="Q11" s="499"/>
      <c r="R11" s="499"/>
      <c r="S11" s="499"/>
      <c r="T11" s="602"/>
      <c r="U11" s="172"/>
      <c r="V11" s="601" t="s">
        <v>326</v>
      </c>
      <c r="W11" s="499"/>
      <c r="X11" s="499"/>
      <c r="Y11" s="499" t="s">
        <v>256</v>
      </c>
      <c r="Z11" s="499"/>
      <c r="AA11" s="499"/>
      <c r="AB11" s="499" t="s">
        <v>327</v>
      </c>
      <c r="AC11" s="499"/>
      <c r="AD11" s="499" t="s">
        <v>256</v>
      </c>
      <c r="AE11" s="499"/>
      <c r="AF11" s="499"/>
      <c r="AG11" s="499"/>
      <c r="AH11" s="499"/>
      <c r="AI11" s="602"/>
    </row>
    <row r="12" spans="1:249" s="81" customFormat="1" ht="16.5" customHeight="1" x14ac:dyDescent="0.25">
      <c r="A12" s="521">
        <v>1</v>
      </c>
      <c r="B12" s="500"/>
      <c r="C12" s="500"/>
      <c r="D12" s="500"/>
      <c r="E12" s="500"/>
      <c r="F12" s="500" t="s">
        <v>29</v>
      </c>
      <c r="G12" s="500"/>
      <c r="H12" s="500"/>
      <c r="I12" s="500"/>
      <c r="J12" s="500"/>
      <c r="K12" s="499">
        <v>1</v>
      </c>
      <c r="L12" s="499"/>
      <c r="M12" s="499"/>
      <c r="N12" s="499"/>
      <c r="O12" s="500" t="s">
        <v>30</v>
      </c>
      <c r="P12" s="500"/>
      <c r="Q12" s="500"/>
      <c r="R12" s="500"/>
      <c r="S12" s="500"/>
      <c r="T12" s="501"/>
      <c r="U12" s="172"/>
      <c r="V12" s="521">
        <v>1</v>
      </c>
      <c r="W12" s="500"/>
      <c r="X12" s="500"/>
      <c r="Y12" s="500" t="s">
        <v>254</v>
      </c>
      <c r="Z12" s="500"/>
      <c r="AA12" s="500"/>
      <c r="AB12" s="499" t="s">
        <v>249</v>
      </c>
      <c r="AC12" s="499"/>
      <c r="AD12" s="500" t="s">
        <v>257</v>
      </c>
      <c r="AE12" s="500"/>
      <c r="AF12" s="500"/>
      <c r="AG12" s="500"/>
      <c r="AH12" s="500"/>
      <c r="AI12" s="501"/>
    </row>
    <row r="13" spans="1:249" s="81" customFormat="1" ht="15.75" customHeight="1" x14ac:dyDescent="0.25">
      <c r="A13" s="521">
        <v>2</v>
      </c>
      <c r="B13" s="500"/>
      <c r="C13" s="500"/>
      <c r="D13" s="500"/>
      <c r="E13" s="500"/>
      <c r="F13" s="500" t="s">
        <v>31</v>
      </c>
      <c r="G13" s="500"/>
      <c r="H13" s="500"/>
      <c r="I13" s="500"/>
      <c r="J13" s="500"/>
      <c r="K13" s="499">
        <v>6</v>
      </c>
      <c r="L13" s="499"/>
      <c r="M13" s="499"/>
      <c r="N13" s="499"/>
      <c r="O13" s="500" t="s">
        <v>32</v>
      </c>
      <c r="P13" s="500"/>
      <c r="Q13" s="500"/>
      <c r="R13" s="500"/>
      <c r="S13" s="500"/>
      <c r="T13" s="501"/>
      <c r="U13" s="172"/>
      <c r="V13" s="521">
        <v>2</v>
      </c>
      <c r="W13" s="500"/>
      <c r="X13" s="500"/>
      <c r="Y13" s="500" t="s">
        <v>266</v>
      </c>
      <c r="Z13" s="500"/>
      <c r="AA13" s="500"/>
      <c r="AB13" s="499" t="s">
        <v>250</v>
      </c>
      <c r="AC13" s="499"/>
      <c r="AD13" s="500" t="s">
        <v>258</v>
      </c>
      <c r="AE13" s="500"/>
      <c r="AF13" s="500"/>
      <c r="AG13" s="500"/>
      <c r="AH13" s="500"/>
      <c r="AI13" s="501"/>
    </row>
    <row r="14" spans="1:249" s="81" customFormat="1" ht="15.75" customHeight="1" x14ac:dyDescent="0.25">
      <c r="A14" s="521">
        <v>3</v>
      </c>
      <c r="B14" s="500"/>
      <c r="C14" s="500"/>
      <c r="D14" s="500"/>
      <c r="E14" s="500"/>
      <c r="F14" s="500" t="s">
        <v>33</v>
      </c>
      <c r="G14" s="500"/>
      <c r="H14" s="500"/>
      <c r="I14" s="500"/>
      <c r="J14" s="500"/>
      <c r="K14" s="499">
        <v>7</v>
      </c>
      <c r="L14" s="499"/>
      <c r="M14" s="499"/>
      <c r="N14" s="499"/>
      <c r="O14" s="500" t="s">
        <v>34</v>
      </c>
      <c r="P14" s="500"/>
      <c r="Q14" s="500"/>
      <c r="R14" s="500"/>
      <c r="S14" s="500"/>
      <c r="T14" s="501"/>
      <c r="U14" s="172"/>
      <c r="V14" s="521">
        <v>3</v>
      </c>
      <c r="W14" s="500"/>
      <c r="X14" s="500"/>
      <c r="Y14" s="500" t="s">
        <v>255</v>
      </c>
      <c r="Z14" s="500"/>
      <c r="AA14" s="500"/>
      <c r="AB14" s="499" t="s">
        <v>251</v>
      </c>
      <c r="AC14" s="499"/>
      <c r="AD14" s="500" t="s">
        <v>259</v>
      </c>
      <c r="AE14" s="500"/>
      <c r="AF14" s="500"/>
      <c r="AG14" s="500"/>
      <c r="AH14" s="500"/>
      <c r="AI14" s="501"/>
    </row>
    <row r="15" spans="1:249" s="81" customFormat="1" ht="15.75" customHeight="1" x14ac:dyDescent="0.25">
      <c r="A15" s="521">
        <v>4</v>
      </c>
      <c r="B15" s="500"/>
      <c r="C15" s="500"/>
      <c r="D15" s="500"/>
      <c r="E15" s="500"/>
      <c r="F15" s="500" t="s">
        <v>35</v>
      </c>
      <c r="G15" s="500"/>
      <c r="H15" s="500"/>
      <c r="I15" s="500"/>
      <c r="J15" s="500"/>
      <c r="K15" s="499">
        <v>11</v>
      </c>
      <c r="L15" s="499"/>
      <c r="M15" s="499"/>
      <c r="N15" s="499"/>
      <c r="O15" s="500" t="s">
        <v>36</v>
      </c>
      <c r="P15" s="500"/>
      <c r="Q15" s="500"/>
      <c r="R15" s="500"/>
      <c r="S15" s="500"/>
      <c r="T15" s="501"/>
      <c r="U15" s="172"/>
      <c r="V15" s="521"/>
      <c r="W15" s="500"/>
      <c r="X15" s="500"/>
      <c r="Y15" s="500"/>
      <c r="Z15" s="500"/>
      <c r="AA15" s="500"/>
      <c r="AB15" s="499" t="s">
        <v>252</v>
      </c>
      <c r="AC15" s="499"/>
      <c r="AD15" s="500" t="s">
        <v>260</v>
      </c>
      <c r="AE15" s="500"/>
      <c r="AF15" s="500"/>
      <c r="AG15" s="500"/>
      <c r="AH15" s="500"/>
      <c r="AI15" s="501"/>
    </row>
    <row r="16" spans="1:249" s="81" customFormat="1" ht="15.75" customHeight="1" thickBot="1" x14ac:dyDescent="0.3">
      <c r="A16" s="624">
        <v>5</v>
      </c>
      <c r="B16" s="497"/>
      <c r="C16" s="497"/>
      <c r="D16" s="497"/>
      <c r="E16" s="497"/>
      <c r="F16" s="497" t="s">
        <v>37</v>
      </c>
      <c r="G16" s="497"/>
      <c r="H16" s="497"/>
      <c r="I16" s="497"/>
      <c r="J16" s="497"/>
      <c r="K16" s="625">
        <v>13</v>
      </c>
      <c r="L16" s="625"/>
      <c r="M16" s="625"/>
      <c r="N16" s="625"/>
      <c r="O16" s="497" t="s">
        <v>38</v>
      </c>
      <c r="P16" s="497"/>
      <c r="Q16" s="497"/>
      <c r="R16" s="497"/>
      <c r="S16" s="497"/>
      <c r="T16" s="498"/>
      <c r="U16" s="172"/>
      <c r="V16" s="624"/>
      <c r="W16" s="497"/>
      <c r="X16" s="497"/>
      <c r="Y16" s="497"/>
      <c r="Z16" s="497"/>
      <c r="AA16" s="497"/>
      <c r="AB16" s="625" t="s">
        <v>174</v>
      </c>
      <c r="AC16" s="625"/>
      <c r="AD16" s="497" t="s">
        <v>261</v>
      </c>
      <c r="AE16" s="497"/>
      <c r="AF16" s="497"/>
      <c r="AG16" s="497"/>
      <c r="AH16" s="497"/>
      <c r="AI16" s="498"/>
    </row>
    <row r="17" spans="1:35" s="81" customFormat="1" ht="7.5" customHeight="1" thickBot="1" x14ac:dyDescent="0.3">
      <c r="A17" s="94"/>
      <c r="B17" s="109"/>
      <c r="C17" s="109"/>
      <c r="D17" s="109"/>
      <c r="E17" s="109"/>
      <c r="F17" s="109"/>
      <c r="G17" s="110"/>
      <c r="H17" s="109"/>
      <c r="I17" s="109"/>
      <c r="J17" s="109"/>
      <c r="K17" s="94"/>
      <c r="L17" s="109"/>
      <c r="M17" s="109"/>
      <c r="N17" s="109"/>
      <c r="O17" s="109"/>
      <c r="P17" s="109"/>
      <c r="Q17" s="110"/>
      <c r="R17" s="109"/>
      <c r="S17" s="109"/>
      <c r="T17" s="109"/>
    </row>
    <row r="18" spans="1:35" s="81" customFormat="1" ht="31.5" customHeight="1" x14ac:dyDescent="0.25">
      <c r="A18" s="553" t="s">
        <v>39</v>
      </c>
      <c r="B18" s="555" t="s">
        <v>10</v>
      </c>
      <c r="C18" s="556"/>
      <c r="D18" s="556"/>
      <c r="E18" s="556"/>
      <c r="F18" s="556"/>
      <c r="G18" s="557"/>
      <c r="H18" s="561" t="s">
        <v>40</v>
      </c>
      <c r="I18" s="525" t="s">
        <v>242</v>
      </c>
      <c r="J18" s="525"/>
      <c r="K18" s="525"/>
      <c r="L18" s="525"/>
      <c r="M18" s="525"/>
      <c r="N18" s="527" t="s">
        <v>41</v>
      </c>
      <c r="O18" s="527" t="s">
        <v>42</v>
      </c>
      <c r="P18" s="507" t="s">
        <v>43</v>
      </c>
      <c r="Q18" s="518" t="s">
        <v>44</v>
      </c>
      <c r="U18" s="520" t="s">
        <v>39</v>
      </c>
      <c r="V18" s="548" t="s">
        <v>264</v>
      </c>
      <c r="W18" s="549"/>
      <c r="X18" s="549"/>
      <c r="Y18" s="549"/>
      <c r="Z18" s="549"/>
      <c r="AA18" s="549"/>
      <c r="AB18" s="522" t="s">
        <v>248</v>
      </c>
      <c r="AC18" s="525" t="s">
        <v>242</v>
      </c>
      <c r="AD18" s="525"/>
      <c r="AE18" s="525"/>
      <c r="AF18" s="525"/>
      <c r="AG18" s="525"/>
      <c r="AH18" s="527" t="s">
        <v>41</v>
      </c>
      <c r="AI18" s="507" t="s">
        <v>263</v>
      </c>
    </row>
    <row r="19" spans="1:35" s="81" customFormat="1" ht="31.5" customHeight="1" x14ac:dyDescent="0.25">
      <c r="A19" s="554"/>
      <c r="B19" s="558"/>
      <c r="C19" s="559"/>
      <c r="D19" s="559"/>
      <c r="E19" s="559"/>
      <c r="F19" s="559"/>
      <c r="G19" s="560"/>
      <c r="H19" s="562"/>
      <c r="I19" s="526"/>
      <c r="J19" s="526"/>
      <c r="K19" s="526"/>
      <c r="L19" s="526"/>
      <c r="M19" s="526"/>
      <c r="N19" s="526"/>
      <c r="O19" s="526"/>
      <c r="P19" s="508"/>
      <c r="Q19" s="519"/>
      <c r="U19" s="546"/>
      <c r="V19" s="550"/>
      <c r="W19" s="550"/>
      <c r="X19" s="550"/>
      <c r="Y19" s="550"/>
      <c r="Z19" s="550"/>
      <c r="AA19" s="550"/>
      <c r="AB19" s="523"/>
      <c r="AC19" s="526"/>
      <c r="AD19" s="526"/>
      <c r="AE19" s="526"/>
      <c r="AF19" s="526"/>
      <c r="AG19" s="526"/>
      <c r="AH19" s="526"/>
      <c r="AI19" s="508"/>
    </row>
    <row r="20" spans="1:35" s="81" customFormat="1" ht="31.5" customHeight="1" thickBot="1" x14ac:dyDescent="0.3">
      <c r="A20" s="554"/>
      <c r="B20" s="558"/>
      <c r="C20" s="559"/>
      <c r="D20" s="559"/>
      <c r="E20" s="559"/>
      <c r="F20" s="559"/>
      <c r="G20" s="560"/>
      <c r="H20" s="562"/>
      <c r="I20" s="187">
        <v>1</v>
      </c>
      <c r="J20" s="188">
        <f>I20+1</f>
        <v>2</v>
      </c>
      <c r="K20" s="188">
        <f>J20+1</f>
        <v>3</v>
      </c>
      <c r="L20" s="188">
        <f>K20+1</f>
        <v>4</v>
      </c>
      <c r="M20" s="188">
        <f>L20+1</f>
        <v>5</v>
      </c>
      <c r="N20" s="528"/>
      <c r="O20" s="528"/>
      <c r="P20" s="509"/>
      <c r="Q20" s="519"/>
      <c r="U20" s="547"/>
      <c r="V20" s="551"/>
      <c r="W20" s="551"/>
      <c r="X20" s="551"/>
      <c r="Y20" s="551"/>
      <c r="Z20" s="551"/>
      <c r="AA20" s="551"/>
      <c r="AB20" s="524"/>
      <c r="AC20" s="174">
        <v>1</v>
      </c>
      <c r="AD20" s="174">
        <f>AC20+1</f>
        <v>2</v>
      </c>
      <c r="AE20" s="174">
        <f>AD20+1</f>
        <v>3</v>
      </c>
      <c r="AF20" s="174">
        <f>AE20+1</f>
        <v>4</v>
      </c>
      <c r="AG20" s="174">
        <f>AF20+1</f>
        <v>5</v>
      </c>
      <c r="AH20" s="528"/>
      <c r="AI20" s="509"/>
    </row>
    <row r="21" spans="1:35" s="81" customFormat="1" ht="24.75" customHeight="1" x14ac:dyDescent="0.25">
      <c r="A21" s="568">
        <f>'[2]SEPG-F-007'!B17</f>
        <v>1</v>
      </c>
      <c r="B21" s="529" t="str">
        <f>'SEPG-F-007'!C10</f>
        <v xml:space="preserve">La entidad no cuenta con las políticas necesarias para el desarrollo de la gestión </v>
      </c>
      <c r="C21" s="529"/>
      <c r="D21" s="529"/>
      <c r="E21" s="529"/>
      <c r="F21" s="529"/>
      <c r="G21" s="529"/>
      <c r="H21" s="200" t="s">
        <v>45</v>
      </c>
      <c r="I21" s="201">
        <v>3</v>
      </c>
      <c r="J21" s="201">
        <v>3</v>
      </c>
      <c r="K21" s="201">
        <v>3</v>
      </c>
      <c r="L21" s="201">
        <v>3</v>
      </c>
      <c r="M21" s="202"/>
      <c r="N21" s="203">
        <f t="shared" ref="N21:N38" si="0">IFERROR(MAX(_xlfn.MODE.MULT(I21:M21)),"")</f>
        <v>3</v>
      </c>
      <c r="O21" s="204" t="str">
        <f>IFERROR(IF(H21="P",IF(COUNT(J21:M21)&gt;1,VLOOKUP(N21,$A$12:$J$16,6,0),""),IF(COUNT(J21:M21)&gt;1,VLOOKUP(N21,$K$12:$T$16,5,0),"")),"")</f>
        <v>Posible (C)</v>
      </c>
      <c r="P21" s="506">
        <f>IFERROR(N21*N22,"")</f>
        <v>18</v>
      </c>
      <c r="Q21" s="552" t="str">
        <f>IFERROR(VLOOKUP(P21,[2]DB!$B$37:$D$61,2,FALSE),"")</f>
        <v>Riesgo Moderado (Z-7)</v>
      </c>
      <c r="S21" s="567"/>
      <c r="U21" s="520">
        <v>1</v>
      </c>
      <c r="V21" s="502" t="str">
        <f>'SEPG-F-007'!C21</f>
        <v>Consolidar bases de datos de sobrecostos para mejorar valoración de las obligaciones contingente</v>
      </c>
      <c r="W21" s="502"/>
      <c r="X21" s="502"/>
      <c r="Y21" s="502"/>
      <c r="Z21" s="502"/>
      <c r="AA21" s="502"/>
      <c r="AB21" s="175" t="str">
        <f>AB12</f>
        <v>F</v>
      </c>
      <c r="AC21" s="176">
        <v>2</v>
      </c>
      <c r="AD21" s="176">
        <v>2</v>
      </c>
      <c r="AE21" s="176">
        <v>2</v>
      </c>
      <c r="AF21" s="176">
        <v>2</v>
      </c>
      <c r="AG21" s="176"/>
      <c r="AH21" s="177">
        <f t="shared" ref="AH21:AH30" si="1">IFERROR(MAX(_xlfn.MODE.MULT(AC21:AG21)),"")</f>
        <v>2</v>
      </c>
      <c r="AI21" s="517" t="str">
        <f>IF(AH22=1,"inviable",IF(_xlfn.MODE.MULT(AH21:AH25)=2,"factible", "viable"))</f>
        <v>viable</v>
      </c>
    </row>
    <row r="22" spans="1:35" s="81" customFormat="1" ht="24.75" customHeight="1" x14ac:dyDescent="0.25">
      <c r="A22" s="568"/>
      <c r="B22" s="529"/>
      <c r="C22" s="529"/>
      <c r="D22" s="529"/>
      <c r="E22" s="529"/>
      <c r="F22" s="529"/>
      <c r="G22" s="529"/>
      <c r="H22" s="200" t="s">
        <v>46</v>
      </c>
      <c r="I22" s="201">
        <v>6</v>
      </c>
      <c r="J22" s="201">
        <v>6</v>
      </c>
      <c r="K22" s="201">
        <v>6</v>
      </c>
      <c r="L22" s="201">
        <v>6</v>
      </c>
      <c r="M22" s="202"/>
      <c r="N22" s="203">
        <f t="shared" si="0"/>
        <v>6</v>
      </c>
      <c r="O22" s="204" t="str">
        <f>IFERROR(IF(H22="P",IF(COUNT(I22:M22)&gt;1,VLOOKUP(N22,$A$12:$J$16,6,0),""),IF(COUNT(I22:M22)&gt;1,VLOOKUP(N22,$K$12:$T$16,5,0),"")),"")</f>
        <v>Menor</v>
      </c>
      <c r="P22" s="506"/>
      <c r="Q22" s="505"/>
      <c r="S22" s="567"/>
      <c r="U22" s="515"/>
      <c r="V22" s="503"/>
      <c r="W22" s="503"/>
      <c r="X22" s="503"/>
      <c r="Y22" s="503"/>
      <c r="Z22" s="503"/>
      <c r="AA22" s="503"/>
      <c r="AB22" s="178" t="str">
        <f>AB13</f>
        <v>L</v>
      </c>
      <c r="AC22" s="179">
        <v>3</v>
      </c>
      <c r="AD22" s="179">
        <v>3</v>
      </c>
      <c r="AE22" s="179">
        <v>3</v>
      </c>
      <c r="AF22" s="179">
        <v>3</v>
      </c>
      <c r="AG22" s="179"/>
      <c r="AH22" s="180">
        <f t="shared" si="1"/>
        <v>3</v>
      </c>
      <c r="AI22" s="512"/>
    </row>
    <row r="23" spans="1:35" s="81" customFormat="1" ht="24.75" customHeight="1" x14ac:dyDescent="0.25">
      <c r="A23" s="568">
        <f>'[2]SEPG-F-007'!B18</f>
        <v>2</v>
      </c>
      <c r="B23" s="529" t="str">
        <f>'SEPG-F-007'!C11</f>
        <v>No contar con la información complenta y de forma oportuna para la consolidación y generación de reportes</v>
      </c>
      <c r="C23" s="529"/>
      <c r="D23" s="529"/>
      <c r="E23" s="529"/>
      <c r="F23" s="529"/>
      <c r="G23" s="529"/>
      <c r="H23" s="200" t="s">
        <v>45</v>
      </c>
      <c r="I23" s="201">
        <v>4</v>
      </c>
      <c r="J23" s="201">
        <v>4</v>
      </c>
      <c r="K23" s="201">
        <v>5</v>
      </c>
      <c r="L23" s="201">
        <v>5</v>
      </c>
      <c r="M23" s="202"/>
      <c r="N23" s="203">
        <f t="shared" si="0"/>
        <v>5</v>
      </c>
      <c r="O23" s="204" t="str">
        <f>IFERROR(IF(H23="P",IF(COUNT(J23:M23)&gt;1,VLOOKUP(N23,$A$15:$J$16,6,0),""),IF(COUNT(J23:M23)&gt;1,VLOOKUP(N23,$K$15:$T$16,5,0),"")),"")</f>
        <v>Casi Seguro (A)</v>
      </c>
      <c r="P23" s="506">
        <f>IFERROR(N23*N24,"")</f>
        <v>55</v>
      </c>
      <c r="Q23" s="505" t="str">
        <f>IFERROR(VLOOKUP(P23,[2]DB!$B$37:$D$61,2,FALSE),"")</f>
        <v>Riesgo Extremo (Z-21)</v>
      </c>
      <c r="U23" s="515"/>
      <c r="V23" s="503"/>
      <c r="W23" s="503"/>
      <c r="X23" s="503"/>
      <c r="Y23" s="503"/>
      <c r="Z23" s="503"/>
      <c r="AA23" s="503"/>
      <c r="AB23" s="178" t="str">
        <f>AB14</f>
        <v>M</v>
      </c>
      <c r="AC23" s="179">
        <v>3</v>
      </c>
      <c r="AD23" s="179">
        <v>3</v>
      </c>
      <c r="AE23" s="179">
        <v>3</v>
      </c>
      <c r="AF23" s="179">
        <v>3</v>
      </c>
      <c r="AG23" s="179"/>
      <c r="AH23" s="180">
        <f t="shared" si="1"/>
        <v>3</v>
      </c>
      <c r="AI23" s="512"/>
    </row>
    <row r="24" spans="1:35" s="81" customFormat="1" ht="24.75" customHeight="1" x14ac:dyDescent="0.25">
      <c r="A24" s="568"/>
      <c r="B24" s="529"/>
      <c r="C24" s="529"/>
      <c r="D24" s="529"/>
      <c r="E24" s="529"/>
      <c r="F24" s="529"/>
      <c r="G24" s="529"/>
      <c r="H24" s="200" t="s">
        <v>46</v>
      </c>
      <c r="I24" s="201">
        <v>11</v>
      </c>
      <c r="J24" s="201">
        <v>11</v>
      </c>
      <c r="K24" s="201">
        <v>11</v>
      </c>
      <c r="L24" s="201">
        <v>7</v>
      </c>
      <c r="M24" s="202"/>
      <c r="N24" s="203">
        <f t="shared" si="0"/>
        <v>11</v>
      </c>
      <c r="O24" s="204" t="str">
        <f>IFERROR(IF(H24="P",IF(COUNT(I24:M24)&gt;1,VLOOKUP(N24,$A$15:$J$16,6,0),""),IF(COUNT(I24:M24)&gt;1,VLOOKUP(N24,$K$15:$T$16,5,0),"")),"")</f>
        <v>Mayor</v>
      </c>
      <c r="P24" s="506"/>
      <c r="Q24" s="505"/>
      <c r="U24" s="515"/>
      <c r="V24" s="503"/>
      <c r="W24" s="503"/>
      <c r="X24" s="503"/>
      <c r="Y24" s="503"/>
      <c r="Z24" s="503"/>
      <c r="AA24" s="503"/>
      <c r="AB24" s="178" t="str">
        <f>AB15</f>
        <v>C</v>
      </c>
      <c r="AC24" s="179">
        <v>3</v>
      </c>
      <c r="AD24" s="179">
        <v>3</v>
      </c>
      <c r="AE24" s="179">
        <v>3</v>
      </c>
      <c r="AF24" s="179">
        <v>3</v>
      </c>
      <c r="AG24" s="179"/>
      <c r="AH24" s="180">
        <f t="shared" si="1"/>
        <v>3</v>
      </c>
      <c r="AI24" s="512"/>
    </row>
    <row r="25" spans="1:35" s="81" customFormat="1" ht="24.75" customHeight="1" thickBot="1" x14ac:dyDescent="0.3">
      <c r="A25" s="568">
        <f>'[2]SEPG-F-007'!B19</f>
        <v>3</v>
      </c>
      <c r="B25" s="529" t="str">
        <f>'SEPG-F-007'!C12</f>
        <v>Aprobación insuficiente de recursos y demoras de trámites presupuestales</v>
      </c>
      <c r="C25" s="529"/>
      <c r="D25" s="529"/>
      <c r="E25" s="529"/>
      <c r="F25" s="529"/>
      <c r="G25" s="529"/>
      <c r="H25" s="200" t="s">
        <v>45</v>
      </c>
      <c r="I25" s="201">
        <v>5</v>
      </c>
      <c r="J25" s="201">
        <v>4</v>
      </c>
      <c r="K25" s="201">
        <v>3</v>
      </c>
      <c r="L25" s="201">
        <v>4</v>
      </c>
      <c r="M25" s="202"/>
      <c r="N25" s="203">
        <f t="shared" si="0"/>
        <v>4</v>
      </c>
      <c r="O25" s="204" t="str">
        <f>IFERROR(IF(H25="P",IF(COUNT(J25:M25)&gt;1,VLOOKUP(N25,$A$15:$J$16,6,0),""),IF(COUNT(J25:M25)&gt;1,VLOOKUP(N25,$K$15:$T$16,5,0),"")),"")</f>
        <v>Probable (B)</v>
      </c>
      <c r="P25" s="506">
        <f>IFERROR(N25*N26,"")</f>
        <v>44</v>
      </c>
      <c r="Q25" s="505" t="str">
        <f>IFERROR(VLOOKUP(P25,[2]DB!$B$37:$D$61,2,FALSE),"")</f>
        <v>Riesgo Extremo (Z-20)</v>
      </c>
      <c r="U25" s="516"/>
      <c r="V25" s="504"/>
      <c r="W25" s="504"/>
      <c r="X25" s="504"/>
      <c r="Y25" s="504"/>
      <c r="Z25" s="504"/>
      <c r="AA25" s="504"/>
      <c r="AB25" s="181" t="str">
        <f>AB16</f>
        <v>A</v>
      </c>
      <c r="AC25" s="182">
        <v>3</v>
      </c>
      <c r="AD25" s="182">
        <v>3</v>
      </c>
      <c r="AE25" s="182">
        <v>3</v>
      </c>
      <c r="AF25" s="182">
        <v>3</v>
      </c>
      <c r="AG25" s="182"/>
      <c r="AH25" s="183">
        <f t="shared" si="1"/>
        <v>3</v>
      </c>
      <c r="AI25" s="513"/>
    </row>
    <row r="26" spans="1:35" s="81" customFormat="1" ht="24.75" customHeight="1" x14ac:dyDescent="0.25">
      <c r="A26" s="568"/>
      <c r="B26" s="529"/>
      <c r="C26" s="529"/>
      <c r="D26" s="529"/>
      <c r="E26" s="529"/>
      <c r="F26" s="529"/>
      <c r="G26" s="529"/>
      <c r="H26" s="200" t="s">
        <v>46</v>
      </c>
      <c r="I26" s="201">
        <v>11</v>
      </c>
      <c r="J26" s="201">
        <v>11</v>
      </c>
      <c r="K26" s="201">
        <v>6</v>
      </c>
      <c r="L26" s="201">
        <v>11</v>
      </c>
      <c r="M26" s="202"/>
      <c r="N26" s="203">
        <f t="shared" si="0"/>
        <v>11</v>
      </c>
      <c r="O26" s="204" t="str">
        <f>IFERROR(IF(H26="P",IF(COUNT(J26:M26)&gt;1,VLOOKUP(N26,$A$15:$J$16,6,0),""),IF(COUNT(J26:M26)&gt;1,VLOOKUP(N26,$K$15:$T$16,5,0),"")),"")</f>
        <v>Mayor</v>
      </c>
      <c r="P26" s="506"/>
      <c r="Q26" s="505"/>
      <c r="U26" s="514">
        <v>2</v>
      </c>
      <c r="V26" s="510" t="str">
        <f>'SEPG-F-007'!C22</f>
        <v>Generar bases de datos por temas y por proyectos para que sea de consulta de los funcionarios de la ANI</v>
      </c>
      <c r="W26" s="510"/>
      <c r="X26" s="510"/>
      <c r="Y26" s="510"/>
      <c r="Z26" s="510"/>
      <c r="AA26" s="510"/>
      <c r="AB26" s="184" t="str">
        <f>AB12</f>
        <v>F</v>
      </c>
      <c r="AC26" s="185">
        <v>2</v>
      </c>
      <c r="AD26" s="185">
        <v>3</v>
      </c>
      <c r="AE26" s="185">
        <v>3</v>
      </c>
      <c r="AF26" s="185">
        <v>3</v>
      </c>
      <c r="AG26" s="185"/>
      <c r="AH26" s="186">
        <f t="shared" si="1"/>
        <v>3</v>
      </c>
      <c r="AI26" s="511" t="str">
        <f>IF(AH27=1,"inviable",IF(_xlfn.MODE.MULT(AH26:AH30)=2,"factible", "viable"))</f>
        <v>viable</v>
      </c>
    </row>
    <row r="27" spans="1:35" s="81" customFormat="1" ht="24.75" customHeight="1" x14ac:dyDescent="0.25">
      <c r="A27" s="568">
        <v>4</v>
      </c>
      <c r="B27" s="529" t="s">
        <v>409</v>
      </c>
      <c r="C27" s="529"/>
      <c r="D27" s="529"/>
      <c r="E27" s="529"/>
      <c r="F27" s="529"/>
      <c r="G27" s="529"/>
      <c r="H27" s="200" t="s">
        <v>45</v>
      </c>
      <c r="I27" s="201">
        <v>4</v>
      </c>
      <c r="J27" s="201">
        <v>3</v>
      </c>
      <c r="K27" s="201">
        <v>5</v>
      </c>
      <c r="L27" s="201">
        <v>3</v>
      </c>
      <c r="M27" s="202"/>
      <c r="N27" s="203">
        <f t="shared" si="0"/>
        <v>3</v>
      </c>
      <c r="O27" s="204" t="str">
        <f>IFERROR(IF(H27="P",IF(COUNT(I27:M27)&gt;1,VLOOKUP(N27,$A$12:$J$16,6,0),""),IF(COUNT(I27:M27)&gt;1,VLOOKUP(N27,$K$12:$T$16,5,0),"")),"")</f>
        <v>Posible (C)</v>
      </c>
      <c r="P27" s="506">
        <f>IFERROR(N27*N28,"")</f>
        <v>33</v>
      </c>
      <c r="Q27" s="505" t="str">
        <f>IFERROR(VLOOKUP(P27,[2]DB!$B$37:$D$61,2,FALSE),"")</f>
        <v>Riesgo Extremo (Z-19)</v>
      </c>
      <c r="U27" s="515"/>
      <c r="V27" s="503"/>
      <c r="W27" s="503"/>
      <c r="X27" s="503"/>
      <c r="Y27" s="503"/>
      <c r="Z27" s="503"/>
      <c r="AA27" s="503"/>
      <c r="AB27" s="178" t="str">
        <f>AB13</f>
        <v>L</v>
      </c>
      <c r="AC27" s="179">
        <v>2</v>
      </c>
      <c r="AD27" s="179">
        <v>3</v>
      </c>
      <c r="AE27" s="179">
        <v>3</v>
      </c>
      <c r="AF27" s="179">
        <v>3</v>
      </c>
      <c r="AG27" s="179"/>
      <c r="AH27" s="180">
        <f t="shared" si="1"/>
        <v>3</v>
      </c>
      <c r="AI27" s="512"/>
    </row>
    <row r="28" spans="1:35" s="81" customFormat="1" ht="24.75" customHeight="1" x14ac:dyDescent="0.25">
      <c r="A28" s="568"/>
      <c r="B28" s="529"/>
      <c r="C28" s="529"/>
      <c r="D28" s="529"/>
      <c r="E28" s="529"/>
      <c r="F28" s="529"/>
      <c r="G28" s="529"/>
      <c r="H28" s="200" t="s">
        <v>46</v>
      </c>
      <c r="I28" s="201">
        <v>11</v>
      </c>
      <c r="J28" s="201">
        <v>11</v>
      </c>
      <c r="K28" s="201">
        <v>11</v>
      </c>
      <c r="L28" s="201">
        <v>11</v>
      </c>
      <c r="M28" s="202"/>
      <c r="N28" s="203">
        <f t="shared" si="0"/>
        <v>11</v>
      </c>
      <c r="O28" s="204" t="str">
        <f>IFERROR(IF(H28="P",IF(COUNT(I28:M28)&gt;1,VLOOKUP(N28,$A$15:$J$16,6,0),""),IF(COUNT(I28:M28)&gt;1,VLOOKUP(N28,$K$15:$T$16,5,0),"")),"")</f>
        <v>Mayor</v>
      </c>
      <c r="P28" s="506"/>
      <c r="Q28" s="505"/>
      <c r="U28" s="515"/>
      <c r="V28" s="503"/>
      <c r="W28" s="503"/>
      <c r="X28" s="503"/>
      <c r="Y28" s="503"/>
      <c r="Z28" s="503"/>
      <c r="AA28" s="503"/>
      <c r="AB28" s="178" t="str">
        <f>AB14</f>
        <v>M</v>
      </c>
      <c r="AC28" s="179">
        <v>2</v>
      </c>
      <c r="AD28" s="179">
        <v>3</v>
      </c>
      <c r="AE28" s="179">
        <v>3</v>
      </c>
      <c r="AF28" s="179">
        <v>3</v>
      </c>
      <c r="AG28" s="179"/>
      <c r="AH28" s="180">
        <f t="shared" si="1"/>
        <v>3</v>
      </c>
      <c r="AI28" s="512"/>
    </row>
    <row r="29" spans="1:35" s="81" customFormat="1" ht="24.75" customHeight="1" x14ac:dyDescent="0.25">
      <c r="A29" s="568">
        <v>5</v>
      </c>
      <c r="B29" s="529" t="str">
        <f>'SEPG-F-007'!C14</f>
        <v xml:space="preserve">Desarticulación del plan estratetegico de la Entidad con los planes nacionales y sectoriales. </v>
      </c>
      <c r="C29" s="529"/>
      <c r="D29" s="529"/>
      <c r="E29" s="529"/>
      <c r="F29" s="529"/>
      <c r="G29" s="529"/>
      <c r="H29" s="200" t="s">
        <v>45</v>
      </c>
      <c r="I29" s="201">
        <v>5</v>
      </c>
      <c r="J29" s="201">
        <v>4</v>
      </c>
      <c r="K29" s="201">
        <v>3</v>
      </c>
      <c r="L29" s="201">
        <v>4</v>
      </c>
      <c r="M29" s="202"/>
      <c r="N29" s="203">
        <f t="shared" si="0"/>
        <v>4</v>
      </c>
      <c r="O29" s="204" t="str">
        <f>IFERROR(IF(H29="P",IF(COUNT(J29:M29)&gt;1,VLOOKUP(N29,$A$15:$J$16,6,0),""),IF(COUNT(J29:M29)&gt;1,VLOOKUP(N29,$K$15:$T$16,5,0),"")),"")</f>
        <v>Probable (B)</v>
      </c>
      <c r="P29" s="506">
        <f>IFERROR(N29*N30,"")</f>
        <v>44</v>
      </c>
      <c r="Q29" s="505" t="str">
        <f>IFERROR(VLOOKUP(P29,[2]DB!$B$37:$D$61,2,FALSE),"")</f>
        <v>Riesgo Extremo (Z-20)</v>
      </c>
      <c r="U29" s="515"/>
      <c r="V29" s="503"/>
      <c r="W29" s="503"/>
      <c r="X29" s="503"/>
      <c r="Y29" s="503"/>
      <c r="Z29" s="503"/>
      <c r="AA29" s="503"/>
      <c r="AB29" s="178" t="str">
        <f>AB15</f>
        <v>C</v>
      </c>
      <c r="AC29" s="179">
        <v>2</v>
      </c>
      <c r="AD29" s="179">
        <v>3</v>
      </c>
      <c r="AE29" s="179">
        <v>3</v>
      </c>
      <c r="AF29" s="179">
        <v>3</v>
      </c>
      <c r="AG29" s="179"/>
      <c r="AH29" s="180">
        <f t="shared" si="1"/>
        <v>3</v>
      </c>
      <c r="AI29" s="512"/>
    </row>
    <row r="30" spans="1:35" s="81" customFormat="1" ht="24.75" customHeight="1" thickBot="1" x14ac:dyDescent="0.3">
      <c r="A30" s="568"/>
      <c r="B30" s="529"/>
      <c r="C30" s="529"/>
      <c r="D30" s="529"/>
      <c r="E30" s="529"/>
      <c r="F30" s="529"/>
      <c r="G30" s="529"/>
      <c r="H30" s="200" t="s">
        <v>46</v>
      </c>
      <c r="I30" s="201">
        <v>11</v>
      </c>
      <c r="J30" s="201">
        <v>11</v>
      </c>
      <c r="K30" s="201">
        <v>7</v>
      </c>
      <c r="L30" s="201">
        <v>7</v>
      </c>
      <c r="M30" s="202"/>
      <c r="N30" s="203">
        <f t="shared" si="0"/>
        <v>11</v>
      </c>
      <c r="O30" s="204" t="str">
        <f>IFERROR(IF(H30="P",IF(COUNT(I30:M30)&gt;1,VLOOKUP(N30,$A$15:$J$16,6,0),""),IF(COUNT(I30:M30)&gt;1,VLOOKUP(N30,$K$15:$T$16,5,0),"")),"")</f>
        <v>Mayor</v>
      </c>
      <c r="P30" s="506"/>
      <c r="Q30" s="505"/>
      <c r="U30" s="516"/>
      <c r="V30" s="504"/>
      <c r="W30" s="504"/>
      <c r="X30" s="504"/>
      <c r="Y30" s="504"/>
      <c r="Z30" s="504"/>
      <c r="AA30" s="504"/>
      <c r="AB30" s="181" t="str">
        <f>AB16</f>
        <v>A</v>
      </c>
      <c r="AC30" s="182">
        <v>2</v>
      </c>
      <c r="AD30" s="182">
        <v>3</v>
      </c>
      <c r="AE30" s="182">
        <v>3</v>
      </c>
      <c r="AF30" s="182">
        <v>3</v>
      </c>
      <c r="AG30" s="182"/>
      <c r="AH30" s="183">
        <f t="shared" si="1"/>
        <v>3</v>
      </c>
      <c r="AI30" s="513"/>
    </row>
    <row r="31" spans="1:35" s="81" customFormat="1" ht="24.75" customHeight="1" x14ac:dyDescent="0.25">
      <c r="A31" s="568">
        <v>6</v>
      </c>
      <c r="B31" s="529" t="str">
        <f>'SEPG-F-007'!C15</f>
        <v>Pérdida de la memoria institucional</v>
      </c>
      <c r="C31" s="529"/>
      <c r="D31" s="529"/>
      <c r="E31" s="529"/>
      <c r="F31" s="529"/>
      <c r="G31" s="529"/>
      <c r="H31" s="200" t="s">
        <v>45</v>
      </c>
      <c r="I31" s="201">
        <v>4</v>
      </c>
      <c r="J31" s="201">
        <v>5</v>
      </c>
      <c r="K31" s="201">
        <v>3</v>
      </c>
      <c r="L31" s="201">
        <v>3</v>
      </c>
      <c r="M31" s="202"/>
      <c r="N31" s="203">
        <f t="shared" si="0"/>
        <v>3</v>
      </c>
      <c r="O31" s="204" t="str">
        <f>IFERROR(IF(H31="P",IF(COUNT(J31:M31)&gt;1,VLOOKUP(N31,$A$12:$J$16,6,0),""),IF(COUNT(J31:M31)&gt;1,VLOOKUP(N31,$K$12:$T$16,5,0),"")),"")</f>
        <v>Posible (C)</v>
      </c>
      <c r="P31" s="506">
        <f>IFERROR(N31*N32,"")</f>
        <v>21</v>
      </c>
      <c r="Q31" s="505" t="str">
        <f>IFERROR(VLOOKUP(P31,[2]DB!$B$37:$D$61,2,FALSE),"")</f>
        <v>Riesgo Alto (Z-13)</v>
      </c>
      <c r="U31" s="165" t="s">
        <v>267</v>
      </c>
      <c r="V31" s="165"/>
      <c r="W31" s="165"/>
      <c r="X31" s="165"/>
      <c r="Y31" s="165"/>
      <c r="Z31" s="165"/>
      <c r="AA31" s="165"/>
      <c r="AB31" s="165"/>
      <c r="AC31" s="165"/>
      <c r="AD31" s="165"/>
      <c r="AE31" s="165"/>
      <c r="AF31" s="165"/>
      <c r="AG31" s="165"/>
      <c r="AH31" s="165"/>
      <c r="AI31" s="172"/>
    </row>
    <row r="32" spans="1:35" s="81" customFormat="1" ht="24.75" customHeight="1" x14ac:dyDescent="0.25">
      <c r="A32" s="568"/>
      <c r="B32" s="529"/>
      <c r="C32" s="529"/>
      <c r="D32" s="529"/>
      <c r="E32" s="529"/>
      <c r="F32" s="529"/>
      <c r="G32" s="529"/>
      <c r="H32" s="200" t="s">
        <v>46</v>
      </c>
      <c r="I32" s="201">
        <v>6</v>
      </c>
      <c r="J32" s="201">
        <v>7</v>
      </c>
      <c r="K32" s="201">
        <v>6</v>
      </c>
      <c r="L32" s="201">
        <v>7</v>
      </c>
      <c r="M32" s="202"/>
      <c r="N32" s="203">
        <f t="shared" si="0"/>
        <v>7</v>
      </c>
      <c r="O32" s="204" t="str">
        <f>IFERROR(IF(H32="P",IF(COUNT(J32:M32)&gt;1,VLOOKUP(N32,$A$12:$J$16,6,0),""),IF(COUNT(J32:M32)&gt;1,VLOOKUP(N32,$K$12:$T$16,5,0),"")),"")</f>
        <v>Moderado</v>
      </c>
      <c r="P32" s="506"/>
      <c r="Q32" s="505"/>
      <c r="U32" s="165" t="s">
        <v>268</v>
      </c>
      <c r="V32" s="172"/>
      <c r="W32" s="172"/>
      <c r="X32" s="172"/>
      <c r="Y32" s="172"/>
      <c r="Z32" s="172"/>
      <c r="AA32" s="172"/>
      <c r="AB32" s="172"/>
      <c r="AC32" s="172"/>
      <c r="AD32" s="172"/>
      <c r="AE32" s="172"/>
      <c r="AF32" s="172"/>
      <c r="AG32" s="172"/>
      <c r="AH32" s="172"/>
      <c r="AI32" s="172"/>
    </row>
    <row r="33" spans="1:27" s="81" customFormat="1" ht="24.75" customHeight="1" x14ac:dyDescent="0.25">
      <c r="A33" s="568">
        <v>7</v>
      </c>
      <c r="B33" s="529" t="str">
        <f>'SEPG-F-007'!C16</f>
        <v>Desactualización del sistema documental de la Entidad</v>
      </c>
      <c r="C33" s="529"/>
      <c r="D33" s="529"/>
      <c r="E33" s="529"/>
      <c r="F33" s="529"/>
      <c r="G33" s="529"/>
      <c r="H33" s="200" t="s">
        <v>45</v>
      </c>
      <c r="I33" s="201">
        <v>4</v>
      </c>
      <c r="J33" s="201">
        <v>5</v>
      </c>
      <c r="K33" s="201">
        <v>5</v>
      </c>
      <c r="L33" s="201">
        <v>5</v>
      </c>
      <c r="M33" s="202"/>
      <c r="N33" s="203">
        <f t="shared" si="0"/>
        <v>5</v>
      </c>
      <c r="O33" s="204" t="str">
        <f>IFERROR(IF(H33="P",IF(COUNT(J33:M33)&gt;1,VLOOKUP(N33,$A$15:$J$16,6,0),""),IF(COUNT(J33:M33)&gt;1,VLOOKUP(N33,$K$15:$T$16,5,0),"")),"")</f>
        <v>Casi Seguro (A)</v>
      </c>
      <c r="P33" s="506">
        <f>IFERROR(N33*N34,"")</f>
        <v>30</v>
      </c>
      <c r="Q33" s="505" t="str">
        <f>IFERROR(VLOOKUP(P33,[2]DB!$B$37:$D$61,2,FALSE),"")</f>
        <v>Riesgo Alto (Z-12)</v>
      </c>
      <c r="U33" s="105"/>
    </row>
    <row r="34" spans="1:27" s="81" customFormat="1" ht="24.75" customHeight="1" x14ac:dyDescent="0.25">
      <c r="A34" s="568"/>
      <c r="B34" s="529"/>
      <c r="C34" s="529"/>
      <c r="D34" s="529"/>
      <c r="E34" s="529"/>
      <c r="F34" s="529"/>
      <c r="G34" s="529"/>
      <c r="H34" s="200" t="s">
        <v>46</v>
      </c>
      <c r="I34" s="201">
        <v>7</v>
      </c>
      <c r="J34" s="201">
        <v>6</v>
      </c>
      <c r="K34" s="201">
        <v>6</v>
      </c>
      <c r="L34" s="201">
        <v>6</v>
      </c>
      <c r="M34" s="202"/>
      <c r="N34" s="203">
        <f t="shared" si="0"/>
        <v>6</v>
      </c>
      <c r="O34" s="204" t="str">
        <f>IFERROR(IF(H34="P",IF(COUNT(J34:M34)&gt;1,VLOOKUP(N34,$A$12:$J$16,6,0),""),IF(COUNT(J34:M34)&gt;1,VLOOKUP(N34,$K$12:$T$16,5,0),"")),"")</f>
        <v>Menor</v>
      </c>
      <c r="P34" s="506"/>
      <c r="Q34" s="505"/>
      <c r="U34" s="105"/>
    </row>
    <row r="35" spans="1:27" s="81" customFormat="1" ht="24.75" customHeight="1" x14ac:dyDescent="0.25">
      <c r="A35" s="568">
        <v>8</v>
      </c>
      <c r="B35" s="529" t="str">
        <f>'SEPG-F-007'!C17</f>
        <v>Insuficiencia de recursos para cubrir contingencias</v>
      </c>
      <c r="C35" s="529"/>
      <c r="D35" s="529"/>
      <c r="E35" s="529"/>
      <c r="F35" s="529"/>
      <c r="G35" s="529"/>
      <c r="H35" s="200" t="s">
        <v>45</v>
      </c>
      <c r="I35" s="201">
        <v>4</v>
      </c>
      <c r="J35" s="201">
        <v>3</v>
      </c>
      <c r="K35" s="201">
        <v>5</v>
      </c>
      <c r="L35" s="201">
        <v>3</v>
      </c>
      <c r="M35" s="202"/>
      <c r="N35" s="203">
        <f t="shared" ref="N35:N36" si="2">IFERROR(MAX(_xlfn.MODE.MULT(I35:M35)),"")</f>
        <v>3</v>
      </c>
      <c r="O35" s="204" t="str">
        <f t="shared" ref="O35" si="3">IFERROR(IF(H35="P",IF(COUNT(J35:M35)&gt;1,VLOOKUP(N35,$A$12:$J$16,6,0),""),IF(COUNT(J35:M35)&gt;1,VLOOKUP(N35,$K$12:$T$16,5,0),"")),"")</f>
        <v>Posible (C)</v>
      </c>
      <c r="P35" s="506">
        <f>IFERROR(N35*N36,"")</f>
        <v>33</v>
      </c>
      <c r="Q35" s="505" t="str">
        <f>IFERROR(VLOOKUP(P35,[2]DB!$B$37:$D$61,2,FALSE),"")</f>
        <v>Riesgo Extremo (Z-19)</v>
      </c>
      <c r="U35" s="105"/>
    </row>
    <row r="36" spans="1:27" s="81" customFormat="1" ht="24.75" customHeight="1" x14ac:dyDescent="0.25">
      <c r="A36" s="568"/>
      <c r="B36" s="529"/>
      <c r="C36" s="529"/>
      <c r="D36" s="529"/>
      <c r="E36" s="529"/>
      <c r="F36" s="529"/>
      <c r="G36" s="529"/>
      <c r="H36" s="200" t="s">
        <v>46</v>
      </c>
      <c r="I36" s="201">
        <v>11</v>
      </c>
      <c r="J36" s="201">
        <v>11</v>
      </c>
      <c r="K36" s="201">
        <v>11</v>
      </c>
      <c r="L36" s="201">
        <v>11</v>
      </c>
      <c r="M36" s="202"/>
      <c r="N36" s="203">
        <f t="shared" si="2"/>
        <v>11</v>
      </c>
      <c r="O36" s="204" t="str">
        <f>IFERROR(IF(H36="P",IF(COUNT(I36:M36)&gt;1,VLOOKUP(N36,$A$12:$J$16,6,0),""),IF(COUNT(I36:M36)&gt;1,VLOOKUP(N36,$K$12:$T$16,5,0),"")),"")</f>
        <v>Mayor</v>
      </c>
      <c r="P36" s="506"/>
      <c r="Q36" s="505"/>
      <c r="U36" s="105"/>
    </row>
    <row r="37" spans="1:27" s="81" customFormat="1" ht="24.75" customHeight="1" x14ac:dyDescent="0.25">
      <c r="A37" s="568">
        <v>9</v>
      </c>
      <c r="B37" s="529" t="str">
        <f>'SEPG-F-007'!C18</f>
        <v>Identificación y valoración sesgada y/o incorrecta de los riesgos de los procesos.</v>
      </c>
      <c r="C37" s="529"/>
      <c r="D37" s="529"/>
      <c r="E37" s="529"/>
      <c r="F37" s="529"/>
      <c r="G37" s="529"/>
      <c r="H37" s="200" t="s">
        <v>45</v>
      </c>
      <c r="I37" s="201">
        <v>3</v>
      </c>
      <c r="J37" s="201">
        <v>3</v>
      </c>
      <c r="K37" s="201">
        <v>3</v>
      </c>
      <c r="L37" s="201">
        <v>3</v>
      </c>
      <c r="M37" s="202"/>
      <c r="N37" s="203">
        <f t="shared" si="0"/>
        <v>3</v>
      </c>
      <c r="O37" s="204" t="str">
        <f t="shared" ref="O37" si="4">IFERROR(IF(H37="P",IF(COUNT(J37:M37)&gt;1,VLOOKUP(N37,$A$12:$J$16,6,0),""),IF(COUNT(J37:M37)&gt;1,VLOOKUP(N37,$K$12:$T$16,5,0),"")),"")</f>
        <v>Posible (C)</v>
      </c>
      <c r="P37" s="506">
        <f>IFERROR(N37*N38,"")</f>
        <v>18</v>
      </c>
      <c r="Q37" s="505" t="str">
        <f>IFERROR(VLOOKUP(P37,[2]DB!$B$37:$D$61,2,FALSE),"")</f>
        <v>Riesgo Moderado (Z-7)</v>
      </c>
    </row>
    <row r="38" spans="1:27" s="81" customFormat="1" ht="24.75" customHeight="1" thickBot="1" x14ac:dyDescent="0.3">
      <c r="A38" s="568"/>
      <c r="B38" s="529"/>
      <c r="C38" s="529"/>
      <c r="D38" s="529"/>
      <c r="E38" s="529"/>
      <c r="F38" s="529"/>
      <c r="G38" s="529"/>
      <c r="H38" s="200" t="s">
        <v>46</v>
      </c>
      <c r="I38" s="201">
        <v>6</v>
      </c>
      <c r="J38" s="201">
        <v>6</v>
      </c>
      <c r="K38" s="201">
        <v>6</v>
      </c>
      <c r="L38" s="201">
        <v>6</v>
      </c>
      <c r="M38" s="202"/>
      <c r="N38" s="203">
        <f t="shared" si="0"/>
        <v>6</v>
      </c>
      <c r="O38" s="204" t="str">
        <f>IFERROR(IF(H38="P",IF(COUNT(I38:M38)&gt;1,VLOOKUP(N38,$A$12:$J$16,6,0),""),IF(COUNT(I38:M38)&gt;1,VLOOKUP(N38,$K$12:$T$16,5,0),"")),"")</f>
        <v>Menor</v>
      </c>
      <c r="P38" s="506"/>
      <c r="Q38" s="530"/>
    </row>
    <row r="39" spans="1:27" s="81" customFormat="1" ht="24.75" hidden="1" customHeight="1" x14ac:dyDescent="0.25">
      <c r="A39" s="629" t="e">
        <f>'[2]SEPG-F-007'!#REF!</f>
        <v>#REF!</v>
      </c>
      <c r="B39" s="543" t="e">
        <f>IF(COUNTA('[2]SEPG-F-007'!#REF!)&gt;0,'[2]SEPG-F-007'!#REF!,"")</f>
        <v>#REF!</v>
      </c>
      <c r="C39" s="544"/>
      <c r="D39" s="544"/>
      <c r="E39" s="544"/>
      <c r="F39" s="544"/>
      <c r="G39" s="545"/>
      <c r="H39" s="138" t="s">
        <v>45</v>
      </c>
      <c r="I39" s="199"/>
      <c r="J39" s="125"/>
      <c r="K39" s="125"/>
      <c r="L39" s="125"/>
      <c r="M39" s="125"/>
      <c r="N39" s="125"/>
      <c r="O39" s="125"/>
      <c r="P39" s="125"/>
      <c r="Q39" s="125"/>
      <c r="R39" s="113"/>
      <c r="S39" s="113"/>
      <c r="T39" s="113"/>
      <c r="U39" s="113"/>
      <c r="V39" s="113"/>
      <c r="W39" s="123"/>
      <c r="X39" s="114" t="str">
        <f t="shared" ref="X39:X60" si="5">IFERROR(MAX(_xlfn.MODE.MULT(I39:W39)),"")</f>
        <v/>
      </c>
      <c r="Y39" s="115" t="str">
        <f>IFERROR(IF(H39="P",IF(COUNT(J39:W39)&gt;1,VLOOKUP(X39,$A$15:$J$16,6,0),""),IF(COUNT(J39:W39)&gt;1,VLOOKUP(X39,$K$15:$T$16,5,0),"")),"")</f>
        <v/>
      </c>
      <c r="Z39" s="531" t="str">
        <f>IFERROR(X39*X40,"")</f>
        <v/>
      </c>
      <c r="AA39" s="533" t="str">
        <f>IFERROR(VLOOKUP(Z39,[2]DB!$B$37:$D$61,2,FALSE),"")</f>
        <v/>
      </c>
    </row>
    <row r="40" spans="1:27" s="81" customFormat="1" ht="24.75" hidden="1" customHeight="1" x14ac:dyDescent="0.25">
      <c r="A40" s="536"/>
      <c r="B40" s="540"/>
      <c r="C40" s="541"/>
      <c r="D40" s="541"/>
      <c r="E40" s="541"/>
      <c r="F40" s="541"/>
      <c r="G40" s="542"/>
      <c r="H40" s="116" t="s">
        <v>46</v>
      </c>
      <c r="I40" s="117"/>
      <c r="J40" s="118"/>
      <c r="K40" s="118"/>
      <c r="L40" s="118"/>
      <c r="M40" s="118"/>
      <c r="N40" s="118"/>
      <c r="O40" s="118"/>
      <c r="P40" s="118"/>
      <c r="Q40" s="118"/>
      <c r="R40" s="118"/>
      <c r="S40" s="118"/>
      <c r="T40" s="118"/>
      <c r="U40" s="118"/>
      <c r="V40" s="118"/>
      <c r="W40" s="124"/>
      <c r="X40" s="119" t="str">
        <f t="shared" si="5"/>
        <v/>
      </c>
      <c r="Y40" s="120" t="str">
        <f>IFERROR(IF(H40="P",IF(COUNT(I40:W40)&gt;1,VLOOKUP(X40,$A$15:$J$16,6,0),""),IF(COUNT(I40:W40)&gt;1,VLOOKUP(X40,$K$15:$T$16,5,0),"")),"")</f>
        <v/>
      </c>
      <c r="Z40" s="532"/>
      <c r="AA40" s="534"/>
    </row>
    <row r="41" spans="1:27" s="81" customFormat="1" ht="24.75" hidden="1" customHeight="1" x14ac:dyDescent="0.25">
      <c r="A41" s="535" t="e">
        <f>'[2]SEPG-F-007'!#REF!</f>
        <v>#REF!</v>
      </c>
      <c r="B41" s="537" t="e">
        <f>IF(COUNTA('[2]SEPG-F-007'!#REF!)&gt;0,'[2]SEPG-F-007'!#REF!,"")</f>
        <v>#REF!</v>
      </c>
      <c r="C41" s="538"/>
      <c r="D41" s="538"/>
      <c r="E41" s="538"/>
      <c r="F41" s="538"/>
      <c r="G41" s="539"/>
      <c r="H41" s="111" t="s">
        <v>45</v>
      </c>
      <c r="I41" s="125"/>
      <c r="J41" s="125"/>
      <c r="K41" s="125"/>
      <c r="L41" s="125"/>
      <c r="M41" s="125"/>
      <c r="N41" s="125"/>
      <c r="O41" s="125"/>
      <c r="P41" s="125"/>
      <c r="Q41" s="125"/>
      <c r="R41" s="125"/>
      <c r="S41" s="125"/>
      <c r="T41" s="125"/>
      <c r="U41" s="125"/>
      <c r="V41" s="125"/>
      <c r="W41" s="125"/>
      <c r="X41" s="114" t="str">
        <f t="shared" si="5"/>
        <v/>
      </c>
      <c r="Y41" s="115" t="str">
        <f>IFERROR(IF(H41="P",IF(COUNT(J41:W41)&gt;1,VLOOKUP(X41,$A$15:$J$16,6,0),""),IF(COUNT(J41:W41)&gt;1,VLOOKUP(X41,$K$15:$T$16,5,0),"")),"")</f>
        <v/>
      </c>
      <c r="Z41" s="531" t="str">
        <f>IFERROR(X41*X42,"")</f>
        <v/>
      </c>
      <c r="AA41" s="533" t="str">
        <f>IFERROR(VLOOKUP(Z41,[2]DB!$B$37:$D$61,2,FALSE),"")</f>
        <v/>
      </c>
    </row>
    <row r="42" spans="1:27" s="81" customFormat="1" ht="24.75" hidden="1" customHeight="1" x14ac:dyDescent="0.25">
      <c r="A42" s="536"/>
      <c r="B42" s="540"/>
      <c r="C42" s="541"/>
      <c r="D42" s="541"/>
      <c r="E42" s="541"/>
      <c r="F42" s="541"/>
      <c r="G42" s="542"/>
      <c r="H42" s="116" t="s">
        <v>46</v>
      </c>
      <c r="I42" s="122"/>
      <c r="J42" s="122"/>
      <c r="K42" s="122"/>
      <c r="L42" s="122"/>
      <c r="M42" s="122"/>
      <c r="N42" s="122"/>
      <c r="O42" s="122"/>
      <c r="P42" s="122"/>
      <c r="Q42" s="122"/>
      <c r="R42" s="122"/>
      <c r="S42" s="122"/>
      <c r="T42" s="122"/>
      <c r="U42" s="122"/>
      <c r="V42" s="122"/>
      <c r="W42" s="122"/>
      <c r="X42" s="119" t="str">
        <f t="shared" si="5"/>
        <v/>
      </c>
      <c r="Y42" s="120" t="str">
        <f>IFERROR(IF(H42="P",IF(COUNT(I42:W42)&gt;1,VLOOKUP(X42,$A$15:$J$16,6,0),""),IF(COUNT(I42:W42)&gt;1,VLOOKUP(X42,$K$15:$T$16,5,0),"")),"")</f>
        <v/>
      </c>
      <c r="Z42" s="532"/>
      <c r="AA42" s="534"/>
    </row>
    <row r="43" spans="1:27" s="81" customFormat="1" ht="24.75" hidden="1" customHeight="1" x14ac:dyDescent="0.25">
      <c r="A43" s="535" t="e">
        <f>'[2]SEPG-F-007'!#REF!</f>
        <v>#REF!</v>
      </c>
      <c r="B43" s="537" t="e">
        <f>IF(COUNTA('[2]SEPG-F-007'!#REF!)&gt;0,'[2]SEPG-F-007'!#REF!,"")</f>
        <v>#REF!</v>
      </c>
      <c r="C43" s="538"/>
      <c r="D43" s="538"/>
      <c r="E43" s="538"/>
      <c r="F43" s="538"/>
      <c r="G43" s="539"/>
      <c r="H43" s="111" t="s">
        <v>45</v>
      </c>
      <c r="I43" s="112"/>
      <c r="J43" s="113"/>
      <c r="K43" s="113"/>
      <c r="L43" s="113"/>
      <c r="M43" s="113"/>
      <c r="N43" s="113"/>
      <c r="O43" s="113"/>
      <c r="P43" s="113"/>
      <c r="Q43" s="113"/>
      <c r="R43" s="113"/>
      <c r="S43" s="113"/>
      <c r="T43" s="113"/>
      <c r="U43" s="113"/>
      <c r="V43" s="113"/>
      <c r="W43" s="123"/>
      <c r="X43" s="114" t="str">
        <f t="shared" si="5"/>
        <v/>
      </c>
      <c r="Y43" s="115" t="str">
        <f>IFERROR(IF(H43="P",IF(COUNT(J43:W43)&gt;1,VLOOKUP(X43,$A$15:$J$16,6,0),""),IF(COUNT(J43:W43)&gt;1,VLOOKUP(X43,$K$15:$T$16,5,0),"")),"")</f>
        <v/>
      </c>
      <c r="Z43" s="531" t="str">
        <f>IFERROR(X43*X44,"")</f>
        <v/>
      </c>
      <c r="AA43" s="533" t="str">
        <f>IFERROR(VLOOKUP(Z43,[2]DB!$B$37:$D$61,2,FALSE),"")</f>
        <v/>
      </c>
    </row>
    <row r="44" spans="1:27" s="81" customFormat="1" ht="24.75" hidden="1" customHeight="1" x14ac:dyDescent="0.25">
      <c r="A44" s="536"/>
      <c r="B44" s="540"/>
      <c r="C44" s="541"/>
      <c r="D44" s="541"/>
      <c r="E44" s="541"/>
      <c r="F44" s="541"/>
      <c r="G44" s="542"/>
      <c r="H44" s="116" t="s">
        <v>46</v>
      </c>
      <c r="I44" s="117"/>
      <c r="J44" s="118"/>
      <c r="K44" s="118"/>
      <c r="L44" s="118"/>
      <c r="M44" s="118"/>
      <c r="N44" s="118"/>
      <c r="O44" s="118"/>
      <c r="P44" s="118"/>
      <c r="Q44" s="118"/>
      <c r="R44" s="118"/>
      <c r="S44" s="118"/>
      <c r="T44" s="118"/>
      <c r="U44" s="118"/>
      <c r="V44" s="118"/>
      <c r="W44" s="124"/>
      <c r="X44" s="119" t="str">
        <f t="shared" si="5"/>
        <v/>
      </c>
      <c r="Y44" s="120" t="str">
        <f>IFERROR(IF(H44="P",IF(COUNT(I44:W44)&gt;1,VLOOKUP(X44,$A$15:$J$16,6,0),""),IF(COUNT(I44:W44)&gt;1,VLOOKUP(X44,$K$15:$T$16,5,0),"")),"")</f>
        <v/>
      </c>
      <c r="Z44" s="532"/>
      <c r="AA44" s="534"/>
    </row>
    <row r="45" spans="1:27" s="81" customFormat="1" ht="24.75" hidden="1" customHeight="1" x14ac:dyDescent="0.25">
      <c r="A45" s="535" t="e">
        <f>'[2]SEPG-F-007'!#REF!</f>
        <v>#REF!</v>
      </c>
      <c r="B45" s="537" t="e">
        <f>IF(COUNTA('[2]SEPG-F-007'!#REF!)&gt;0,'[2]SEPG-F-007'!#REF!,"")</f>
        <v>#REF!</v>
      </c>
      <c r="C45" s="538"/>
      <c r="D45" s="538"/>
      <c r="E45" s="538"/>
      <c r="F45" s="538"/>
      <c r="G45" s="539"/>
      <c r="H45" s="111" t="s">
        <v>45</v>
      </c>
      <c r="I45" s="126"/>
      <c r="J45" s="127"/>
      <c r="K45" s="127"/>
      <c r="L45" s="127"/>
      <c r="M45" s="127"/>
      <c r="N45" s="127"/>
      <c r="O45" s="127"/>
      <c r="P45" s="127"/>
      <c r="Q45" s="127"/>
      <c r="R45" s="127"/>
      <c r="S45" s="127"/>
      <c r="T45" s="127"/>
      <c r="U45" s="127"/>
      <c r="V45" s="127"/>
      <c r="W45" s="128"/>
      <c r="X45" s="114" t="str">
        <f t="shared" si="5"/>
        <v/>
      </c>
      <c r="Y45" s="115" t="str">
        <f>IFERROR(IF(H45="P",IF(COUNT(J45:W45)&gt;1,VLOOKUP(X45,$A$15:$J$16,6,0),""),IF(COUNT(J45:W45)&gt;1,VLOOKUP(X45,$K$15:$T$16,5,0),"")),"")</f>
        <v/>
      </c>
      <c r="Z45" s="531" t="str">
        <f>IFERROR(X45*X46,"")</f>
        <v/>
      </c>
      <c r="AA45" s="533" t="str">
        <f>IFERROR(VLOOKUP(Z45,[2]DB!$B$37:$D$61,2,FALSE),"")</f>
        <v/>
      </c>
    </row>
    <row r="46" spans="1:27" s="81" customFormat="1" ht="24.75" hidden="1" customHeight="1" x14ac:dyDescent="0.25">
      <c r="A46" s="536"/>
      <c r="B46" s="540"/>
      <c r="C46" s="541"/>
      <c r="D46" s="541"/>
      <c r="E46" s="541"/>
      <c r="F46" s="541"/>
      <c r="G46" s="542"/>
      <c r="H46" s="116" t="s">
        <v>46</v>
      </c>
      <c r="I46" s="129"/>
      <c r="J46" s="130"/>
      <c r="K46" s="130"/>
      <c r="L46" s="130"/>
      <c r="M46" s="130"/>
      <c r="N46" s="130"/>
      <c r="O46" s="130"/>
      <c r="P46" s="130"/>
      <c r="Q46" s="130"/>
      <c r="R46" s="130"/>
      <c r="S46" s="130"/>
      <c r="T46" s="130"/>
      <c r="U46" s="130"/>
      <c r="V46" s="130"/>
      <c r="W46" s="131"/>
      <c r="X46" s="119" t="str">
        <f t="shared" si="5"/>
        <v/>
      </c>
      <c r="Y46" s="120" t="str">
        <f>IFERROR(IF(H46="P",IF(COUNT(I46:W46)&gt;1,VLOOKUP(X46,$A$15:$J$16,6,0),""),IF(COUNT(I46:W46)&gt;1,VLOOKUP(X46,$K$15:$T$16,5,0),"")),"")</f>
        <v/>
      </c>
      <c r="Z46" s="532"/>
      <c r="AA46" s="534"/>
    </row>
    <row r="47" spans="1:27" s="81" customFormat="1" ht="24.75" hidden="1" customHeight="1" x14ac:dyDescent="0.25">
      <c r="A47" s="535" t="e">
        <f>'[2]SEPG-F-007'!#REF!</f>
        <v>#REF!</v>
      </c>
      <c r="B47" s="537" t="e">
        <f>IF(COUNTA('[2]SEPG-F-007'!#REF!)&gt;0,'[2]SEPG-F-007'!#REF!,"")</f>
        <v>#REF!</v>
      </c>
      <c r="C47" s="538"/>
      <c r="D47" s="538"/>
      <c r="E47" s="538"/>
      <c r="F47" s="538"/>
      <c r="G47" s="539"/>
      <c r="H47" s="111" t="s">
        <v>45</v>
      </c>
      <c r="I47" s="112"/>
      <c r="J47" s="113"/>
      <c r="K47" s="113"/>
      <c r="L47" s="113"/>
      <c r="M47" s="113"/>
      <c r="N47" s="113"/>
      <c r="O47" s="113"/>
      <c r="P47" s="113"/>
      <c r="Q47" s="113"/>
      <c r="R47" s="113"/>
      <c r="S47" s="113"/>
      <c r="T47" s="113"/>
      <c r="U47" s="113"/>
      <c r="V47" s="132"/>
      <c r="W47" s="133"/>
      <c r="X47" s="114" t="str">
        <f t="shared" si="5"/>
        <v/>
      </c>
      <c r="Y47" s="115" t="str">
        <f>IFERROR(IF(H47="P",IF(COUNT(J47:W47)&gt;1,VLOOKUP(X47,$A$15:$J$16,6,0),""),IF(COUNT(J47:W47)&gt;1,VLOOKUP(X47,$K$15:$T$16,5,0),"")),"")</f>
        <v/>
      </c>
      <c r="Z47" s="531" t="str">
        <f>IFERROR(X47*X48,"")</f>
        <v/>
      </c>
      <c r="AA47" s="533" t="str">
        <f>IFERROR(VLOOKUP(Z47,[2]DB!$B$37:$D$61,2,FALSE),"")</f>
        <v/>
      </c>
    </row>
    <row r="48" spans="1:27" s="81" customFormat="1" ht="24.75" hidden="1" customHeight="1" x14ac:dyDescent="0.25">
      <c r="A48" s="536"/>
      <c r="B48" s="540"/>
      <c r="C48" s="541"/>
      <c r="D48" s="541"/>
      <c r="E48" s="541"/>
      <c r="F48" s="541"/>
      <c r="G48" s="542"/>
      <c r="H48" s="116" t="s">
        <v>46</v>
      </c>
      <c r="I48" s="117"/>
      <c r="J48" s="118"/>
      <c r="K48" s="118"/>
      <c r="L48" s="118"/>
      <c r="M48" s="118"/>
      <c r="N48" s="118"/>
      <c r="O48" s="118"/>
      <c r="P48" s="118"/>
      <c r="Q48" s="118"/>
      <c r="R48" s="118"/>
      <c r="S48" s="118"/>
      <c r="T48" s="118"/>
      <c r="U48" s="118"/>
      <c r="V48" s="130"/>
      <c r="W48" s="131"/>
      <c r="X48" s="119" t="str">
        <f t="shared" si="5"/>
        <v/>
      </c>
      <c r="Y48" s="120" t="str">
        <f>IFERROR(IF(H48="P",IF(COUNT(I48:W48)&gt;1,VLOOKUP(X48,$A$15:$J$16,6,0),""),IF(COUNT(I48:W48)&gt;1,VLOOKUP(X48,$K$15:$T$16,5,0),"")),"")</f>
        <v/>
      </c>
      <c r="Z48" s="532"/>
      <c r="AA48" s="534"/>
    </row>
    <row r="49" spans="1:35" s="81" customFormat="1" ht="24.75" hidden="1" customHeight="1" x14ac:dyDescent="0.25">
      <c r="A49" s="535" t="e">
        <f>'[2]SEPG-F-007'!#REF!</f>
        <v>#REF!</v>
      </c>
      <c r="B49" s="537" t="e">
        <f>IF(COUNTA('[2]SEPG-F-007'!#REF!)&gt;0,'[2]SEPG-F-007'!#REF!,"")</f>
        <v>#REF!</v>
      </c>
      <c r="C49" s="538"/>
      <c r="D49" s="538"/>
      <c r="E49" s="538"/>
      <c r="F49" s="538"/>
      <c r="G49" s="539"/>
      <c r="H49" s="111" t="s">
        <v>45</v>
      </c>
      <c r="I49" s="112"/>
      <c r="J49" s="113"/>
      <c r="K49" s="113"/>
      <c r="L49" s="113"/>
      <c r="M49" s="113"/>
      <c r="N49" s="113"/>
      <c r="O49" s="113"/>
      <c r="P49" s="113"/>
      <c r="Q49" s="113"/>
      <c r="R49" s="113"/>
      <c r="S49" s="113"/>
      <c r="T49" s="113"/>
      <c r="U49" s="113"/>
      <c r="V49" s="132"/>
      <c r="W49" s="133"/>
      <c r="X49" s="114" t="str">
        <f t="shared" si="5"/>
        <v/>
      </c>
      <c r="Y49" s="115" t="str">
        <f>IFERROR(IF(H49="P",IF(COUNT(J49:W49)&gt;1,VLOOKUP(X49,$A$15:$J$16,6,0),""),IF(COUNT(J49:W49)&gt;1,VLOOKUP(X49,$K$15:$T$16,5,0),"")),"")</f>
        <v/>
      </c>
      <c r="Z49" s="531" t="str">
        <f>IFERROR(X49*X50,"")</f>
        <v/>
      </c>
      <c r="AA49" s="533" t="str">
        <f>IFERROR(VLOOKUP(Z49,[2]DB!$B$37:$D$61,2,FALSE),"")</f>
        <v/>
      </c>
    </row>
    <row r="50" spans="1:35" s="81" customFormat="1" ht="24.75" hidden="1" customHeight="1" x14ac:dyDescent="0.25">
      <c r="A50" s="536"/>
      <c r="B50" s="540"/>
      <c r="C50" s="541"/>
      <c r="D50" s="541"/>
      <c r="E50" s="541"/>
      <c r="F50" s="541"/>
      <c r="G50" s="542"/>
      <c r="H50" s="116" t="s">
        <v>46</v>
      </c>
      <c r="I50" s="117"/>
      <c r="J50" s="118"/>
      <c r="K50" s="118"/>
      <c r="L50" s="118"/>
      <c r="M50" s="118"/>
      <c r="N50" s="118"/>
      <c r="O50" s="118"/>
      <c r="P50" s="118"/>
      <c r="Q50" s="118"/>
      <c r="R50" s="118"/>
      <c r="S50" s="118"/>
      <c r="T50" s="118"/>
      <c r="U50" s="118"/>
      <c r="V50" s="130"/>
      <c r="W50" s="131"/>
      <c r="X50" s="119" t="str">
        <f t="shared" si="5"/>
        <v/>
      </c>
      <c r="Y50" s="120" t="str">
        <f>IFERROR(IF(H50="P",IF(COUNT(I50:W50)&gt;1,VLOOKUP(X50,$A$15:$J$16,6,0),""),IF(COUNT(I50:W50)&gt;1,VLOOKUP(X50,$K$15:$T$16,5,0),"")),"")</f>
        <v/>
      </c>
      <c r="Z50" s="532"/>
      <c r="AA50" s="534"/>
    </row>
    <row r="51" spans="1:35" s="81" customFormat="1" ht="24.75" hidden="1" customHeight="1" x14ac:dyDescent="0.25">
      <c r="A51" s="535" t="e">
        <f>'[2]SEPG-F-007'!#REF!</f>
        <v>#REF!</v>
      </c>
      <c r="B51" s="537" t="e">
        <f>IF(COUNTA('[2]SEPG-F-007'!#REF!)&gt;0,'[2]SEPG-F-007'!#REF!,"")</f>
        <v>#REF!</v>
      </c>
      <c r="C51" s="538"/>
      <c r="D51" s="538"/>
      <c r="E51" s="538"/>
      <c r="F51" s="538"/>
      <c r="G51" s="539"/>
      <c r="H51" s="111" t="s">
        <v>45</v>
      </c>
      <c r="I51" s="134"/>
      <c r="J51" s="132"/>
      <c r="K51" s="132"/>
      <c r="L51" s="132"/>
      <c r="M51" s="132"/>
      <c r="N51" s="132"/>
      <c r="O51" s="132"/>
      <c r="P51" s="132"/>
      <c r="Q51" s="132"/>
      <c r="R51" s="132"/>
      <c r="S51" s="132"/>
      <c r="T51" s="132"/>
      <c r="U51" s="132"/>
      <c r="V51" s="132"/>
      <c r="W51" s="133"/>
      <c r="X51" s="114" t="str">
        <f t="shared" si="5"/>
        <v/>
      </c>
      <c r="Y51" s="115" t="str">
        <f>IFERROR(IF(H51="P",IF(COUNT(J51:W51)&gt;1,VLOOKUP(X51,$A$15:$J$16,6,0),""),IF(COUNT(J51:W51)&gt;1,VLOOKUP(X51,$K$15:$T$16,5,0),"")),"")</f>
        <v/>
      </c>
      <c r="Z51" s="531" t="str">
        <f>IFERROR(X51*X52,"")</f>
        <v/>
      </c>
      <c r="AA51" s="533" t="str">
        <f>IFERROR(VLOOKUP(Z51,[2]DB!$B$37:$D$61,2,FALSE),"")</f>
        <v/>
      </c>
    </row>
    <row r="52" spans="1:35" s="81" customFormat="1" ht="24.75" hidden="1" customHeight="1" x14ac:dyDescent="0.25">
      <c r="A52" s="536"/>
      <c r="B52" s="540"/>
      <c r="C52" s="541"/>
      <c r="D52" s="541"/>
      <c r="E52" s="541"/>
      <c r="F52" s="541"/>
      <c r="G52" s="542"/>
      <c r="H52" s="116" t="s">
        <v>46</v>
      </c>
      <c r="I52" s="129"/>
      <c r="J52" s="130"/>
      <c r="K52" s="130"/>
      <c r="L52" s="130"/>
      <c r="M52" s="130"/>
      <c r="N52" s="130"/>
      <c r="O52" s="130"/>
      <c r="P52" s="130"/>
      <c r="Q52" s="130"/>
      <c r="R52" s="130"/>
      <c r="S52" s="130"/>
      <c r="T52" s="130"/>
      <c r="U52" s="130"/>
      <c r="V52" s="130"/>
      <c r="W52" s="131"/>
      <c r="X52" s="119" t="str">
        <f t="shared" si="5"/>
        <v/>
      </c>
      <c r="Y52" s="120" t="str">
        <f>IFERROR(IF(H52="P",IF(COUNT(I52:W52)&gt;1,VLOOKUP(X52,$A$15:$J$16,6,0),""),IF(COUNT(I52:W52)&gt;1,VLOOKUP(X52,$K$15:$T$16,5,0),"")),"")</f>
        <v/>
      </c>
      <c r="Z52" s="532"/>
      <c r="AA52" s="534"/>
    </row>
    <row r="53" spans="1:35" s="81" customFormat="1" ht="24.75" hidden="1" customHeight="1" x14ac:dyDescent="0.25">
      <c r="A53" s="535" t="e">
        <f>'[2]SEPG-F-007'!#REF!</f>
        <v>#REF!</v>
      </c>
      <c r="B53" s="537" t="e">
        <f>IF(COUNTA('[2]SEPG-F-007'!#REF!)&gt;0,'[2]SEPG-F-007'!#REF!,"")</f>
        <v>#REF!</v>
      </c>
      <c r="C53" s="538"/>
      <c r="D53" s="538"/>
      <c r="E53" s="538"/>
      <c r="F53" s="538"/>
      <c r="G53" s="539"/>
      <c r="H53" s="111" t="s">
        <v>45</v>
      </c>
      <c r="I53" s="134"/>
      <c r="J53" s="132"/>
      <c r="K53" s="132"/>
      <c r="L53" s="132"/>
      <c r="M53" s="132"/>
      <c r="N53" s="132"/>
      <c r="O53" s="132"/>
      <c r="P53" s="132"/>
      <c r="Q53" s="132"/>
      <c r="R53" s="132"/>
      <c r="S53" s="132"/>
      <c r="T53" s="132"/>
      <c r="U53" s="132"/>
      <c r="V53" s="132"/>
      <c r="W53" s="133"/>
      <c r="X53" s="114" t="str">
        <f t="shared" si="5"/>
        <v/>
      </c>
      <c r="Y53" s="115" t="str">
        <f>IFERROR(IF(H53="P",IF(COUNT(J53:W53)&gt;1,VLOOKUP(X53,$A$15:$J$16,6,0),""),IF(COUNT(J53:W53)&gt;1,VLOOKUP(X53,$K$15:$T$16,5,0),"")),"")</f>
        <v/>
      </c>
      <c r="Z53" s="531" t="str">
        <f>IFERROR(X53*X54,"")</f>
        <v/>
      </c>
      <c r="AA53" s="533" t="str">
        <f>IFERROR(VLOOKUP(Z53,[2]DB!$B$37:$D$61,2,FALSE),"")</f>
        <v/>
      </c>
    </row>
    <row r="54" spans="1:35" s="81" customFormat="1" ht="24.75" hidden="1" customHeight="1" x14ac:dyDescent="0.25">
      <c r="A54" s="563"/>
      <c r="B54" s="564"/>
      <c r="C54" s="565"/>
      <c r="D54" s="565"/>
      <c r="E54" s="565"/>
      <c r="F54" s="565"/>
      <c r="G54" s="566"/>
      <c r="H54" s="121" t="s">
        <v>46</v>
      </c>
      <c r="I54" s="135"/>
      <c r="J54" s="136"/>
      <c r="K54" s="136"/>
      <c r="L54" s="136"/>
      <c r="M54" s="136"/>
      <c r="N54" s="136"/>
      <c r="O54" s="136"/>
      <c r="P54" s="136"/>
      <c r="Q54" s="136"/>
      <c r="R54" s="136"/>
      <c r="S54" s="136"/>
      <c r="T54" s="136"/>
      <c r="U54" s="136"/>
      <c r="V54" s="136"/>
      <c r="W54" s="137"/>
      <c r="X54" s="119" t="str">
        <f t="shared" si="5"/>
        <v/>
      </c>
      <c r="Y54" s="120" t="str">
        <f>IFERROR(IF(H54="P",IF(COUNT(I54:W54)&gt;1,VLOOKUP(X54,$A$15:$J$16,6,0),""),IF(COUNT(I54:W54)&gt;1,VLOOKUP(X54,$K$15:$T$16,5,0),"")),"")</f>
        <v/>
      </c>
      <c r="Z54" s="532"/>
      <c r="AA54" s="534"/>
    </row>
    <row r="55" spans="1:35" s="81" customFormat="1" ht="24.75" hidden="1" customHeight="1" x14ac:dyDescent="0.25">
      <c r="A55" s="535" t="e">
        <f>'[2]SEPG-F-007'!#REF!</f>
        <v>#REF!</v>
      </c>
      <c r="B55" s="537" t="e">
        <f>IF(COUNTA('[2]SEPG-F-007'!#REF!)&gt;0,'[2]SEPG-F-007'!#REF!,"")</f>
        <v>#REF!</v>
      </c>
      <c r="C55" s="538"/>
      <c r="D55" s="538"/>
      <c r="E55" s="538"/>
      <c r="F55" s="538"/>
      <c r="G55" s="539"/>
      <c r="H55" s="111" t="s">
        <v>45</v>
      </c>
      <c r="I55" s="134"/>
      <c r="J55" s="132"/>
      <c r="K55" s="132"/>
      <c r="L55" s="132"/>
      <c r="M55" s="132"/>
      <c r="N55" s="132"/>
      <c r="O55" s="132"/>
      <c r="P55" s="132"/>
      <c r="Q55" s="132"/>
      <c r="R55" s="132"/>
      <c r="S55" s="132"/>
      <c r="T55" s="132"/>
      <c r="U55" s="132"/>
      <c r="V55" s="132"/>
      <c r="W55" s="133"/>
      <c r="X55" s="114" t="str">
        <f t="shared" si="5"/>
        <v/>
      </c>
      <c r="Y55" s="115" t="str">
        <f>IFERROR(IF(H55="P",IF(COUNT(J55:W55)&gt;1,VLOOKUP(X55,$A$15:$J$16,6,0),""),IF(COUNT(J55:W55)&gt;1,VLOOKUP(X55,$K$15:$T$16,5,0),"")),"")</f>
        <v/>
      </c>
      <c r="Z55" s="531" t="str">
        <f>IFERROR(X55*X56,"")</f>
        <v/>
      </c>
      <c r="AA55" s="533" t="str">
        <f>IFERROR(VLOOKUP(Z55,[2]DB!$B$37:$D$61,2,FALSE),"")</f>
        <v/>
      </c>
    </row>
    <row r="56" spans="1:35" s="81" customFormat="1" ht="24.75" hidden="1" customHeight="1" x14ac:dyDescent="0.25">
      <c r="A56" s="536"/>
      <c r="B56" s="540"/>
      <c r="C56" s="541"/>
      <c r="D56" s="541"/>
      <c r="E56" s="541"/>
      <c r="F56" s="541"/>
      <c r="G56" s="542"/>
      <c r="H56" s="116" t="s">
        <v>46</v>
      </c>
      <c r="I56" s="129"/>
      <c r="J56" s="130"/>
      <c r="K56" s="130"/>
      <c r="L56" s="130"/>
      <c r="M56" s="130"/>
      <c r="N56" s="130"/>
      <c r="O56" s="130"/>
      <c r="P56" s="130"/>
      <c r="Q56" s="130"/>
      <c r="R56" s="130"/>
      <c r="S56" s="130"/>
      <c r="T56" s="130"/>
      <c r="U56" s="130"/>
      <c r="V56" s="130"/>
      <c r="W56" s="131"/>
      <c r="X56" s="119" t="str">
        <f t="shared" si="5"/>
        <v/>
      </c>
      <c r="Y56" s="120" t="str">
        <f>IFERROR(IF(H56="P",IF(COUNT(I56:W56)&gt;1,VLOOKUP(X56,$A$15:$J$16,6,0),""),IF(COUNT(I56:W56)&gt;1,VLOOKUP(X56,$K$15:$T$16,5,0),"")),"")</f>
        <v/>
      </c>
      <c r="Z56" s="532"/>
      <c r="AA56" s="534"/>
    </row>
    <row r="57" spans="1:35" s="81" customFormat="1" ht="24.75" hidden="1" customHeight="1" x14ac:dyDescent="0.25">
      <c r="A57" s="535" t="e">
        <f>'[2]SEPG-F-007'!#REF!</f>
        <v>#REF!</v>
      </c>
      <c r="B57" s="537" t="e">
        <f>IF(COUNTA('[2]SEPG-F-007'!#REF!)&gt;0,'[2]SEPG-F-007'!#REF!,"")</f>
        <v>#REF!</v>
      </c>
      <c r="C57" s="538"/>
      <c r="D57" s="538"/>
      <c r="E57" s="538"/>
      <c r="F57" s="538"/>
      <c r="G57" s="539"/>
      <c r="H57" s="111" t="s">
        <v>45</v>
      </c>
      <c r="I57" s="134"/>
      <c r="J57" s="132"/>
      <c r="K57" s="132"/>
      <c r="L57" s="132"/>
      <c r="M57" s="132"/>
      <c r="N57" s="132"/>
      <c r="O57" s="132"/>
      <c r="P57" s="132"/>
      <c r="Q57" s="132"/>
      <c r="R57" s="132"/>
      <c r="S57" s="132"/>
      <c r="T57" s="132"/>
      <c r="U57" s="132"/>
      <c r="V57" s="132"/>
      <c r="W57" s="133"/>
      <c r="X57" s="114" t="str">
        <f t="shared" si="5"/>
        <v/>
      </c>
      <c r="Y57" s="115" t="str">
        <f>IFERROR(IF(H57="P",IF(COUNT(J57:W57)&gt;1,VLOOKUP(X57,$A$15:$J$16,6,0),""),IF(COUNT(J57:W57)&gt;1,VLOOKUP(X57,$K$15:$T$16,5,0),"")),"")</f>
        <v/>
      </c>
      <c r="Z57" s="531" t="str">
        <f>IFERROR(X57*X58,"")</f>
        <v/>
      </c>
      <c r="AA57" s="533" t="str">
        <f>IFERROR(VLOOKUP(Z57,[2]DB!$B$37:$D$61,2,FALSE),"")</f>
        <v/>
      </c>
    </row>
    <row r="58" spans="1:35" s="81" customFormat="1" ht="24.75" hidden="1" customHeight="1" x14ac:dyDescent="0.25">
      <c r="A58" s="536"/>
      <c r="B58" s="540"/>
      <c r="C58" s="541"/>
      <c r="D58" s="541"/>
      <c r="E58" s="541"/>
      <c r="F58" s="541"/>
      <c r="G58" s="542"/>
      <c r="H58" s="116" t="s">
        <v>46</v>
      </c>
      <c r="I58" s="129"/>
      <c r="J58" s="130"/>
      <c r="K58" s="130"/>
      <c r="L58" s="130"/>
      <c r="M58" s="130"/>
      <c r="N58" s="130"/>
      <c r="O58" s="130"/>
      <c r="P58" s="130"/>
      <c r="Q58" s="130"/>
      <c r="R58" s="130"/>
      <c r="S58" s="130"/>
      <c r="T58" s="130"/>
      <c r="U58" s="130"/>
      <c r="V58" s="130"/>
      <c r="W58" s="131"/>
      <c r="X58" s="119" t="str">
        <f t="shared" si="5"/>
        <v/>
      </c>
      <c r="Y58" s="120" t="str">
        <f>IFERROR(IF(H58="P",IF(COUNT(I58:W58)&gt;1,VLOOKUP(X58,$A$15:$J$16,6,0),""),IF(COUNT(I58:W58)&gt;1,VLOOKUP(X58,$K$15:$T$16,5,0),"")),"")</f>
        <v/>
      </c>
      <c r="Z58" s="532"/>
      <c r="AA58" s="534"/>
    </row>
    <row r="59" spans="1:35" s="81" customFormat="1" ht="24.75" hidden="1" customHeight="1" x14ac:dyDescent="0.25">
      <c r="A59" s="535" t="e">
        <f>'[2]SEPG-F-007'!#REF!</f>
        <v>#REF!</v>
      </c>
      <c r="B59" s="537" t="e">
        <f>IF(COUNTA('[2]SEPG-F-007'!#REF!)&gt;0,'[2]SEPG-F-007'!#REF!,"")</f>
        <v>#REF!</v>
      </c>
      <c r="C59" s="538"/>
      <c r="D59" s="538"/>
      <c r="E59" s="538"/>
      <c r="F59" s="538"/>
      <c r="G59" s="539"/>
      <c r="H59" s="111" t="s">
        <v>45</v>
      </c>
      <c r="I59" s="134"/>
      <c r="J59" s="132"/>
      <c r="K59" s="132"/>
      <c r="L59" s="132"/>
      <c r="M59" s="132"/>
      <c r="N59" s="132"/>
      <c r="O59" s="132"/>
      <c r="P59" s="132"/>
      <c r="Q59" s="132"/>
      <c r="R59" s="132"/>
      <c r="S59" s="132"/>
      <c r="T59" s="132"/>
      <c r="U59" s="132"/>
      <c r="V59" s="132"/>
      <c r="W59" s="133"/>
      <c r="X59" s="114" t="str">
        <f t="shared" si="5"/>
        <v/>
      </c>
      <c r="Y59" s="115" t="str">
        <f>IFERROR(IF(H59="P",IF(COUNT(J59:W59)&gt;1,VLOOKUP(X59,$A$15:$J$16,6,0),""),IF(COUNT(J59:W59)&gt;1,VLOOKUP(X59,$K$15:$T$16,5,0),"")),"")</f>
        <v/>
      </c>
      <c r="Z59" s="531" t="str">
        <f>IFERROR(X59*X60,"")</f>
        <v/>
      </c>
      <c r="AA59" s="533" t="str">
        <f>IFERROR(VLOOKUP(Z59,[2]DB!$B$37:$D$61,2,FALSE),"")</f>
        <v/>
      </c>
    </row>
    <row r="60" spans="1:35" s="81" customFormat="1" ht="24.75" hidden="1" customHeight="1" x14ac:dyDescent="0.25">
      <c r="A60" s="536"/>
      <c r="B60" s="540"/>
      <c r="C60" s="541"/>
      <c r="D60" s="541"/>
      <c r="E60" s="541"/>
      <c r="F60" s="541"/>
      <c r="G60" s="542"/>
      <c r="H60" s="116" t="s">
        <v>46</v>
      </c>
      <c r="I60" s="129"/>
      <c r="J60" s="130"/>
      <c r="K60" s="130"/>
      <c r="L60" s="130"/>
      <c r="M60" s="130"/>
      <c r="N60" s="130"/>
      <c r="O60" s="130"/>
      <c r="P60" s="130"/>
      <c r="Q60" s="130"/>
      <c r="R60" s="130"/>
      <c r="S60" s="130"/>
      <c r="T60" s="130"/>
      <c r="U60" s="130"/>
      <c r="V60" s="130"/>
      <c r="W60" s="131"/>
      <c r="X60" s="119" t="str">
        <f t="shared" si="5"/>
        <v/>
      </c>
      <c r="Y60" s="120" t="str">
        <f>IFERROR(IF(H60="P",IF(COUNT(I60:W60)&gt;1,VLOOKUP(X60,$A$15:$J$16,6,0),""),IF(COUNT(I60:W60)&gt;1,VLOOKUP(X60,$K$15:$T$16,5,0),"")),"")</f>
        <v/>
      </c>
      <c r="Z60" s="532"/>
      <c r="AA60" s="534"/>
    </row>
    <row r="61" spans="1:35" s="81" customFormat="1" ht="24.75" hidden="1" customHeight="1" x14ac:dyDescent="0.25">
      <c r="A61" s="535" t="e">
        <f>'[2]SEPG-F-007'!#REF!</f>
        <v>#REF!</v>
      </c>
      <c r="B61" s="537" t="e">
        <f>IF(COUNTA('[2]SEPG-F-007'!#REF!)&gt;0,'[2]SEPG-F-007'!#REF!,"")</f>
        <v>#REF!</v>
      </c>
      <c r="C61" s="538"/>
      <c r="D61" s="538"/>
      <c r="E61" s="538"/>
      <c r="F61" s="538"/>
      <c r="G61" s="539"/>
      <c r="H61" s="111" t="s">
        <v>45</v>
      </c>
      <c r="I61" s="134"/>
      <c r="J61" s="132"/>
      <c r="K61" s="132"/>
      <c r="L61" s="132"/>
      <c r="M61" s="132"/>
      <c r="N61" s="132"/>
      <c r="O61" s="132"/>
      <c r="P61" s="132"/>
      <c r="Q61" s="132"/>
      <c r="R61" s="132"/>
      <c r="S61" s="132"/>
      <c r="T61" s="132"/>
      <c r="U61" s="105"/>
      <c r="V61" s="105"/>
      <c r="W61" s="105"/>
      <c r="X61" s="105"/>
      <c r="Y61" s="105"/>
      <c r="Z61" s="105"/>
      <c r="AA61" s="105"/>
      <c r="AB61" s="105"/>
      <c r="AC61" s="105"/>
      <c r="AD61" s="105"/>
      <c r="AE61" s="105"/>
      <c r="AF61" s="105"/>
      <c r="AG61" s="105"/>
      <c r="AH61" s="105"/>
      <c r="AI61" s="105"/>
    </row>
    <row r="62" spans="1:35" s="81" customFormat="1" ht="24.75" hidden="1" customHeight="1" x14ac:dyDescent="0.25">
      <c r="A62" s="536"/>
      <c r="B62" s="540"/>
      <c r="C62" s="541"/>
      <c r="D62" s="541"/>
      <c r="E62" s="541"/>
      <c r="F62" s="541"/>
      <c r="G62" s="542"/>
      <c r="H62" s="116" t="s">
        <v>46</v>
      </c>
      <c r="I62" s="129"/>
      <c r="J62" s="130"/>
      <c r="K62" s="130"/>
      <c r="L62" s="130"/>
      <c r="M62" s="130"/>
      <c r="N62" s="130"/>
      <c r="O62" s="130"/>
      <c r="P62" s="130"/>
      <c r="Q62" s="130"/>
      <c r="R62" s="130"/>
      <c r="S62" s="130"/>
      <c r="T62" s="130"/>
      <c r="U62" s="105"/>
      <c r="V62" s="105"/>
      <c r="W62" s="105"/>
      <c r="X62" s="105"/>
      <c r="Y62" s="105"/>
      <c r="Z62" s="105"/>
      <c r="AA62" s="105"/>
      <c r="AB62" s="105"/>
      <c r="AC62" s="105"/>
      <c r="AD62" s="105"/>
      <c r="AE62" s="105"/>
      <c r="AF62" s="105"/>
      <c r="AG62" s="105"/>
      <c r="AH62" s="105"/>
      <c r="AI62" s="105"/>
    </row>
    <row r="63" spans="1:35" s="81" customFormat="1" ht="24.75" hidden="1" customHeight="1" x14ac:dyDescent="0.25">
      <c r="A63" s="535" t="e">
        <f>'[2]SEPG-F-007'!#REF!</f>
        <v>#REF!</v>
      </c>
      <c r="B63" s="537" t="e">
        <f>IF(COUNTA('[2]SEPG-F-007'!#REF!)&gt;0,'[2]SEPG-F-007'!#REF!,"")</f>
        <v>#REF!</v>
      </c>
      <c r="C63" s="538"/>
      <c r="D63" s="538"/>
      <c r="E63" s="538"/>
      <c r="F63" s="538"/>
      <c r="G63" s="539"/>
      <c r="H63" s="111" t="s">
        <v>45</v>
      </c>
      <c r="I63" s="134"/>
      <c r="J63" s="132"/>
      <c r="K63" s="132"/>
      <c r="L63" s="132"/>
      <c r="M63" s="132"/>
      <c r="N63" s="132"/>
      <c r="O63" s="132"/>
      <c r="P63" s="132"/>
      <c r="Q63" s="132"/>
      <c r="R63" s="132"/>
      <c r="S63" s="132"/>
      <c r="T63" s="132"/>
      <c r="U63" s="105"/>
      <c r="V63" s="105"/>
      <c r="W63" s="105"/>
      <c r="X63" s="105"/>
      <c r="Y63" s="105"/>
      <c r="Z63" s="105"/>
      <c r="AA63" s="105"/>
      <c r="AB63" s="105"/>
      <c r="AC63" s="105"/>
      <c r="AD63" s="105"/>
      <c r="AE63" s="105"/>
      <c r="AF63" s="105"/>
      <c r="AG63" s="105"/>
      <c r="AH63" s="105"/>
      <c r="AI63" s="105"/>
    </row>
    <row r="64" spans="1:35" s="81" customFormat="1" ht="24.75" hidden="1" customHeight="1" x14ac:dyDescent="0.25">
      <c r="A64" s="536"/>
      <c r="B64" s="540"/>
      <c r="C64" s="541"/>
      <c r="D64" s="541"/>
      <c r="E64" s="541"/>
      <c r="F64" s="541"/>
      <c r="G64" s="542"/>
      <c r="H64" s="116" t="s">
        <v>46</v>
      </c>
      <c r="I64" s="129"/>
      <c r="J64" s="130"/>
      <c r="K64" s="130"/>
      <c r="L64" s="130"/>
      <c r="M64" s="130"/>
      <c r="N64" s="130"/>
      <c r="O64" s="130"/>
      <c r="P64" s="130"/>
      <c r="Q64" s="130"/>
      <c r="R64" s="130"/>
      <c r="S64" s="130"/>
      <c r="T64" s="130"/>
      <c r="U64" s="105"/>
      <c r="V64" s="105"/>
      <c r="W64" s="105"/>
      <c r="X64" s="105"/>
      <c r="Y64" s="105"/>
      <c r="Z64" s="105"/>
      <c r="AA64" s="105"/>
      <c r="AB64" s="105"/>
      <c r="AC64" s="105"/>
      <c r="AD64" s="105"/>
      <c r="AE64" s="105"/>
      <c r="AF64" s="105"/>
      <c r="AG64" s="105"/>
      <c r="AH64" s="105"/>
      <c r="AI64" s="105"/>
    </row>
    <row r="65" spans="1:35" s="81" customFormat="1" ht="24.75" hidden="1" customHeight="1" x14ac:dyDescent="0.25">
      <c r="A65" s="535" t="e">
        <f>'[2]SEPG-F-007'!#REF!</f>
        <v>#REF!</v>
      </c>
      <c r="B65" s="537" t="e">
        <f>IF(COUNTA('[2]SEPG-F-007'!#REF!)&gt;0,'[2]SEPG-F-007'!#REF!,"")</f>
        <v>#REF!</v>
      </c>
      <c r="C65" s="538"/>
      <c r="D65" s="538"/>
      <c r="E65" s="538"/>
      <c r="F65" s="538"/>
      <c r="G65" s="539"/>
      <c r="H65" s="111" t="s">
        <v>45</v>
      </c>
      <c r="I65" s="134"/>
      <c r="J65" s="132"/>
      <c r="K65" s="132"/>
      <c r="L65" s="132"/>
      <c r="M65" s="132"/>
      <c r="N65" s="132"/>
      <c r="O65" s="132"/>
      <c r="P65" s="132"/>
      <c r="Q65" s="132"/>
      <c r="R65" s="132"/>
      <c r="S65" s="132"/>
      <c r="T65" s="132"/>
      <c r="U65" s="105"/>
      <c r="V65" s="105"/>
      <c r="W65" s="105"/>
      <c r="X65" s="105"/>
      <c r="Y65" s="105"/>
      <c r="Z65" s="105"/>
      <c r="AA65" s="105"/>
      <c r="AB65" s="105"/>
      <c r="AC65" s="105"/>
      <c r="AD65" s="105"/>
      <c r="AE65" s="105"/>
      <c r="AF65" s="105"/>
      <c r="AG65" s="105"/>
      <c r="AH65" s="105"/>
      <c r="AI65" s="105"/>
    </row>
    <row r="66" spans="1:35" s="81" customFormat="1" ht="24.75" hidden="1" customHeight="1" x14ac:dyDescent="0.25">
      <c r="A66" s="536"/>
      <c r="B66" s="540"/>
      <c r="C66" s="541"/>
      <c r="D66" s="541"/>
      <c r="E66" s="541"/>
      <c r="F66" s="541"/>
      <c r="G66" s="542"/>
      <c r="H66" s="116" t="s">
        <v>46</v>
      </c>
      <c r="I66" s="129"/>
      <c r="J66" s="130"/>
      <c r="K66" s="130"/>
      <c r="L66" s="130"/>
      <c r="M66" s="130"/>
      <c r="N66" s="130"/>
      <c r="O66" s="130"/>
      <c r="P66" s="130"/>
      <c r="Q66" s="130"/>
      <c r="R66" s="130"/>
      <c r="S66" s="130"/>
      <c r="T66" s="130"/>
      <c r="U66" s="105"/>
      <c r="V66" s="105"/>
      <c r="W66" s="105"/>
      <c r="X66" s="105"/>
      <c r="Y66" s="105"/>
      <c r="Z66" s="105"/>
      <c r="AA66" s="105"/>
      <c r="AB66" s="105"/>
      <c r="AC66" s="105"/>
      <c r="AD66" s="105"/>
      <c r="AE66" s="105"/>
      <c r="AF66" s="105"/>
      <c r="AG66" s="105"/>
      <c r="AH66" s="105"/>
      <c r="AI66" s="105"/>
    </row>
    <row r="67" spans="1:35" s="81" customFormat="1" ht="24.75" hidden="1" customHeight="1" x14ac:dyDescent="0.25">
      <c r="A67" s="535" t="e">
        <f>'[2]SEPG-F-007'!#REF!</f>
        <v>#REF!</v>
      </c>
      <c r="B67" s="537" t="e">
        <f>IF(COUNTA('[2]SEPG-F-007'!#REF!)&gt;0,'[2]SEPG-F-007'!#REF!,"")</f>
        <v>#REF!</v>
      </c>
      <c r="C67" s="538"/>
      <c r="D67" s="538"/>
      <c r="E67" s="538"/>
      <c r="F67" s="538"/>
      <c r="G67" s="539"/>
      <c r="H67" s="111" t="s">
        <v>45</v>
      </c>
      <c r="I67" s="134"/>
      <c r="J67" s="132"/>
      <c r="K67" s="132"/>
      <c r="L67" s="132"/>
      <c r="M67" s="132"/>
      <c r="N67" s="132"/>
      <c r="O67" s="132"/>
      <c r="P67" s="132"/>
      <c r="Q67" s="132"/>
      <c r="R67" s="132"/>
      <c r="S67" s="132"/>
      <c r="T67" s="132"/>
      <c r="U67" s="105"/>
      <c r="V67" s="105"/>
      <c r="W67" s="105"/>
      <c r="X67" s="105"/>
      <c r="Y67" s="105"/>
      <c r="Z67" s="105"/>
      <c r="AA67" s="105"/>
      <c r="AB67" s="105"/>
      <c r="AC67" s="105"/>
      <c r="AD67" s="105"/>
      <c r="AE67" s="105"/>
      <c r="AF67" s="105"/>
      <c r="AG67" s="105"/>
      <c r="AH67" s="105"/>
      <c r="AI67" s="105"/>
    </row>
    <row r="68" spans="1:35" s="81" customFormat="1" ht="24.75" hidden="1" customHeight="1" x14ac:dyDescent="0.25">
      <c r="A68" s="536"/>
      <c r="B68" s="540"/>
      <c r="C68" s="541"/>
      <c r="D68" s="541"/>
      <c r="E68" s="541"/>
      <c r="F68" s="541"/>
      <c r="G68" s="542"/>
      <c r="H68" s="116" t="s">
        <v>46</v>
      </c>
      <c r="I68" s="129"/>
      <c r="J68" s="130"/>
      <c r="K68" s="130"/>
      <c r="L68" s="130"/>
      <c r="M68" s="130"/>
      <c r="N68" s="130"/>
      <c r="O68" s="130"/>
      <c r="P68" s="130"/>
      <c r="Q68" s="130"/>
      <c r="R68" s="130"/>
      <c r="S68" s="130"/>
      <c r="T68" s="130"/>
      <c r="U68" s="105"/>
      <c r="V68" s="105"/>
      <c r="W68" s="105"/>
      <c r="X68" s="105"/>
      <c r="Y68" s="105"/>
      <c r="Z68" s="105"/>
      <c r="AA68" s="105"/>
      <c r="AB68" s="105"/>
      <c r="AC68" s="105"/>
      <c r="AD68" s="105"/>
      <c r="AE68" s="105"/>
      <c r="AF68" s="105"/>
      <c r="AG68" s="105"/>
      <c r="AH68" s="105"/>
      <c r="AI68" s="105"/>
    </row>
    <row r="69" spans="1:35" s="81" customFormat="1" ht="24.75" hidden="1" customHeight="1" x14ac:dyDescent="0.25">
      <c r="A69" s="629" t="e">
        <f>'[2]SEPG-F-007'!#REF!</f>
        <v>#REF!</v>
      </c>
      <c r="B69" s="543" t="e">
        <f>IF(COUNTA('[2]SEPG-F-007'!#REF!)&gt;0,'[2]SEPG-F-007'!#REF!,"")</f>
        <v>#REF!</v>
      </c>
      <c r="C69" s="544"/>
      <c r="D69" s="544"/>
      <c r="E69" s="544"/>
      <c r="F69" s="544"/>
      <c r="G69" s="545"/>
      <c r="H69" s="138" t="s">
        <v>45</v>
      </c>
      <c r="I69" s="126"/>
      <c r="J69" s="127"/>
      <c r="K69" s="127"/>
      <c r="L69" s="127"/>
      <c r="M69" s="127"/>
      <c r="N69" s="127"/>
      <c r="O69" s="127"/>
      <c r="P69" s="127"/>
      <c r="Q69" s="127"/>
      <c r="R69" s="127"/>
      <c r="S69" s="127"/>
      <c r="T69" s="127"/>
      <c r="U69" s="105"/>
      <c r="V69" s="105"/>
      <c r="W69" s="105"/>
      <c r="X69" s="105"/>
      <c r="Y69" s="105"/>
      <c r="Z69" s="105"/>
      <c r="AA69" s="105"/>
      <c r="AB69" s="105"/>
      <c r="AC69" s="105"/>
      <c r="AD69" s="105"/>
      <c r="AE69" s="105"/>
      <c r="AF69" s="105"/>
      <c r="AG69" s="105"/>
      <c r="AH69" s="105"/>
      <c r="AI69" s="105"/>
    </row>
    <row r="70" spans="1:35" s="81" customFormat="1" ht="24.75" hidden="1" customHeight="1" x14ac:dyDescent="0.25">
      <c r="A70" s="536"/>
      <c r="B70" s="540"/>
      <c r="C70" s="541"/>
      <c r="D70" s="541"/>
      <c r="E70" s="541"/>
      <c r="F70" s="541"/>
      <c r="G70" s="542"/>
      <c r="H70" s="116" t="s">
        <v>46</v>
      </c>
      <c r="I70" s="129"/>
      <c r="J70" s="130"/>
      <c r="K70" s="130"/>
      <c r="L70" s="130"/>
      <c r="M70" s="130"/>
      <c r="N70" s="130"/>
      <c r="O70" s="130"/>
      <c r="P70" s="130"/>
      <c r="Q70" s="130"/>
      <c r="R70" s="130"/>
      <c r="S70" s="130"/>
      <c r="T70" s="130"/>
      <c r="U70" s="105"/>
      <c r="V70" s="105"/>
      <c r="W70" s="105"/>
      <c r="X70" s="105"/>
      <c r="Y70" s="105"/>
      <c r="Z70" s="105"/>
      <c r="AA70" s="105"/>
      <c r="AB70" s="105"/>
      <c r="AC70" s="105"/>
      <c r="AD70" s="105"/>
      <c r="AE70" s="105"/>
      <c r="AF70" s="105"/>
      <c r="AG70" s="105"/>
      <c r="AH70" s="105"/>
      <c r="AI70" s="105"/>
    </row>
    <row r="71" spans="1:35" ht="29.25" customHeight="1" x14ac:dyDescent="0.2"/>
    <row r="72" spans="1:35" ht="13.5" thickBot="1" x14ac:dyDescent="0.25"/>
    <row r="73" spans="1:35" ht="15" x14ac:dyDescent="0.2">
      <c r="A73" s="626" t="s">
        <v>333</v>
      </c>
      <c r="B73" s="627"/>
      <c r="C73" s="627"/>
      <c r="D73" s="627"/>
      <c r="E73" s="627"/>
      <c r="F73" s="627"/>
      <c r="G73" s="627"/>
      <c r="H73" s="627"/>
      <c r="I73" s="627"/>
      <c r="J73" s="627"/>
      <c r="K73" s="627"/>
      <c r="L73" s="627"/>
      <c r="M73" s="627"/>
      <c r="N73" s="627"/>
      <c r="O73" s="627" t="s">
        <v>6</v>
      </c>
      <c r="P73" s="627"/>
      <c r="Q73" s="627"/>
      <c r="R73" s="627"/>
      <c r="S73" s="627"/>
      <c r="T73" s="627"/>
      <c r="U73" s="627"/>
      <c r="V73" s="627"/>
      <c r="W73" s="627"/>
      <c r="X73" s="627"/>
      <c r="Y73" s="627" t="s">
        <v>334</v>
      </c>
      <c r="Z73" s="627"/>
      <c r="AA73" s="627"/>
      <c r="AB73" s="627"/>
      <c r="AC73" s="627"/>
      <c r="AD73" s="627"/>
      <c r="AE73" s="627"/>
      <c r="AF73" s="627"/>
      <c r="AG73" s="627"/>
      <c r="AH73" s="627"/>
      <c r="AI73" s="628"/>
    </row>
    <row r="74" spans="1:35" ht="13.5" thickBot="1" x14ac:dyDescent="0.25">
      <c r="A74" s="633" t="s">
        <v>42</v>
      </c>
      <c r="B74" s="619"/>
      <c r="C74" s="619"/>
      <c r="D74" s="619"/>
      <c r="E74" s="619"/>
      <c r="F74" s="619"/>
      <c r="G74" s="619"/>
      <c r="H74" s="619" t="s">
        <v>146</v>
      </c>
      <c r="I74" s="619"/>
      <c r="J74" s="619"/>
      <c r="K74" s="619"/>
      <c r="L74" s="619"/>
      <c r="M74" s="619"/>
      <c r="N74" s="263" t="s">
        <v>313</v>
      </c>
      <c r="O74" s="619" t="s">
        <v>42</v>
      </c>
      <c r="P74" s="619"/>
      <c r="Q74" s="619"/>
      <c r="R74" s="619"/>
      <c r="S74" s="619"/>
      <c r="T74" s="619"/>
      <c r="U74" s="619" t="s">
        <v>146</v>
      </c>
      <c r="V74" s="619"/>
      <c r="W74" s="619" t="s">
        <v>313</v>
      </c>
      <c r="X74" s="619"/>
      <c r="Y74" s="619" t="s">
        <v>42</v>
      </c>
      <c r="Z74" s="619"/>
      <c r="AA74" s="619"/>
      <c r="AB74" s="619" t="s">
        <v>146</v>
      </c>
      <c r="AC74" s="619"/>
      <c r="AD74" s="619"/>
      <c r="AE74" s="619"/>
      <c r="AF74" s="619" t="s">
        <v>313</v>
      </c>
      <c r="AG74" s="619"/>
      <c r="AH74" s="619"/>
      <c r="AI74" s="620"/>
    </row>
    <row r="75" spans="1:35" ht="13.5" thickTop="1" x14ac:dyDescent="0.2">
      <c r="A75" s="621" t="s">
        <v>470</v>
      </c>
      <c r="B75" s="622"/>
      <c r="C75" s="622"/>
      <c r="D75" s="622"/>
      <c r="E75" s="622"/>
      <c r="F75" s="622"/>
      <c r="G75" s="622"/>
      <c r="H75" s="622" t="s">
        <v>336</v>
      </c>
      <c r="I75" s="622"/>
      <c r="J75" s="622"/>
      <c r="K75" s="622"/>
      <c r="L75" s="622"/>
      <c r="M75" s="622"/>
      <c r="N75" s="197"/>
      <c r="O75" s="622" t="s">
        <v>337</v>
      </c>
      <c r="P75" s="622"/>
      <c r="Q75" s="622"/>
      <c r="R75" s="622"/>
      <c r="S75" s="622"/>
      <c r="T75" s="622"/>
      <c r="U75" s="622" t="s">
        <v>338</v>
      </c>
      <c r="V75" s="622"/>
      <c r="W75" s="623">
        <v>43192</v>
      </c>
      <c r="X75" s="622"/>
      <c r="Y75" s="622" t="s">
        <v>478</v>
      </c>
      <c r="Z75" s="622"/>
      <c r="AA75" s="622"/>
      <c r="AB75" s="635" t="s">
        <v>484</v>
      </c>
      <c r="AC75" s="635"/>
      <c r="AD75" s="635"/>
      <c r="AE75" s="635"/>
      <c r="AF75" s="623"/>
      <c r="AG75" s="622"/>
      <c r="AH75" s="622"/>
      <c r="AI75" s="636"/>
    </row>
    <row r="76" spans="1:35" x14ac:dyDescent="0.2">
      <c r="A76" s="630" t="s">
        <v>471</v>
      </c>
      <c r="B76" s="631"/>
      <c r="C76" s="631"/>
      <c r="D76" s="631"/>
      <c r="E76" s="631"/>
      <c r="F76" s="631"/>
      <c r="G76" s="631"/>
      <c r="H76" s="631" t="s">
        <v>336</v>
      </c>
      <c r="I76" s="631"/>
      <c r="J76" s="631"/>
      <c r="K76" s="631"/>
      <c r="L76" s="631"/>
      <c r="M76" s="631"/>
      <c r="N76" s="198"/>
      <c r="O76" s="631" t="s">
        <v>468</v>
      </c>
      <c r="P76" s="631"/>
      <c r="Q76" s="631"/>
      <c r="R76" s="631"/>
      <c r="S76" s="631"/>
      <c r="T76" s="631"/>
      <c r="U76" s="631" t="s">
        <v>469</v>
      </c>
      <c r="V76" s="631"/>
      <c r="W76" s="632">
        <v>43192</v>
      </c>
      <c r="X76" s="631"/>
      <c r="Y76" s="631"/>
      <c r="Z76" s="631"/>
      <c r="AA76" s="631"/>
      <c r="AB76" s="631"/>
      <c r="AC76" s="631"/>
      <c r="AD76" s="631"/>
      <c r="AE76" s="631"/>
      <c r="AF76" s="632"/>
      <c r="AG76" s="631"/>
      <c r="AH76" s="631"/>
      <c r="AI76" s="634"/>
    </row>
    <row r="77" spans="1:35" x14ac:dyDescent="0.2">
      <c r="A77" s="630" t="s">
        <v>472</v>
      </c>
      <c r="B77" s="631"/>
      <c r="C77" s="631"/>
      <c r="D77" s="631"/>
      <c r="E77" s="631"/>
      <c r="F77" s="631"/>
      <c r="G77" s="631"/>
      <c r="H77" s="631" t="s">
        <v>482</v>
      </c>
      <c r="I77" s="631"/>
      <c r="J77" s="631"/>
      <c r="K77" s="631"/>
      <c r="L77" s="631"/>
      <c r="M77" s="631"/>
      <c r="N77" s="198"/>
      <c r="O77" s="631" t="s">
        <v>477</v>
      </c>
      <c r="P77" s="631"/>
      <c r="Q77" s="631"/>
      <c r="R77" s="631"/>
      <c r="S77" s="631"/>
      <c r="T77" s="631"/>
      <c r="U77" s="631" t="s">
        <v>336</v>
      </c>
      <c r="V77" s="631"/>
      <c r="W77" s="632">
        <v>43192</v>
      </c>
      <c r="X77" s="631"/>
      <c r="Y77" s="631"/>
      <c r="Z77" s="631"/>
      <c r="AA77" s="631"/>
      <c r="AB77" s="631"/>
      <c r="AC77" s="631"/>
      <c r="AD77" s="631"/>
      <c r="AE77" s="631"/>
      <c r="AF77" s="632"/>
      <c r="AG77" s="631"/>
      <c r="AH77" s="631"/>
      <c r="AI77" s="634"/>
    </row>
    <row r="78" spans="1:35" x14ac:dyDescent="0.2">
      <c r="A78" s="630" t="s">
        <v>473</v>
      </c>
      <c r="B78" s="631"/>
      <c r="C78" s="631"/>
      <c r="D78" s="631"/>
      <c r="E78" s="631"/>
      <c r="F78" s="631"/>
      <c r="G78" s="631"/>
      <c r="H78" s="631" t="s">
        <v>481</v>
      </c>
      <c r="I78" s="631"/>
      <c r="J78" s="631"/>
      <c r="K78" s="631"/>
      <c r="L78" s="631"/>
      <c r="M78" s="631"/>
      <c r="N78" s="198"/>
      <c r="O78" s="631"/>
      <c r="P78" s="631"/>
      <c r="Q78" s="631"/>
      <c r="R78" s="631"/>
      <c r="S78" s="631"/>
      <c r="T78" s="631"/>
      <c r="U78" s="631"/>
      <c r="V78" s="631"/>
      <c r="W78" s="632"/>
      <c r="X78" s="631"/>
      <c r="Y78" s="631"/>
      <c r="Z78" s="631"/>
      <c r="AA78" s="631"/>
      <c r="AB78" s="631"/>
      <c r="AC78" s="631"/>
      <c r="AD78" s="631"/>
      <c r="AE78" s="631"/>
      <c r="AF78" s="632"/>
      <c r="AG78" s="631"/>
      <c r="AH78" s="631"/>
      <c r="AI78" s="634"/>
    </row>
    <row r="79" spans="1:35" x14ac:dyDescent="0.2">
      <c r="A79" s="630" t="s">
        <v>474</v>
      </c>
      <c r="B79" s="631"/>
      <c r="C79" s="631"/>
      <c r="D79" s="631"/>
      <c r="E79" s="631"/>
      <c r="F79" s="631"/>
      <c r="G79" s="631"/>
      <c r="H79" s="631" t="s">
        <v>481</v>
      </c>
      <c r="I79" s="631"/>
      <c r="J79" s="631"/>
      <c r="K79" s="631"/>
      <c r="L79" s="631"/>
      <c r="M79" s="631"/>
      <c r="N79" s="198"/>
      <c r="O79" s="631"/>
      <c r="P79" s="631"/>
      <c r="Q79" s="631"/>
      <c r="R79" s="631"/>
      <c r="S79" s="631"/>
      <c r="T79" s="631"/>
      <c r="U79" s="631"/>
      <c r="V79" s="631"/>
      <c r="W79" s="632"/>
      <c r="X79" s="631"/>
      <c r="Y79" s="631"/>
      <c r="Z79" s="631"/>
      <c r="AA79" s="631"/>
      <c r="AB79" s="631"/>
      <c r="AC79" s="631"/>
      <c r="AD79" s="631"/>
      <c r="AE79" s="631"/>
      <c r="AF79" s="632"/>
      <c r="AG79" s="631"/>
      <c r="AH79" s="631"/>
      <c r="AI79" s="634"/>
    </row>
    <row r="80" spans="1:35" x14ac:dyDescent="0.2">
      <c r="A80" s="630" t="s">
        <v>475</v>
      </c>
      <c r="B80" s="631"/>
      <c r="C80" s="631"/>
      <c r="D80" s="631"/>
      <c r="E80" s="631"/>
      <c r="F80" s="631"/>
      <c r="G80" s="631"/>
      <c r="H80" s="631" t="s">
        <v>481</v>
      </c>
      <c r="I80" s="631"/>
      <c r="J80" s="631"/>
      <c r="K80" s="631"/>
      <c r="L80" s="631"/>
      <c r="M80" s="631"/>
      <c r="N80" s="198"/>
      <c r="O80" s="631"/>
      <c r="P80" s="631"/>
      <c r="Q80" s="631"/>
      <c r="R80" s="631"/>
      <c r="S80" s="631"/>
      <c r="T80" s="631"/>
      <c r="U80" s="631"/>
      <c r="V80" s="631"/>
      <c r="W80" s="632"/>
      <c r="X80" s="631"/>
      <c r="Y80" s="631"/>
      <c r="Z80" s="631"/>
      <c r="AA80" s="631"/>
      <c r="AB80" s="631"/>
      <c r="AC80" s="631"/>
      <c r="AD80" s="631"/>
      <c r="AE80" s="631"/>
      <c r="AF80" s="632"/>
      <c r="AG80" s="631"/>
      <c r="AH80" s="631"/>
      <c r="AI80" s="634"/>
    </row>
    <row r="81" spans="1:35" x14ac:dyDescent="0.2">
      <c r="A81" s="630" t="s">
        <v>476</v>
      </c>
      <c r="B81" s="631"/>
      <c r="C81" s="631"/>
      <c r="D81" s="631"/>
      <c r="E81" s="631"/>
      <c r="F81" s="631"/>
      <c r="G81" s="631"/>
      <c r="H81" s="631" t="s">
        <v>481</v>
      </c>
      <c r="I81" s="631"/>
      <c r="J81" s="631"/>
      <c r="K81" s="631"/>
      <c r="L81" s="631"/>
      <c r="M81" s="631"/>
      <c r="N81" s="198"/>
      <c r="O81" s="631"/>
      <c r="P81" s="631"/>
      <c r="Q81" s="631"/>
      <c r="R81" s="631"/>
      <c r="S81" s="631"/>
      <c r="T81" s="631"/>
      <c r="U81" s="631"/>
      <c r="V81" s="631"/>
      <c r="W81" s="632"/>
      <c r="X81" s="631"/>
      <c r="Y81" s="631"/>
      <c r="Z81" s="631"/>
      <c r="AA81" s="631"/>
      <c r="AB81" s="631"/>
      <c r="AC81" s="631"/>
      <c r="AD81" s="631"/>
      <c r="AE81" s="631"/>
      <c r="AF81" s="632"/>
      <c r="AG81" s="631"/>
      <c r="AH81" s="631"/>
      <c r="AI81" s="634"/>
    </row>
    <row r="82" spans="1:35" x14ac:dyDescent="0.2">
      <c r="A82" s="630" t="s">
        <v>480</v>
      </c>
      <c r="B82" s="631"/>
      <c r="C82" s="631"/>
      <c r="D82" s="631"/>
      <c r="E82" s="631"/>
      <c r="F82" s="631"/>
      <c r="G82" s="631"/>
      <c r="H82" s="631" t="s">
        <v>483</v>
      </c>
      <c r="I82" s="631"/>
      <c r="J82" s="631"/>
      <c r="K82" s="631"/>
      <c r="L82" s="631"/>
      <c r="M82" s="631"/>
      <c r="N82" s="198"/>
      <c r="O82" s="631"/>
      <c r="P82" s="631"/>
      <c r="Q82" s="631"/>
      <c r="R82" s="631"/>
      <c r="S82" s="631"/>
      <c r="T82" s="631"/>
      <c r="U82" s="631"/>
      <c r="V82" s="631"/>
      <c r="W82" s="632"/>
      <c r="X82" s="631"/>
      <c r="Y82" s="631"/>
      <c r="Z82" s="631"/>
      <c r="AA82" s="631"/>
      <c r="AB82" s="631"/>
      <c r="AC82" s="631"/>
      <c r="AD82" s="631"/>
      <c r="AE82" s="631"/>
      <c r="AF82" s="632"/>
      <c r="AG82" s="631"/>
      <c r="AH82" s="631"/>
      <c r="AI82" s="634"/>
    </row>
    <row r="83" spans="1:35" x14ac:dyDescent="0.2">
      <c r="A83" s="630"/>
      <c r="B83" s="631"/>
      <c r="C83" s="631"/>
      <c r="D83" s="631"/>
      <c r="E83" s="631"/>
      <c r="F83" s="631"/>
      <c r="G83" s="631"/>
      <c r="H83" s="631"/>
      <c r="I83" s="631"/>
      <c r="J83" s="631"/>
      <c r="K83" s="631"/>
      <c r="L83" s="631"/>
      <c r="M83" s="631"/>
      <c r="N83" s="198"/>
      <c r="O83" s="631"/>
      <c r="P83" s="631"/>
      <c r="Q83" s="631"/>
      <c r="R83" s="631"/>
      <c r="S83" s="631"/>
      <c r="T83" s="631"/>
      <c r="U83" s="631"/>
      <c r="V83" s="631"/>
      <c r="W83" s="632"/>
      <c r="X83" s="631"/>
      <c r="Y83" s="631"/>
      <c r="Z83" s="631"/>
      <c r="AA83" s="631"/>
      <c r="AB83" s="631"/>
      <c r="AC83" s="631"/>
      <c r="AD83" s="631"/>
      <c r="AE83" s="631"/>
      <c r="AF83" s="632"/>
      <c r="AG83" s="631"/>
      <c r="AH83" s="631"/>
      <c r="AI83" s="634"/>
    </row>
    <row r="84" spans="1:35" ht="13.5" thickBot="1" x14ac:dyDescent="0.25">
      <c r="A84" s="637"/>
      <c r="B84" s="638"/>
      <c r="C84" s="638"/>
      <c r="D84" s="638"/>
      <c r="E84" s="638"/>
      <c r="F84" s="638"/>
      <c r="G84" s="638"/>
      <c r="H84" s="638"/>
      <c r="I84" s="638"/>
      <c r="J84" s="638"/>
      <c r="K84" s="638"/>
      <c r="L84" s="638"/>
      <c r="M84" s="638"/>
      <c r="N84" s="264"/>
      <c r="O84" s="638"/>
      <c r="P84" s="638"/>
      <c r="Q84" s="638"/>
      <c r="R84" s="638"/>
      <c r="S84" s="638"/>
      <c r="T84" s="638"/>
      <c r="U84" s="638"/>
      <c r="V84" s="638"/>
      <c r="W84" s="638"/>
      <c r="X84" s="638"/>
      <c r="Y84" s="638"/>
      <c r="Z84" s="638"/>
      <c r="AA84" s="638"/>
      <c r="AB84" s="638"/>
      <c r="AC84" s="638"/>
      <c r="AD84" s="638"/>
      <c r="AE84" s="638"/>
      <c r="AF84" s="638"/>
      <c r="AG84" s="638"/>
      <c r="AH84" s="638"/>
      <c r="AI84" s="639"/>
    </row>
  </sheetData>
  <mergeCells count="275">
    <mergeCell ref="A81:G81"/>
    <mergeCell ref="H81:M81"/>
    <mergeCell ref="O81:T81"/>
    <mergeCell ref="U81:V81"/>
    <mergeCell ref="W81:X81"/>
    <mergeCell ref="Y81:AA81"/>
    <mergeCell ref="AB81:AE81"/>
    <mergeCell ref="AF81:AI81"/>
    <mergeCell ref="AB78:AE78"/>
    <mergeCell ref="AF78:AI78"/>
    <mergeCell ref="A79:G79"/>
    <mergeCell ref="H79:M79"/>
    <mergeCell ref="O79:T79"/>
    <mergeCell ref="U79:V79"/>
    <mergeCell ref="W79:X79"/>
    <mergeCell ref="Y79:AA79"/>
    <mergeCell ref="AB79:AE79"/>
    <mergeCell ref="AF79:AI79"/>
    <mergeCell ref="A78:G78"/>
    <mergeCell ref="H78:M78"/>
    <mergeCell ref="O78:T78"/>
    <mergeCell ref="U78:V78"/>
    <mergeCell ref="W78:X78"/>
    <mergeCell ref="Y78:AA78"/>
    <mergeCell ref="AB83:AE83"/>
    <mergeCell ref="AF83:AI83"/>
    <mergeCell ref="A84:G84"/>
    <mergeCell ref="H84:M84"/>
    <mergeCell ref="O84:T84"/>
    <mergeCell ref="U84:V84"/>
    <mergeCell ref="W84:X84"/>
    <mergeCell ref="Y84:AA84"/>
    <mergeCell ref="AB84:AE84"/>
    <mergeCell ref="AF84:AI84"/>
    <mergeCell ref="A83:G83"/>
    <mergeCell ref="H83:M83"/>
    <mergeCell ref="O83:T83"/>
    <mergeCell ref="U83:V83"/>
    <mergeCell ref="W83:X83"/>
    <mergeCell ref="Y83:AA83"/>
    <mergeCell ref="AF82:AI82"/>
    <mergeCell ref="W77:X77"/>
    <mergeCell ref="Y75:AA75"/>
    <mergeCell ref="AB75:AE75"/>
    <mergeCell ref="AF75:AI75"/>
    <mergeCell ref="Q35:Q36"/>
    <mergeCell ref="A33:A34"/>
    <mergeCell ref="A77:G77"/>
    <mergeCell ref="H77:M77"/>
    <mergeCell ref="O77:T77"/>
    <mergeCell ref="U77:V77"/>
    <mergeCell ref="AF76:AI76"/>
    <mergeCell ref="A82:G82"/>
    <mergeCell ref="Y77:AA77"/>
    <mergeCell ref="AB77:AE77"/>
    <mergeCell ref="AF77:AI77"/>
    <mergeCell ref="A80:G80"/>
    <mergeCell ref="H80:M80"/>
    <mergeCell ref="O80:T80"/>
    <mergeCell ref="U80:V80"/>
    <mergeCell ref="W80:X80"/>
    <mergeCell ref="Y80:AA80"/>
    <mergeCell ref="AB80:AE80"/>
    <mergeCell ref="AF80:AI80"/>
    <mergeCell ref="AB76:AE76"/>
    <mergeCell ref="U74:V74"/>
    <mergeCell ref="W74:X74"/>
    <mergeCell ref="Y74:AA74"/>
    <mergeCell ref="AB74:AE74"/>
    <mergeCell ref="H82:M82"/>
    <mergeCell ref="O82:T82"/>
    <mergeCell ref="U82:V82"/>
    <mergeCell ref="W82:X82"/>
    <mergeCell ref="Y82:AA82"/>
    <mergeCell ref="AB82:AE82"/>
    <mergeCell ref="O74:T74"/>
    <mergeCell ref="A39:A40"/>
    <mergeCell ref="B39:G40"/>
    <mergeCell ref="Q25:Q26"/>
    <mergeCell ref="A76:G76"/>
    <mergeCell ref="H76:M76"/>
    <mergeCell ref="O76:T76"/>
    <mergeCell ref="U76:V76"/>
    <mergeCell ref="W76:X76"/>
    <mergeCell ref="Y76:AA76"/>
    <mergeCell ref="A41:A42"/>
    <mergeCell ref="B41:G42"/>
    <mergeCell ref="A27:A28"/>
    <mergeCell ref="A25:A26"/>
    <mergeCell ref="B25:G26"/>
    <mergeCell ref="P25:P26"/>
    <mergeCell ref="B29:G30"/>
    <mergeCell ref="P29:P30"/>
    <mergeCell ref="A63:A64"/>
    <mergeCell ref="B63:G64"/>
    <mergeCell ref="Z55:Z56"/>
    <mergeCell ref="AA55:AA56"/>
    <mergeCell ref="A69:A70"/>
    <mergeCell ref="A74:G74"/>
    <mergeCell ref="H74:M74"/>
    <mergeCell ref="A15:E15"/>
    <mergeCell ref="F15:J15"/>
    <mergeCell ref="K15:N15"/>
    <mergeCell ref="O15:T15"/>
    <mergeCell ref="O14:T14"/>
    <mergeCell ref="AF74:AI74"/>
    <mergeCell ref="A75:G75"/>
    <mergeCell ref="H75:M75"/>
    <mergeCell ref="O75:T75"/>
    <mergeCell ref="U75:V75"/>
    <mergeCell ref="W75:X75"/>
    <mergeCell ref="V16:X16"/>
    <mergeCell ref="Y16:AA16"/>
    <mergeCell ref="AB16:AC16"/>
    <mergeCell ref="AD16:AI16"/>
    <mergeCell ref="A73:N73"/>
    <mergeCell ref="O73:X73"/>
    <mergeCell ref="Y73:AI73"/>
    <mergeCell ref="A35:A36"/>
    <mergeCell ref="B35:G36"/>
    <mergeCell ref="P35:P36"/>
    <mergeCell ref="A16:E16"/>
    <mergeCell ref="F16:J16"/>
    <mergeCell ref="K16:N16"/>
    <mergeCell ref="A13:E13"/>
    <mergeCell ref="F13:J13"/>
    <mergeCell ref="K13:N13"/>
    <mergeCell ref="O13:T13"/>
    <mergeCell ref="V13:X13"/>
    <mergeCell ref="Y13:AA13"/>
    <mergeCell ref="A14:E14"/>
    <mergeCell ref="F14:J14"/>
    <mergeCell ref="K14:N14"/>
    <mergeCell ref="AG3:AI3"/>
    <mergeCell ref="A5:AI5"/>
    <mergeCell ref="F6:AI6"/>
    <mergeCell ref="A8:T8"/>
    <mergeCell ref="V8:AI8"/>
    <mergeCell ref="AB11:AC11"/>
    <mergeCell ref="AD11:AI11"/>
    <mergeCell ref="A12:E12"/>
    <mergeCell ref="F12:J12"/>
    <mergeCell ref="K12:N12"/>
    <mergeCell ref="O12:T12"/>
    <mergeCell ref="V12:X12"/>
    <mergeCell ref="Y12:AA12"/>
    <mergeCell ref="AB12:AC12"/>
    <mergeCell ref="AD12:AI12"/>
    <mergeCell ref="A11:E11"/>
    <mergeCell ref="F11:J11"/>
    <mergeCell ref="K11:N11"/>
    <mergeCell ref="O11:T11"/>
    <mergeCell ref="V11:X11"/>
    <mergeCell ref="Y11:AA11"/>
    <mergeCell ref="A37:A38"/>
    <mergeCell ref="E1:AB1"/>
    <mergeCell ref="AC1:AF1"/>
    <mergeCell ref="AG1:AI1"/>
    <mergeCell ref="E2:H2"/>
    <mergeCell ref="I2:AB2"/>
    <mergeCell ref="AC2:AF2"/>
    <mergeCell ref="AG2:AI2"/>
    <mergeCell ref="A6:E6"/>
    <mergeCell ref="R7:T7"/>
    <mergeCell ref="Y7:AA7"/>
    <mergeCell ref="A1:D3"/>
    <mergeCell ref="A9:T9"/>
    <mergeCell ref="V9:AI9"/>
    <mergeCell ref="A10:J10"/>
    <mergeCell ref="K10:T10"/>
    <mergeCell ref="V10:AA10"/>
    <mergeCell ref="AB10:AI10"/>
    <mergeCell ref="E3:H3"/>
    <mergeCell ref="I3:AB3"/>
    <mergeCell ref="A31:A32"/>
    <mergeCell ref="A21:A22"/>
    <mergeCell ref="B21:G22"/>
    <mergeCell ref="AC3:AF3"/>
    <mergeCell ref="A18:A20"/>
    <mergeCell ref="B18:G20"/>
    <mergeCell ref="H18:H20"/>
    <mergeCell ref="N18:N20"/>
    <mergeCell ref="O18:O20"/>
    <mergeCell ref="A53:A54"/>
    <mergeCell ref="B53:G54"/>
    <mergeCell ref="Z53:Z54"/>
    <mergeCell ref="AA53:AA54"/>
    <mergeCell ref="Z39:Z40"/>
    <mergeCell ref="AA39:AA40"/>
    <mergeCell ref="S21:S22"/>
    <mergeCell ref="A23:A24"/>
    <mergeCell ref="B23:G24"/>
    <mergeCell ref="P23:P24"/>
    <mergeCell ref="Q23:Q24"/>
    <mergeCell ref="B37:G38"/>
    <mergeCell ref="Z41:Z42"/>
    <mergeCell ref="AA41:AA42"/>
    <mergeCell ref="B27:G28"/>
    <mergeCell ref="P27:P28"/>
    <mergeCell ref="Q27:Q28"/>
    <mergeCell ref="A29:A30"/>
    <mergeCell ref="B33:G34"/>
    <mergeCell ref="Z49:Z50"/>
    <mergeCell ref="AA49:AA50"/>
    <mergeCell ref="A51:A52"/>
    <mergeCell ref="B51:G52"/>
    <mergeCell ref="Z51:Z52"/>
    <mergeCell ref="AA51:AA52"/>
    <mergeCell ref="A43:A44"/>
    <mergeCell ref="B43:G44"/>
    <mergeCell ref="Z43:Z44"/>
    <mergeCell ref="AA43:AA44"/>
    <mergeCell ref="A47:A48"/>
    <mergeCell ref="B47:G48"/>
    <mergeCell ref="A45:A46"/>
    <mergeCell ref="B45:G46"/>
    <mergeCell ref="A67:A68"/>
    <mergeCell ref="A57:A58"/>
    <mergeCell ref="B67:G68"/>
    <mergeCell ref="Z59:Z60"/>
    <mergeCell ref="A55:A56"/>
    <mergeCell ref="B55:G56"/>
    <mergeCell ref="B69:G70"/>
    <mergeCell ref="U18:U20"/>
    <mergeCell ref="V18:AA20"/>
    <mergeCell ref="B57:G58"/>
    <mergeCell ref="Z57:Z58"/>
    <mergeCell ref="AA57:AA58"/>
    <mergeCell ref="A59:A60"/>
    <mergeCell ref="B59:G60"/>
    <mergeCell ref="AA59:AA60"/>
    <mergeCell ref="A61:A62"/>
    <mergeCell ref="B61:G62"/>
    <mergeCell ref="A65:A66"/>
    <mergeCell ref="B65:G66"/>
    <mergeCell ref="P21:P22"/>
    <mergeCell ref="Q21:Q22"/>
    <mergeCell ref="P31:P32"/>
    <mergeCell ref="A49:A50"/>
    <mergeCell ref="B49:G50"/>
    <mergeCell ref="AB18:AB20"/>
    <mergeCell ref="AC18:AG19"/>
    <mergeCell ref="AH18:AH20"/>
    <mergeCell ref="B31:G32"/>
    <mergeCell ref="Q37:Q38"/>
    <mergeCell ref="P37:P38"/>
    <mergeCell ref="Z45:Z46"/>
    <mergeCell ref="AA45:AA46"/>
    <mergeCell ref="Z47:Z48"/>
    <mergeCell ref="AA47:AA48"/>
    <mergeCell ref="I18:M19"/>
    <mergeCell ref="O16:T16"/>
    <mergeCell ref="AB13:AC13"/>
    <mergeCell ref="AD13:AI13"/>
    <mergeCell ref="V21:AA25"/>
    <mergeCell ref="Q29:Q30"/>
    <mergeCell ref="Q31:Q32"/>
    <mergeCell ref="Q33:Q34"/>
    <mergeCell ref="P33:P34"/>
    <mergeCell ref="AI18:AI20"/>
    <mergeCell ref="V26:AA30"/>
    <mergeCell ref="AI26:AI30"/>
    <mergeCell ref="U26:U30"/>
    <mergeCell ref="AI21:AI25"/>
    <mergeCell ref="P18:P20"/>
    <mergeCell ref="Q18:Q20"/>
    <mergeCell ref="U21:U25"/>
    <mergeCell ref="V14:X14"/>
    <mergeCell ref="Y14:AA14"/>
    <mergeCell ref="AB14:AC14"/>
    <mergeCell ref="AD14:AI14"/>
    <mergeCell ref="V15:X15"/>
    <mergeCell ref="Y15:AA15"/>
    <mergeCell ref="AB15:AC15"/>
    <mergeCell ref="AD15:AI15"/>
  </mergeCells>
  <conditionalFormatting sqref="S21:S22">
    <cfRule type="containsText" dxfId="327" priority="137" stopIfTrue="1" operator="containsText" text="riesgo extrema">
      <formula>NOT(ISERROR(SEARCH("riesgo extrema",S21)))</formula>
    </cfRule>
    <cfRule type="containsText" dxfId="326" priority="138" stopIfTrue="1" operator="containsText" text="riesgo extrema">
      <formula>NOT(ISERROR(SEARCH("riesgo extrema",S21)))</formula>
    </cfRule>
    <cfRule type="containsText" dxfId="325" priority="139" stopIfTrue="1" operator="containsText" text="riesgo moderada">
      <formula>NOT(ISERROR(SEARCH("riesgo moderada",S21)))</formula>
    </cfRule>
    <cfRule type="containsText" dxfId="324" priority="140" stopIfTrue="1" operator="containsText" text="Riesgo alta">
      <formula>NOT(ISERROR(SEARCH("Riesgo alta",S21)))</formula>
    </cfRule>
    <cfRule type="containsText" dxfId="323" priority="141" stopIfTrue="1" operator="containsText" text="Riesgo baja">
      <formula>NOT(ISERROR(SEARCH("Riesgo baja",S21)))</formula>
    </cfRule>
  </conditionalFormatting>
  <conditionalFormatting sqref="Q21 Q23 Q25 AA39 AA41 AA43 AA45 AA47 AA49 AA51 AA53 AA55 AA57 AA59">
    <cfRule type="containsText" dxfId="322" priority="131" stopIfTrue="1" operator="containsText" text="Riesgo Alto">
      <formula>NOT(ISERROR(SEARCH("Riesgo Alto",Q21)))</formula>
    </cfRule>
    <cfRule type="containsText" dxfId="321" priority="132" stopIfTrue="1" operator="containsText" text="Riesgo Moderado">
      <formula>NOT(ISERROR(SEARCH("Riesgo Moderado",Q21)))</formula>
    </cfRule>
    <cfRule type="containsText" dxfId="320" priority="133" stopIfTrue="1" operator="containsText" text="Riesgo Bajo">
      <formula>NOT(ISERROR(SEARCH("Riesgo Bajo",Q21)))</formula>
    </cfRule>
    <cfRule type="containsText" dxfId="319" priority="134" stopIfTrue="1" operator="containsText" text="Riesgo Alto">
      <formula>NOT(ISERROR(SEARCH("Riesgo Alto",Q21)))</formula>
    </cfRule>
    <cfRule type="containsText" dxfId="318" priority="135" stopIfTrue="1" operator="containsText" text="Riesgo Extremo">
      <formula>NOT(ISERROR(SEARCH("Riesgo Extremo",Q21)))</formula>
    </cfRule>
  </conditionalFormatting>
  <conditionalFormatting sqref="Q21 Q23 Q25 AA39 AA41 AA43 AA45 AA47 AA49 AA51 AA53 AA55 AA57 AA59">
    <cfRule type="containsText" dxfId="317" priority="130" stopIfTrue="1" operator="containsText" text="Riesgo Extremo">
      <formula>NOT(ISERROR(SEARCH("Riesgo Extremo",Q21)))</formula>
    </cfRule>
  </conditionalFormatting>
  <conditionalFormatting sqref="Q31">
    <cfRule type="containsText" dxfId="316" priority="77" stopIfTrue="1" operator="containsText" text="Riesgo Alto">
      <formula>NOT(ISERROR(SEARCH("Riesgo Alto",Q31)))</formula>
    </cfRule>
    <cfRule type="containsText" dxfId="315" priority="78" stopIfTrue="1" operator="containsText" text="Riesgo Moderado">
      <formula>NOT(ISERROR(SEARCH("Riesgo Moderado",Q31)))</formula>
    </cfRule>
    <cfRule type="containsText" dxfId="314" priority="79" stopIfTrue="1" operator="containsText" text="Riesgo Bajo">
      <formula>NOT(ISERROR(SEARCH("Riesgo Bajo",Q31)))</formula>
    </cfRule>
    <cfRule type="containsText" dxfId="313" priority="80" stopIfTrue="1" operator="containsText" text="Riesgo Alto">
      <formula>NOT(ISERROR(SEARCH("Riesgo Alto",Q31)))</formula>
    </cfRule>
    <cfRule type="containsText" dxfId="312" priority="81" stopIfTrue="1" operator="containsText" text="Riesgo Extremo">
      <formula>NOT(ISERROR(SEARCH("Riesgo Extremo",Q31)))</formula>
    </cfRule>
  </conditionalFormatting>
  <conditionalFormatting sqref="Q31">
    <cfRule type="containsText" dxfId="311" priority="76" stopIfTrue="1" operator="containsText" text="Riesgo Extremo">
      <formula>NOT(ISERROR(SEARCH("Riesgo Extremo",Q31)))</formula>
    </cfRule>
  </conditionalFormatting>
  <conditionalFormatting sqref="Q27">
    <cfRule type="containsText" dxfId="310" priority="89" stopIfTrue="1" operator="containsText" text="Riesgo Alto">
      <formula>NOT(ISERROR(SEARCH("Riesgo Alto",Q27)))</formula>
    </cfRule>
    <cfRule type="containsText" dxfId="309" priority="90" stopIfTrue="1" operator="containsText" text="Riesgo Moderado">
      <formula>NOT(ISERROR(SEARCH("Riesgo Moderado",Q27)))</formula>
    </cfRule>
    <cfRule type="containsText" dxfId="308" priority="91" stopIfTrue="1" operator="containsText" text="Riesgo Bajo">
      <formula>NOT(ISERROR(SEARCH("Riesgo Bajo",Q27)))</formula>
    </cfRule>
    <cfRule type="containsText" dxfId="307" priority="92" stopIfTrue="1" operator="containsText" text="Riesgo Alto">
      <formula>NOT(ISERROR(SEARCH("Riesgo Alto",Q27)))</formula>
    </cfRule>
    <cfRule type="containsText" dxfId="306" priority="93" stopIfTrue="1" operator="containsText" text="Riesgo Extremo">
      <formula>NOT(ISERROR(SEARCH("Riesgo Extremo",Q27)))</formula>
    </cfRule>
  </conditionalFormatting>
  <conditionalFormatting sqref="Q27">
    <cfRule type="containsText" dxfId="305" priority="88" stopIfTrue="1" operator="containsText" text="Riesgo Extremo">
      <formula>NOT(ISERROR(SEARCH("Riesgo Extremo",Q27)))</formula>
    </cfRule>
  </conditionalFormatting>
  <conditionalFormatting sqref="Q29">
    <cfRule type="containsText" dxfId="304" priority="83" stopIfTrue="1" operator="containsText" text="Riesgo Alto">
      <formula>NOT(ISERROR(SEARCH("Riesgo Alto",Q29)))</formula>
    </cfRule>
    <cfRule type="containsText" dxfId="303" priority="84" stopIfTrue="1" operator="containsText" text="Riesgo Moderado">
      <formula>NOT(ISERROR(SEARCH("Riesgo Moderado",Q29)))</formula>
    </cfRule>
    <cfRule type="containsText" dxfId="302" priority="85" stopIfTrue="1" operator="containsText" text="Riesgo Bajo">
      <formula>NOT(ISERROR(SEARCH("Riesgo Bajo",Q29)))</formula>
    </cfRule>
    <cfRule type="containsText" dxfId="301" priority="86" stopIfTrue="1" operator="containsText" text="Riesgo Alto">
      <formula>NOT(ISERROR(SEARCH("Riesgo Alto",Q29)))</formula>
    </cfRule>
    <cfRule type="containsText" dxfId="300" priority="87" stopIfTrue="1" operator="containsText" text="Riesgo Extremo">
      <formula>NOT(ISERROR(SEARCH("Riesgo Extremo",Q29)))</formula>
    </cfRule>
  </conditionalFormatting>
  <conditionalFormatting sqref="Q29">
    <cfRule type="containsText" dxfId="299" priority="82" stopIfTrue="1" operator="containsText" text="Riesgo Extremo">
      <formula>NOT(ISERROR(SEARCH("Riesgo Extremo",Q29)))</formula>
    </cfRule>
  </conditionalFormatting>
  <conditionalFormatting sqref="Q33">
    <cfRule type="containsText" dxfId="298" priority="71" stopIfTrue="1" operator="containsText" text="Riesgo Alto">
      <formula>NOT(ISERROR(SEARCH("Riesgo Alto",Q33)))</formula>
    </cfRule>
    <cfRule type="containsText" dxfId="297" priority="72" stopIfTrue="1" operator="containsText" text="Riesgo Moderado">
      <formula>NOT(ISERROR(SEARCH("Riesgo Moderado",Q33)))</formula>
    </cfRule>
    <cfRule type="containsText" dxfId="296" priority="73" stopIfTrue="1" operator="containsText" text="Riesgo Bajo">
      <formula>NOT(ISERROR(SEARCH("Riesgo Bajo",Q33)))</formula>
    </cfRule>
    <cfRule type="containsText" dxfId="295" priority="74" stopIfTrue="1" operator="containsText" text="Riesgo Alto">
      <formula>NOT(ISERROR(SEARCH("Riesgo Alto",Q33)))</formula>
    </cfRule>
    <cfRule type="containsText" dxfId="294" priority="75" stopIfTrue="1" operator="containsText" text="Riesgo Extremo">
      <formula>NOT(ISERROR(SEARCH("Riesgo Extremo",Q33)))</formula>
    </cfRule>
  </conditionalFormatting>
  <conditionalFormatting sqref="Q33">
    <cfRule type="containsText" dxfId="293" priority="70" stopIfTrue="1" operator="containsText" text="Riesgo Extremo">
      <formula>NOT(ISERROR(SEARCH("Riesgo Extremo",Q33)))</formula>
    </cfRule>
  </conditionalFormatting>
  <conditionalFormatting sqref="AI20">
    <cfRule type="cellIs" dxfId="292" priority="25" operator="equal">
      <formula>"viable"</formula>
    </cfRule>
    <cfRule type="cellIs" dxfId="291" priority="26" operator="equal">
      <formula>"factible"</formula>
    </cfRule>
    <cfRule type="cellIs" dxfId="290" priority="27" operator="equal">
      <formula>"inviable"</formula>
    </cfRule>
  </conditionalFormatting>
  <conditionalFormatting sqref="AI21:AI25">
    <cfRule type="cellIs" dxfId="289" priority="22" operator="equal">
      <formula>"viable"</formula>
    </cfRule>
    <cfRule type="cellIs" dxfId="288" priority="23" operator="equal">
      <formula>"factible"</formula>
    </cfRule>
    <cfRule type="cellIs" dxfId="287" priority="24" operator="equal">
      <formula>"inviable"</formula>
    </cfRule>
  </conditionalFormatting>
  <conditionalFormatting sqref="AI26:AI30">
    <cfRule type="cellIs" dxfId="286" priority="19" operator="equal">
      <formula>"viable"</formula>
    </cfRule>
    <cfRule type="cellIs" dxfId="285" priority="20" operator="equal">
      <formula>"factible"</formula>
    </cfRule>
    <cfRule type="cellIs" dxfId="284" priority="21" operator="equal">
      <formula>"inviable"</formula>
    </cfRule>
  </conditionalFormatting>
  <conditionalFormatting sqref="P20">
    <cfRule type="containsText" dxfId="283" priority="14" stopIfTrue="1" operator="containsText" text="Riesgo Alto">
      <formula>NOT(ISERROR(SEARCH("Riesgo Alto",P20)))</formula>
    </cfRule>
    <cfRule type="containsText" dxfId="282" priority="15" stopIfTrue="1" operator="containsText" text="Riesgo Moderado">
      <formula>NOT(ISERROR(SEARCH("Riesgo Moderado",P20)))</formula>
    </cfRule>
    <cfRule type="containsText" dxfId="281" priority="16" stopIfTrue="1" operator="containsText" text="Riesgo Bajo">
      <formula>NOT(ISERROR(SEARCH("Riesgo Bajo",P20)))</formula>
    </cfRule>
    <cfRule type="containsText" dxfId="280" priority="17" stopIfTrue="1" operator="containsText" text="Riesgo Alto">
      <formula>NOT(ISERROR(SEARCH("Riesgo Alto",P20)))</formula>
    </cfRule>
    <cfRule type="containsText" dxfId="279" priority="18" stopIfTrue="1" operator="containsText" text="Riesgo Extremo">
      <formula>NOT(ISERROR(SEARCH("Riesgo Extremo",P20)))</formula>
    </cfRule>
  </conditionalFormatting>
  <conditionalFormatting sqref="P20">
    <cfRule type="containsText" dxfId="278" priority="13" stopIfTrue="1" operator="containsText" text="Riesgo Extremo">
      <formula>NOT(ISERROR(SEARCH("Riesgo Extremo",P20)))</formula>
    </cfRule>
  </conditionalFormatting>
  <conditionalFormatting sqref="Q35">
    <cfRule type="containsText" dxfId="277" priority="8" stopIfTrue="1" operator="containsText" text="Riesgo Alto">
      <formula>NOT(ISERROR(SEARCH("Riesgo Alto",Q35)))</formula>
    </cfRule>
    <cfRule type="containsText" dxfId="276" priority="9" stopIfTrue="1" operator="containsText" text="Riesgo Moderado">
      <formula>NOT(ISERROR(SEARCH("Riesgo Moderado",Q35)))</formula>
    </cfRule>
    <cfRule type="containsText" dxfId="275" priority="10" stopIfTrue="1" operator="containsText" text="Riesgo Bajo">
      <formula>NOT(ISERROR(SEARCH("Riesgo Bajo",Q35)))</formula>
    </cfRule>
    <cfRule type="containsText" dxfId="274" priority="11" stopIfTrue="1" operator="containsText" text="Riesgo Alto">
      <formula>NOT(ISERROR(SEARCH("Riesgo Alto",Q35)))</formula>
    </cfRule>
    <cfRule type="containsText" dxfId="273" priority="12" stopIfTrue="1" operator="containsText" text="Riesgo Extremo">
      <formula>NOT(ISERROR(SEARCH("Riesgo Extremo",Q35)))</formula>
    </cfRule>
  </conditionalFormatting>
  <conditionalFormatting sqref="Q35">
    <cfRule type="containsText" dxfId="272" priority="7" stopIfTrue="1" operator="containsText" text="Riesgo Extremo">
      <formula>NOT(ISERROR(SEARCH("Riesgo Extremo",Q35)))</formula>
    </cfRule>
  </conditionalFormatting>
  <conditionalFormatting sqref="Q37">
    <cfRule type="containsText" dxfId="271" priority="2" stopIfTrue="1" operator="containsText" text="Riesgo Alto">
      <formula>NOT(ISERROR(SEARCH("Riesgo Alto",Q37)))</formula>
    </cfRule>
    <cfRule type="containsText" dxfId="270" priority="3" stopIfTrue="1" operator="containsText" text="Riesgo Moderado">
      <formula>NOT(ISERROR(SEARCH("Riesgo Moderado",Q37)))</formula>
    </cfRule>
    <cfRule type="containsText" dxfId="269" priority="4" stopIfTrue="1" operator="containsText" text="Riesgo Bajo">
      <formula>NOT(ISERROR(SEARCH("Riesgo Bajo",Q37)))</formula>
    </cfRule>
    <cfRule type="containsText" dxfId="268" priority="5" stopIfTrue="1" operator="containsText" text="Riesgo Alto">
      <formula>NOT(ISERROR(SEARCH("Riesgo Alto",Q37)))</formula>
    </cfRule>
    <cfRule type="containsText" dxfId="267" priority="6" stopIfTrue="1" operator="containsText" text="Riesgo Extremo">
      <formula>NOT(ISERROR(SEARCH("Riesgo Extremo",Q37)))</formula>
    </cfRule>
  </conditionalFormatting>
  <conditionalFormatting sqref="Q37">
    <cfRule type="containsText" dxfId="266" priority="1" stopIfTrue="1" operator="containsText" text="Riesgo Extremo">
      <formula>NOT(ISERROR(SEARCH("Riesgo Extremo",Q37)))</formula>
    </cfRule>
  </conditionalFormatting>
  <dataValidations count="6">
    <dataValidation type="list" allowBlank="1" showInputMessage="1" showErrorMessage="1" sqref="M24 M26 M28 M30 M32 I64:T64 M38 M22 I62:T62 I60:W60 I70:T70 I48:W48 I58:W58 I68:T68 I46:W46 I44:W44 I42:W42 I52:W52 I40:W40 I50:W50 I56:W56 I66:T66 I54:W54 M34 M36">
      <formula1>$K$15:$K$16</formula1>
    </dataValidation>
    <dataValidation type="list" allowBlank="1" showInputMessage="1" showErrorMessage="1" sqref="M21 M23 M27 M29 M31 M33 M37 M25 I67:T67 I47:W47 I57:W57 I45:W45 I43:W43 I41:W41 I39:W39 I49:W49 I51:W51 I61:T61 I59:W59 I69:T69 I55:W55 I65:T65 I53:W53 I63:T63 M35">
      <formula1>$A$15:$A$16</formula1>
    </dataValidation>
    <dataValidation type="list" allowBlank="1" showInputMessage="1" showErrorMessage="1" sqref="I28:L28 I24:L24 I36:L36 I26:L26">
      <formula1>$K$17:$K$18</formula1>
    </dataValidation>
    <dataValidation type="list" allowBlank="1" showInputMessage="1" showErrorMessage="1" sqref="J23:L23 I31:L31 I33:L33 I37:L37 I25:L25">
      <formula1>$A$17:$A$18</formula1>
    </dataValidation>
    <dataValidation type="list" allowBlank="1" showInputMessage="1" showErrorMessage="1" sqref="AC20:AG20">
      <formula1>$A$13:$A$17</formula1>
    </dataValidation>
    <dataValidation type="list" allowBlank="1" showInputMessage="1" showErrorMessage="1" sqref="AC21:AG30">
      <formula1>$B$15:$B$19</formula1>
    </dataValidation>
  </dataValidations>
  <pageMargins left="0.75" right="0.75" top="1" bottom="1" header="0.3" footer="0.3"/>
  <pageSetup orientation="portrait" horizontalDpi="4294967293" verticalDpi="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U101"/>
  <sheetViews>
    <sheetView showGridLines="0" tabSelected="1" zoomScale="40" zoomScaleNormal="40" workbookViewId="0">
      <selection activeCell="A12" sqref="A12:AK12"/>
    </sheetView>
  </sheetViews>
  <sheetFormatPr baseColWidth="10" defaultColWidth="11.28515625" defaultRowHeight="18" x14ac:dyDescent="0.25"/>
  <cols>
    <col min="1" max="1" width="9.140625" style="141" customWidth="1"/>
    <col min="2" max="2" width="31.85546875" style="141" customWidth="1"/>
    <col min="3" max="3" width="23.7109375" style="141" customWidth="1"/>
    <col min="4" max="4" width="23.28515625" style="141" customWidth="1"/>
    <col min="5" max="5" width="22.85546875" style="141" customWidth="1"/>
    <col min="6" max="6" width="15.85546875" style="141" customWidth="1"/>
    <col min="7" max="7" width="35.85546875" style="141" customWidth="1"/>
    <col min="8" max="8" width="9.140625" style="141" customWidth="1"/>
    <col min="9" max="9" width="16.28515625" style="141" customWidth="1"/>
    <col min="10" max="10" width="22.28515625" style="141" customWidth="1"/>
    <col min="11" max="11" width="48.5703125" style="141" customWidth="1"/>
    <col min="12" max="12" width="22.28515625" style="141" customWidth="1"/>
    <col min="13" max="13" width="34" style="141" customWidth="1"/>
    <col min="14" max="14" width="22.28515625" style="141" customWidth="1"/>
    <col min="15" max="15" width="19.140625" style="142" customWidth="1"/>
    <col min="16" max="17" width="14" style="142" customWidth="1"/>
    <col min="18" max="18" width="21" style="141" hidden="1" customWidth="1"/>
    <col min="19" max="21" width="10.140625" style="141" customWidth="1"/>
    <col min="22" max="22" width="23.140625" style="141" customWidth="1"/>
    <col min="23" max="24" width="0" style="141" hidden="1" customWidth="1"/>
    <col min="25" max="25" width="32.85546875" style="141" customWidth="1"/>
    <col min="26" max="26" width="41.7109375" style="141" customWidth="1"/>
    <col min="27" max="27" width="17.140625" style="141" customWidth="1"/>
    <col min="28" max="28" width="24.5703125" style="141" customWidth="1"/>
    <col min="29" max="29" width="11.28515625" style="141"/>
    <col min="30" max="30" width="17.85546875" style="141" customWidth="1"/>
    <col min="31" max="31" width="14" style="141" bestFit="1" customWidth="1"/>
    <col min="32" max="32" width="35.85546875" style="141" customWidth="1"/>
    <col min="33" max="33" width="38.140625" style="141" customWidth="1"/>
    <col min="34" max="34" width="11.28515625" style="141"/>
    <col min="35" max="35" width="17.140625" style="141" customWidth="1"/>
    <col min="36" max="16384" width="11.28515625" style="141"/>
  </cols>
  <sheetData>
    <row r="1" spans="1:255" ht="1.5" customHeight="1" x14ac:dyDescent="0.25"/>
    <row r="2" spans="1:255" ht="1.5" customHeight="1" x14ac:dyDescent="0.25">
      <c r="A2" s="84"/>
      <c r="B2" s="84"/>
      <c r="C2" s="84"/>
      <c r="D2" s="84"/>
      <c r="E2" s="84"/>
      <c r="F2" s="84"/>
      <c r="G2" s="84"/>
      <c r="H2" s="84"/>
      <c r="I2" s="84"/>
      <c r="J2" s="84"/>
      <c r="K2" s="84"/>
      <c r="L2" s="84"/>
      <c r="M2" s="84"/>
      <c r="N2" s="84"/>
      <c r="O2" s="87"/>
      <c r="P2" s="87"/>
      <c r="Q2" s="87"/>
      <c r="R2" s="84"/>
    </row>
    <row r="3" spans="1:255" ht="1.5" customHeight="1" x14ac:dyDescent="0.25">
      <c r="A3" s="84"/>
      <c r="B3" s="84"/>
      <c r="C3" s="84"/>
      <c r="D3" s="84"/>
      <c r="E3" s="84"/>
      <c r="F3" s="84"/>
      <c r="G3" s="84"/>
      <c r="H3" s="84"/>
      <c r="I3" s="84"/>
      <c r="J3" s="84"/>
      <c r="K3" s="84"/>
      <c r="L3" s="84"/>
      <c r="M3" s="84"/>
      <c r="N3" s="84"/>
      <c r="O3" s="87"/>
      <c r="P3" s="87"/>
      <c r="Q3" s="87"/>
      <c r="R3" s="84"/>
    </row>
    <row r="4" spans="1:255" ht="1.5" customHeight="1" thickBot="1" x14ac:dyDescent="0.3">
      <c r="A4" s="84"/>
      <c r="B4" s="84"/>
      <c r="C4" s="84"/>
      <c r="D4" s="84"/>
      <c r="E4" s="84"/>
      <c r="F4" s="84"/>
      <c r="G4" s="84"/>
      <c r="H4" s="84"/>
      <c r="I4" s="84"/>
      <c r="J4" s="84"/>
      <c r="K4" s="84"/>
      <c r="L4" s="84"/>
      <c r="M4" s="84"/>
      <c r="N4" s="84"/>
      <c r="O4" s="87"/>
      <c r="P4" s="87"/>
      <c r="Q4" s="87"/>
      <c r="R4" s="84"/>
    </row>
    <row r="5" spans="1:255" ht="25.5" customHeight="1" x14ac:dyDescent="0.35">
      <c r="A5" s="719"/>
      <c r="B5" s="720"/>
      <c r="C5" s="725" t="s">
        <v>1</v>
      </c>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6" t="s">
        <v>307</v>
      </c>
      <c r="AF5" s="727"/>
      <c r="AG5" s="728" t="s">
        <v>308</v>
      </c>
      <c r="AH5" s="728"/>
      <c r="AI5" s="728"/>
      <c r="AJ5" s="728"/>
      <c r="AK5" s="729"/>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x14ac:dyDescent="0.35">
      <c r="A6" s="721"/>
      <c r="B6" s="722"/>
      <c r="C6" s="730" t="s">
        <v>143</v>
      </c>
      <c r="D6" s="730"/>
      <c r="E6" s="730"/>
      <c r="F6" s="730"/>
      <c r="G6" s="730" t="s">
        <v>309</v>
      </c>
      <c r="H6" s="730"/>
      <c r="I6" s="730"/>
      <c r="J6" s="730"/>
      <c r="K6" s="730"/>
      <c r="L6" s="730"/>
      <c r="M6" s="730"/>
      <c r="N6" s="730"/>
      <c r="O6" s="730"/>
      <c r="P6" s="730"/>
      <c r="Q6" s="730"/>
      <c r="R6" s="730"/>
      <c r="S6" s="730"/>
      <c r="T6" s="730"/>
      <c r="U6" s="730"/>
      <c r="V6" s="730"/>
      <c r="W6" s="730"/>
      <c r="X6" s="730"/>
      <c r="Y6" s="730"/>
      <c r="Z6" s="730"/>
      <c r="AA6" s="730"/>
      <c r="AB6" s="730"/>
      <c r="AC6" s="730"/>
      <c r="AD6" s="730"/>
      <c r="AE6" s="731" t="s">
        <v>310</v>
      </c>
      <c r="AF6" s="732"/>
      <c r="AG6" s="733">
        <v>2</v>
      </c>
      <c r="AH6" s="733"/>
      <c r="AI6" s="733"/>
      <c r="AJ6" s="733"/>
      <c r="AK6" s="734"/>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49.5" customHeight="1" thickBot="1" x14ac:dyDescent="0.4">
      <c r="A7" s="723"/>
      <c r="B7" s="724"/>
      <c r="C7" s="735" t="s">
        <v>311</v>
      </c>
      <c r="D7" s="735"/>
      <c r="E7" s="735"/>
      <c r="F7" s="735"/>
      <c r="G7" s="735" t="s">
        <v>312</v>
      </c>
      <c r="H7" s="735"/>
      <c r="I7" s="735"/>
      <c r="J7" s="735"/>
      <c r="K7" s="735"/>
      <c r="L7" s="735"/>
      <c r="M7" s="735"/>
      <c r="N7" s="735"/>
      <c r="O7" s="735"/>
      <c r="P7" s="735"/>
      <c r="Q7" s="735"/>
      <c r="R7" s="735"/>
      <c r="S7" s="735"/>
      <c r="T7" s="735"/>
      <c r="U7" s="735"/>
      <c r="V7" s="735"/>
      <c r="W7" s="735"/>
      <c r="X7" s="735"/>
      <c r="Y7" s="735"/>
      <c r="Z7" s="735"/>
      <c r="AA7" s="735"/>
      <c r="AB7" s="735"/>
      <c r="AC7" s="735"/>
      <c r="AD7" s="735"/>
      <c r="AE7" s="703" t="s">
        <v>313</v>
      </c>
      <c r="AF7" s="704"/>
      <c r="AG7" s="705">
        <v>43123</v>
      </c>
      <c r="AH7" s="705"/>
      <c r="AI7" s="705"/>
      <c r="AJ7" s="705"/>
      <c r="AK7" s="706"/>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3.25" customHeight="1" thickBot="1" x14ac:dyDescent="0.3">
      <c r="A8" s="707"/>
      <c r="B8" s="707"/>
      <c r="C8" s="143"/>
      <c r="D8" s="143"/>
      <c r="E8" s="144"/>
      <c r="F8" s="144"/>
      <c r="G8" s="144"/>
      <c r="H8" s="144"/>
      <c r="I8" s="144"/>
      <c r="J8" s="144"/>
      <c r="K8" s="144"/>
      <c r="L8" s="144"/>
      <c r="M8" s="140"/>
      <c r="N8" s="140"/>
      <c r="O8" s="140"/>
      <c r="P8" s="140"/>
      <c r="Q8" s="140"/>
      <c r="R8" s="145"/>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c r="IS8" s="140"/>
      <c r="IT8" s="140"/>
      <c r="IU8" s="140"/>
    </row>
    <row r="9" spans="1:255" ht="23.25" customHeight="1" thickBot="1" x14ac:dyDescent="0.3">
      <c r="A9" s="153" t="s">
        <v>314</v>
      </c>
      <c r="B9" s="708">
        <v>43168</v>
      </c>
      <c r="C9" s="709"/>
      <c r="D9" s="710">
        <f>'SEPG-F-007'!A6:M6</f>
        <v>0</v>
      </c>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2"/>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58.5" customHeight="1" thickBot="1" x14ac:dyDescent="0.3">
      <c r="A10" s="713" t="s">
        <v>315</v>
      </c>
      <c r="B10" s="714"/>
      <c r="C10" s="715"/>
      <c r="D10" s="716" t="s">
        <v>397</v>
      </c>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8"/>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thickBot="1" x14ac:dyDescent="0.3">
      <c r="A11" s="143"/>
      <c r="B11" s="143"/>
      <c r="C11" s="143"/>
      <c r="D11" s="143"/>
      <c r="E11" s="144"/>
      <c r="F11" s="144"/>
      <c r="G11" s="144" t="s">
        <v>316</v>
      </c>
      <c r="H11" s="144"/>
      <c r="I11" s="144"/>
      <c r="J11" s="144"/>
      <c r="K11" s="144"/>
      <c r="L11" s="144"/>
      <c r="M11" s="140"/>
      <c r="N11" s="140"/>
      <c r="O11" s="140"/>
      <c r="P11" s="140"/>
      <c r="Q11" s="140"/>
      <c r="R11" s="145"/>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c r="IS11" s="140"/>
      <c r="IT11" s="140"/>
      <c r="IU11" s="140"/>
    </row>
    <row r="12" spans="1:255" ht="33" customHeight="1" thickBot="1" x14ac:dyDescent="0.3">
      <c r="A12" s="736" t="s">
        <v>317</v>
      </c>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8"/>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7.5" customHeight="1" thickBot="1" x14ac:dyDescent="0.3">
      <c r="A13" s="739" t="s">
        <v>318</v>
      </c>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1"/>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row>
    <row r="14" spans="1:255" ht="33" customHeight="1" thickBot="1" x14ac:dyDescent="0.3">
      <c r="A14" s="769" t="s">
        <v>119</v>
      </c>
      <c r="B14" s="770"/>
      <c r="C14" s="770"/>
      <c r="D14" s="770"/>
      <c r="E14" s="770"/>
      <c r="F14" s="770"/>
      <c r="G14" s="770"/>
      <c r="H14" s="770"/>
      <c r="I14" s="770"/>
      <c r="J14" s="770"/>
      <c r="K14" s="771"/>
      <c r="L14" s="146"/>
      <c r="M14" s="146"/>
      <c r="N14" s="146"/>
      <c r="O14" s="146"/>
      <c r="P14" s="146"/>
      <c r="Q14" s="146"/>
      <c r="R14" s="146"/>
      <c r="S14" s="146"/>
      <c r="T14" s="146"/>
      <c r="U14" s="146"/>
      <c r="V14" s="146"/>
    </row>
    <row r="15" spans="1:255" ht="18.75" customHeight="1" thickBot="1" x14ac:dyDescent="0.3">
      <c r="A15" s="772"/>
      <c r="B15" s="772"/>
      <c r="C15" s="772"/>
      <c r="D15" s="772"/>
      <c r="E15" s="772"/>
      <c r="F15" s="772"/>
      <c r="G15" s="772"/>
      <c r="H15" s="772"/>
      <c r="I15" s="772"/>
      <c r="J15" s="772"/>
      <c r="K15" s="772"/>
      <c r="L15" s="82"/>
      <c r="M15" s="82"/>
      <c r="N15" s="82"/>
      <c r="O15" s="82"/>
      <c r="P15" s="82"/>
      <c r="Q15" s="82"/>
      <c r="R15" s="82"/>
      <c r="S15" s="82"/>
      <c r="T15" s="82"/>
      <c r="U15" s="82"/>
      <c r="V15" s="82"/>
    </row>
    <row r="16" spans="1:255" ht="18.75" customHeight="1" x14ac:dyDescent="0.25">
      <c r="A16" s="154"/>
      <c r="B16" s="155"/>
      <c r="C16" s="155"/>
      <c r="D16" s="155"/>
      <c r="E16" s="155"/>
      <c r="F16" s="155"/>
      <c r="G16" s="155"/>
      <c r="H16" s="155"/>
      <c r="I16" s="155"/>
      <c r="J16" s="155"/>
      <c r="K16" s="156"/>
      <c r="L16" s="82"/>
      <c r="M16" s="82"/>
      <c r="N16" s="82"/>
      <c r="O16" s="82"/>
      <c r="P16" s="82"/>
      <c r="Q16" s="82"/>
      <c r="R16" s="82"/>
      <c r="S16" s="82"/>
      <c r="T16" s="82"/>
      <c r="U16" s="82"/>
      <c r="V16" s="82"/>
    </row>
    <row r="17" spans="1:37" ht="108" customHeight="1" x14ac:dyDescent="0.25">
      <c r="A17" s="742" t="s">
        <v>319</v>
      </c>
      <c r="B17" s="743"/>
      <c r="C17" s="743"/>
      <c r="D17" s="743"/>
      <c r="E17" s="743"/>
      <c r="F17" s="743"/>
      <c r="G17" s="743"/>
      <c r="H17" s="743"/>
      <c r="I17" s="743"/>
      <c r="J17" s="743"/>
      <c r="K17" s="744"/>
      <c r="L17" s="147"/>
      <c r="M17" s="147"/>
      <c r="N17" s="147"/>
      <c r="O17" s="147"/>
      <c r="P17" s="147"/>
      <c r="Q17" s="147"/>
      <c r="R17" s="147"/>
      <c r="S17" s="147"/>
      <c r="T17" s="147"/>
      <c r="U17" s="147"/>
      <c r="V17" s="147"/>
    </row>
    <row r="18" spans="1:37" ht="152.25" customHeight="1" thickBot="1" x14ac:dyDescent="0.3">
      <c r="A18" s="745"/>
      <c r="B18" s="746"/>
      <c r="C18" s="746"/>
      <c r="D18" s="746"/>
      <c r="E18" s="746"/>
      <c r="F18" s="746"/>
      <c r="G18" s="746"/>
      <c r="H18" s="746"/>
      <c r="I18" s="746"/>
      <c r="J18" s="746"/>
      <c r="K18" s="747"/>
      <c r="L18" s="148"/>
      <c r="M18" s="148"/>
      <c r="N18" s="148"/>
      <c r="O18" s="148"/>
      <c r="P18" s="148"/>
      <c r="Q18" s="148"/>
      <c r="R18" s="148"/>
    </row>
    <row r="19" spans="1:37" ht="30" customHeight="1" x14ac:dyDescent="0.25">
      <c r="A19" s="748" t="s">
        <v>120</v>
      </c>
      <c r="B19" s="749"/>
      <c r="C19" s="750"/>
      <c r="D19" s="750"/>
      <c r="E19" s="750"/>
      <c r="F19" s="750"/>
      <c r="G19" s="754" t="s">
        <v>121</v>
      </c>
      <c r="H19" s="754"/>
      <c r="I19" s="754"/>
      <c r="J19" s="754"/>
      <c r="K19" s="754"/>
      <c r="L19" s="754"/>
      <c r="M19" s="754"/>
      <c r="N19" s="754" t="s">
        <v>122</v>
      </c>
      <c r="O19" s="754"/>
      <c r="P19" s="750" t="s">
        <v>123</v>
      </c>
      <c r="Q19" s="750"/>
      <c r="R19" s="750"/>
      <c r="S19" s="750"/>
      <c r="T19" s="756" t="s">
        <v>124</v>
      </c>
      <c r="U19" s="756"/>
      <c r="V19" s="756"/>
      <c r="W19" s="756"/>
      <c r="X19" s="157"/>
      <c r="Y19" s="757" t="s">
        <v>138</v>
      </c>
      <c r="Z19" s="758"/>
      <c r="AA19" s="758"/>
      <c r="AB19" s="758"/>
      <c r="AC19" s="758"/>
      <c r="AD19" s="758"/>
      <c r="AE19" s="758"/>
      <c r="AF19" s="758"/>
      <c r="AG19" s="758"/>
      <c r="AH19" s="758"/>
      <c r="AI19" s="758"/>
      <c r="AJ19" s="758"/>
      <c r="AK19" s="759"/>
    </row>
    <row r="20" spans="1:37" ht="30" customHeight="1" x14ac:dyDescent="0.25">
      <c r="A20" s="751"/>
      <c r="B20" s="752"/>
      <c r="C20" s="753"/>
      <c r="D20" s="753"/>
      <c r="E20" s="753"/>
      <c r="F20" s="753"/>
      <c r="G20" s="755"/>
      <c r="H20" s="755"/>
      <c r="I20" s="755"/>
      <c r="J20" s="755"/>
      <c r="K20" s="755"/>
      <c r="L20" s="755"/>
      <c r="M20" s="755"/>
      <c r="N20" s="755"/>
      <c r="O20" s="755"/>
      <c r="P20" s="677" t="s">
        <v>125</v>
      </c>
      <c r="Q20" s="753" t="s">
        <v>126</v>
      </c>
      <c r="R20" s="753" t="s">
        <v>126</v>
      </c>
      <c r="S20" s="677" t="s">
        <v>47</v>
      </c>
      <c r="T20" s="676" t="s">
        <v>48</v>
      </c>
      <c r="U20" s="676" t="s">
        <v>320</v>
      </c>
      <c r="V20" s="676" t="s">
        <v>127</v>
      </c>
      <c r="W20" s="676" t="s">
        <v>127</v>
      </c>
      <c r="X20" s="158"/>
      <c r="Y20" s="775" t="s">
        <v>321</v>
      </c>
      <c r="Z20" s="158" t="s">
        <v>140</v>
      </c>
      <c r="AA20" s="761" t="s">
        <v>140</v>
      </c>
      <c r="AB20" s="762"/>
      <c r="AC20" s="763"/>
      <c r="AD20" s="761" t="s">
        <v>141</v>
      </c>
      <c r="AE20" s="763"/>
      <c r="AF20" s="671" t="s">
        <v>272</v>
      </c>
      <c r="AG20" s="671" t="s">
        <v>269</v>
      </c>
      <c r="AH20" s="764" t="s">
        <v>270</v>
      </c>
      <c r="AI20" s="773"/>
      <c r="AJ20" s="764" t="s">
        <v>271</v>
      </c>
      <c r="AK20" s="765"/>
    </row>
    <row r="21" spans="1:37" ht="117.75" customHeight="1" thickBot="1" x14ac:dyDescent="0.3">
      <c r="A21" s="159" t="s">
        <v>9</v>
      </c>
      <c r="B21" s="160" t="s">
        <v>10</v>
      </c>
      <c r="C21" s="161" t="s">
        <v>47</v>
      </c>
      <c r="D21" s="161" t="s">
        <v>48</v>
      </c>
      <c r="E21" s="161" t="s">
        <v>128</v>
      </c>
      <c r="F21" s="161" t="s">
        <v>129</v>
      </c>
      <c r="G21" s="161" t="s">
        <v>130</v>
      </c>
      <c r="H21" s="162" t="s">
        <v>45</v>
      </c>
      <c r="I21" s="161" t="s">
        <v>46</v>
      </c>
      <c r="J21" s="163" t="s">
        <v>131</v>
      </c>
      <c r="K21" s="163" t="s">
        <v>132</v>
      </c>
      <c r="L21" s="163" t="s">
        <v>133</v>
      </c>
      <c r="M21" s="163" t="s">
        <v>134</v>
      </c>
      <c r="N21" s="163" t="s">
        <v>135</v>
      </c>
      <c r="O21" s="163" t="s">
        <v>322</v>
      </c>
      <c r="P21" s="768"/>
      <c r="Q21" s="760"/>
      <c r="R21" s="760"/>
      <c r="S21" s="768"/>
      <c r="T21" s="677"/>
      <c r="U21" s="677"/>
      <c r="V21" s="677"/>
      <c r="W21" s="677"/>
      <c r="X21" s="164" t="s">
        <v>145</v>
      </c>
      <c r="Y21" s="671"/>
      <c r="Z21" s="164" t="s">
        <v>139</v>
      </c>
      <c r="AA21" s="164" t="s">
        <v>42</v>
      </c>
      <c r="AB21" s="164" t="s">
        <v>146</v>
      </c>
      <c r="AC21" s="164" t="s">
        <v>147</v>
      </c>
      <c r="AD21" s="164" t="s">
        <v>148</v>
      </c>
      <c r="AE21" s="164" t="s">
        <v>149</v>
      </c>
      <c r="AF21" s="672"/>
      <c r="AG21" s="672"/>
      <c r="AH21" s="766"/>
      <c r="AI21" s="774"/>
      <c r="AJ21" s="766"/>
      <c r="AK21" s="767"/>
    </row>
    <row r="22" spans="1:37" ht="126" customHeight="1" x14ac:dyDescent="0.25">
      <c r="A22" s="794">
        <v>1</v>
      </c>
      <c r="B22" s="793" t="str">
        <f>'SEPG-F-007'!C10</f>
        <v xml:space="preserve">La entidad no cuenta con las políticas necesarias para el desarrollo de la gestión </v>
      </c>
      <c r="C22" s="150">
        <f>'SEPG-F-012'!N21</f>
        <v>3</v>
      </c>
      <c r="D22" s="150">
        <f>'SEPG-F-012'!N22</f>
        <v>6</v>
      </c>
      <c r="E22" s="365">
        <f>'SEPG-F-012'!P21</f>
        <v>18</v>
      </c>
      <c r="F22" s="702">
        <v>1</v>
      </c>
      <c r="G22" s="372" t="s">
        <v>513</v>
      </c>
      <c r="H22" s="366" t="s">
        <v>182</v>
      </c>
      <c r="I22" s="367"/>
      <c r="J22" s="366">
        <v>15</v>
      </c>
      <c r="K22" s="367">
        <v>15</v>
      </c>
      <c r="L22" s="367">
        <v>15</v>
      </c>
      <c r="M22" s="367">
        <v>15</v>
      </c>
      <c r="N22" s="367">
        <v>25</v>
      </c>
      <c r="O22" s="368">
        <f>IF(L22=0,0,IF(SUM(J22:N22)=0,"",SUM(J22:N22)))</f>
        <v>85</v>
      </c>
      <c r="P22" s="700">
        <f>IFERROR(IF(AVERAGEIF(H22:H24,"X",$O22:$O24)&lt;=50,0,IF(AVERAGEIF(H22:H24,"X",$O22:$O24)&lt;=75,-1,-2)),"")</f>
        <v>-2</v>
      </c>
      <c r="Q22" s="700" t="str">
        <f>IFERROR(IF(AVERAGEIF(I22:I24,"X",$O22:$O24)&lt;=50,0,IF(AVERAGEIF(I22:I24,"X",$O22:$O24)&lt;=75,-1,-2)),"")</f>
        <v/>
      </c>
      <c r="R22" s="369">
        <f>IF(COUNTA(H22:I22)=2,"Seleccione una opcion P o I",IF(ISNUMBER(O22),LOOKUP(O22,DB!$F$74:$G$76,DB!$H$74:$H$76),""))</f>
        <v>-2</v>
      </c>
      <c r="S22" s="657">
        <f>IFERROR(IF(C22+MIN(P22:P24)&lt;1,1,C22+MIN(P22:P24)),"")</f>
        <v>1</v>
      </c>
      <c r="T22" s="657">
        <f ca="1">IFERROR(IF(Q22&lt;&gt;0,IF(MATCH(D22,'SEPG-F-012'!K12:K16)+Q22&lt;1,1,OFFSET('SEPG-F-012'!K12:K16,MATCH(D22,'SEPG-F-012'!K12:K16,)+Q22,0,1,1)),D22),D22)</f>
        <v>6</v>
      </c>
      <c r="U22" s="657">
        <f ca="1">IFERROR(+T22*S22,)</f>
        <v>6</v>
      </c>
      <c r="V22" s="657" t="str">
        <f ca="1">IFERROR(VLOOKUP(U22,DB!$B$37:$D$61,2,FALSE),"")</f>
        <v>Riesgo Bajo (Z-4)</v>
      </c>
      <c r="W22" s="370">
        <f>IF(COUNTA(#REF!)=1,R22,0)</f>
        <v>-2</v>
      </c>
      <c r="X22" s="370">
        <f>IF(COUNTA(I22)=1,R22,0)</f>
        <v>0</v>
      </c>
      <c r="Y22" s="667" t="s">
        <v>150</v>
      </c>
      <c r="Z22" s="670" t="s">
        <v>528</v>
      </c>
      <c r="AA22" s="670" t="s">
        <v>468</v>
      </c>
      <c r="AB22" s="667" t="s">
        <v>490</v>
      </c>
      <c r="AC22" s="667" t="s">
        <v>491</v>
      </c>
      <c r="AD22" s="668">
        <v>43101</v>
      </c>
      <c r="AE22" s="668">
        <v>43465</v>
      </c>
      <c r="AF22" s="790" t="s">
        <v>529</v>
      </c>
      <c r="AG22" s="667" t="s">
        <v>493</v>
      </c>
      <c r="AH22" s="673">
        <v>0.9</v>
      </c>
      <c r="AI22" s="674"/>
      <c r="AJ22" s="642"/>
      <c r="AK22" s="643"/>
    </row>
    <row r="23" spans="1:37" ht="126" customHeight="1" x14ac:dyDescent="0.25">
      <c r="A23" s="678"/>
      <c r="B23" s="679"/>
      <c r="C23" s="688" t="str">
        <f>'SEPG-F-012'!O21</f>
        <v>Posible (C)</v>
      </c>
      <c r="D23" s="688" t="str">
        <f>'SEPG-F-012'!O22</f>
        <v>Menor</v>
      </c>
      <c r="E23" s="688" t="str">
        <f>'SEPG-F-012'!Q21</f>
        <v>Riesgo Moderado (Z-7)</v>
      </c>
      <c r="F23" s="701"/>
      <c r="G23" s="372" t="s">
        <v>514</v>
      </c>
      <c r="H23" s="189" t="s">
        <v>182</v>
      </c>
      <c r="I23" s="189"/>
      <c r="J23" s="268">
        <v>15</v>
      </c>
      <c r="K23" s="189">
        <v>15</v>
      </c>
      <c r="L23" s="189">
        <v>30</v>
      </c>
      <c r="M23" s="189">
        <v>15</v>
      </c>
      <c r="N23" s="189">
        <v>25</v>
      </c>
      <c r="O23" s="267">
        <f t="shared" ref="O23:O65" si="0">IF(L23=0,0,IF(SUM(J23:N23)=0,"",SUM(J23:N23)))</f>
        <v>100</v>
      </c>
      <c r="P23" s="680"/>
      <c r="Q23" s="680"/>
      <c r="R23" s="190">
        <f>IF(COUNTA(H23:I23)=2,"Seleccione una opcion P o I",IF(ISNUMBER(O23),LOOKUP(O23,DB!$F$74:$G$76,DB!$H$74:$H$76),""))</f>
        <v>-2</v>
      </c>
      <c r="S23" s="658"/>
      <c r="T23" s="658"/>
      <c r="U23" s="658"/>
      <c r="V23" s="658"/>
      <c r="W23" s="191">
        <f t="shared" ref="W23:W65" si="1">IF(COUNTA(H23)=1,R23,0)</f>
        <v>-2</v>
      </c>
      <c r="X23" s="191">
        <f t="shared" ref="X23:X65" si="2">IF(COUNTA(I23)=1,R23,0)</f>
        <v>0</v>
      </c>
      <c r="Y23" s="649"/>
      <c r="Z23" s="656"/>
      <c r="AA23" s="656"/>
      <c r="AB23" s="649"/>
      <c r="AC23" s="649"/>
      <c r="AD23" s="648"/>
      <c r="AE23" s="648"/>
      <c r="AF23" s="653"/>
      <c r="AG23" s="649"/>
      <c r="AH23" s="649"/>
      <c r="AI23" s="675"/>
      <c r="AJ23" s="644"/>
      <c r="AK23" s="645"/>
    </row>
    <row r="24" spans="1:37" ht="126.75" customHeight="1" thickBot="1" x14ac:dyDescent="0.3">
      <c r="A24" s="678"/>
      <c r="B24" s="679"/>
      <c r="C24" s="688"/>
      <c r="D24" s="688"/>
      <c r="E24" s="688"/>
      <c r="F24" s="701"/>
      <c r="G24" s="372" t="s">
        <v>515</v>
      </c>
      <c r="H24" s="189" t="s">
        <v>136</v>
      </c>
      <c r="I24" s="189"/>
      <c r="J24" s="268">
        <v>15</v>
      </c>
      <c r="K24" s="189">
        <v>15</v>
      </c>
      <c r="L24" s="189">
        <v>15</v>
      </c>
      <c r="M24" s="189">
        <v>15</v>
      </c>
      <c r="N24" s="189">
        <v>25</v>
      </c>
      <c r="O24" s="267">
        <f t="shared" si="0"/>
        <v>85</v>
      </c>
      <c r="P24" s="680"/>
      <c r="Q24" s="680"/>
      <c r="R24" s="190">
        <f>IF(COUNTA(H24:I24)=2,"Seleccione una opcion P o I",IF(ISNUMBER(O24),LOOKUP(O24,DB!$F$74:$G$76,DB!$H$74:$H$76),""))</f>
        <v>-2</v>
      </c>
      <c r="S24" s="658"/>
      <c r="T24" s="658"/>
      <c r="U24" s="658"/>
      <c r="V24" s="658"/>
      <c r="W24" s="191">
        <f t="shared" si="1"/>
        <v>-2</v>
      </c>
      <c r="X24" s="191">
        <f t="shared" si="2"/>
        <v>0</v>
      </c>
      <c r="Y24" s="669"/>
      <c r="Z24" s="656"/>
      <c r="AA24" s="656"/>
      <c r="AB24" s="649"/>
      <c r="AC24" s="649"/>
      <c r="AD24" s="648"/>
      <c r="AE24" s="648"/>
      <c r="AF24" s="654"/>
      <c r="AG24" s="649"/>
      <c r="AH24" s="649"/>
      <c r="AI24" s="675"/>
      <c r="AJ24" s="644"/>
      <c r="AK24" s="645"/>
    </row>
    <row r="25" spans="1:37" ht="126" customHeight="1" x14ac:dyDescent="0.25">
      <c r="A25" s="678">
        <v>2</v>
      </c>
      <c r="B25" s="679" t="str">
        <f>'SEPG-F-007'!C11</f>
        <v>No contar con la información complenta y de forma oportuna para la consolidación y generación de reportes</v>
      </c>
      <c r="C25" s="265">
        <f>'SEPG-F-012'!N23</f>
        <v>5</v>
      </c>
      <c r="D25" s="265">
        <f>'SEPG-F-012'!N24</f>
        <v>11</v>
      </c>
      <c r="E25" s="266">
        <f>'SEPG-F-012'!P23</f>
        <v>55</v>
      </c>
      <c r="F25" s="701">
        <v>1</v>
      </c>
      <c r="G25" s="372" t="s">
        <v>516</v>
      </c>
      <c r="H25" s="189" t="s">
        <v>136</v>
      </c>
      <c r="I25" s="189"/>
      <c r="J25" s="268">
        <v>15</v>
      </c>
      <c r="K25" s="189">
        <v>15</v>
      </c>
      <c r="L25" s="189">
        <v>15</v>
      </c>
      <c r="M25" s="189">
        <v>15</v>
      </c>
      <c r="N25" s="189">
        <v>25</v>
      </c>
      <c r="O25" s="267">
        <f>IF(L25=0,0,IF(SUM(J25:N25)=0,"",SUM(J25:N25)))</f>
        <v>85</v>
      </c>
      <c r="P25" s="680">
        <f>IFERROR(IF(AVERAGEIF(H25:H27,"X",$O25:$O27)&lt;=50,0,IF(AVERAGEIF(H25:H27,"X",$O25:$O27)&lt;=75,-1,-2)),"")</f>
        <v>-2</v>
      </c>
      <c r="Q25" s="680" t="str">
        <f>IFERROR(IF(AVERAGEIF(I25:I27,"X",$O25:$O27)&lt;=50,0,IF(AVERAGEIF(I25:I27,"X",$O25:$O27)&lt;=75,-1,-2)),"")</f>
        <v/>
      </c>
      <c r="R25" s="190">
        <f>IF(COUNTA(H25:I25)=2,"Seleccione una opcion P o I",IF(ISNUMBER(O25),LOOKUP(O25,DB!$F$74:$G$76,DB!$H$74:$H$76),""))</f>
        <v>-2</v>
      </c>
      <c r="S25" s="658">
        <f>IFERROR(IF(C25+MIN(P25:P27)&lt;1,1,C25+MIN(P25:P27)),"")</f>
        <v>3</v>
      </c>
      <c r="T25" s="657">
        <f ca="1">IFERROR(IF(Q25&lt;&gt;0,IF(MATCH(D25,'SEPG-F-012'!K12:K16)+Q25&lt;1,1,OFFSET('SEPG-F-012'!K12:K16,MATCH(D25,'SEPG-F-012'!K12:K16,)+Q25,0,1,1)),D25),D25)</f>
        <v>11</v>
      </c>
      <c r="U25" s="658">
        <f ca="1">IFERROR(+T25*S25,)</f>
        <v>33</v>
      </c>
      <c r="V25" s="658" t="str">
        <f ca="1">IFERROR(VLOOKUP(U25,DB!$B$37:$D$61,2,FALSE),"")</f>
        <v>Riesgo Extremo (Z-19)</v>
      </c>
      <c r="W25" s="191">
        <f t="shared" si="1"/>
        <v>-2</v>
      </c>
      <c r="X25" s="191">
        <f t="shared" si="2"/>
        <v>0</v>
      </c>
      <c r="Y25" s="649" t="s">
        <v>151</v>
      </c>
      <c r="Z25" s="656" t="s">
        <v>530</v>
      </c>
      <c r="AA25" s="649" t="s">
        <v>468</v>
      </c>
      <c r="AB25" s="649" t="s">
        <v>490</v>
      </c>
      <c r="AC25" s="649" t="s">
        <v>491</v>
      </c>
      <c r="AD25" s="648">
        <v>43101</v>
      </c>
      <c r="AE25" s="648">
        <v>43435</v>
      </c>
      <c r="AF25" s="652" t="s">
        <v>531</v>
      </c>
      <c r="AG25" s="649" t="s">
        <v>496</v>
      </c>
      <c r="AH25" s="651">
        <v>1</v>
      </c>
      <c r="AI25" s="649"/>
      <c r="AJ25" s="646"/>
      <c r="AK25" s="647"/>
    </row>
    <row r="26" spans="1:37" ht="126" customHeight="1" x14ac:dyDescent="0.25">
      <c r="A26" s="678"/>
      <c r="B26" s="679"/>
      <c r="C26" s="691" t="str">
        <f>'SEPG-F-012'!O23</f>
        <v>Casi Seguro (A)</v>
      </c>
      <c r="D26" s="691" t="str">
        <f>'SEPG-F-012'!O24</f>
        <v>Mayor</v>
      </c>
      <c r="E26" s="691" t="str">
        <f>'SEPG-F-012'!Q23</f>
        <v>Riesgo Extremo (Z-21)</v>
      </c>
      <c r="F26" s="701"/>
      <c r="G26" s="372" t="s">
        <v>280</v>
      </c>
      <c r="H26" s="189" t="s">
        <v>136</v>
      </c>
      <c r="I26" s="189"/>
      <c r="J26" s="268">
        <v>15</v>
      </c>
      <c r="K26" s="189">
        <v>15</v>
      </c>
      <c r="L26" s="189">
        <v>30</v>
      </c>
      <c r="M26" s="189">
        <v>15</v>
      </c>
      <c r="N26" s="189">
        <v>25</v>
      </c>
      <c r="O26" s="267">
        <f t="shared" ref="O26:O27" si="3">IF(L26=0,0,IF(SUM(J26:N26)=0,"",SUM(J26:N26)))</f>
        <v>100</v>
      </c>
      <c r="P26" s="680"/>
      <c r="Q26" s="680"/>
      <c r="R26" s="190"/>
      <c r="S26" s="658"/>
      <c r="T26" s="658"/>
      <c r="U26" s="658"/>
      <c r="V26" s="658"/>
      <c r="W26" s="191"/>
      <c r="X26" s="191"/>
      <c r="Y26" s="649"/>
      <c r="Z26" s="656"/>
      <c r="AA26" s="649"/>
      <c r="AB26" s="649"/>
      <c r="AC26" s="649"/>
      <c r="AD26" s="648"/>
      <c r="AE26" s="648"/>
      <c r="AF26" s="653"/>
      <c r="AG26" s="649"/>
      <c r="AH26" s="649"/>
      <c r="AI26" s="649"/>
      <c r="AJ26" s="646"/>
      <c r="AK26" s="647"/>
    </row>
    <row r="27" spans="1:37" ht="183" customHeight="1" x14ac:dyDescent="0.25">
      <c r="A27" s="678"/>
      <c r="B27" s="679"/>
      <c r="C27" s="692"/>
      <c r="D27" s="692"/>
      <c r="E27" s="692"/>
      <c r="F27" s="701"/>
      <c r="G27" s="372" t="s">
        <v>281</v>
      </c>
      <c r="H27" s="189" t="s">
        <v>136</v>
      </c>
      <c r="I27" s="189"/>
      <c r="J27" s="268">
        <v>15</v>
      </c>
      <c r="K27" s="189">
        <v>15</v>
      </c>
      <c r="L27" s="189">
        <v>15</v>
      </c>
      <c r="M27" s="189">
        <v>15</v>
      </c>
      <c r="N27" s="189">
        <v>25</v>
      </c>
      <c r="O27" s="267">
        <f t="shared" si="3"/>
        <v>85</v>
      </c>
      <c r="P27" s="680"/>
      <c r="Q27" s="680"/>
      <c r="R27" s="190">
        <f>IF(COUNTA(H27:I27)=2,"Seleccione una opcion P o I",IF(ISNUMBER(O27),LOOKUP(O27,DB!$F$74:$G$76,DB!$H$74:$H$76),""))</f>
        <v>-2</v>
      </c>
      <c r="S27" s="658"/>
      <c r="T27" s="658"/>
      <c r="U27" s="658"/>
      <c r="V27" s="658"/>
      <c r="W27" s="191">
        <f t="shared" si="1"/>
        <v>-2</v>
      </c>
      <c r="X27" s="191">
        <f t="shared" si="2"/>
        <v>0</v>
      </c>
      <c r="Y27" s="649"/>
      <c r="Z27" s="656"/>
      <c r="AA27" s="649"/>
      <c r="AB27" s="649"/>
      <c r="AC27" s="649"/>
      <c r="AD27" s="648"/>
      <c r="AE27" s="648"/>
      <c r="AF27" s="654"/>
      <c r="AG27" s="649"/>
      <c r="AH27" s="649"/>
      <c r="AI27" s="649"/>
      <c r="AJ27" s="646"/>
      <c r="AK27" s="647"/>
    </row>
    <row r="28" spans="1:37" ht="112.5" customHeight="1" thickBot="1" x14ac:dyDescent="0.3">
      <c r="A28" s="678">
        <v>3</v>
      </c>
      <c r="B28" s="679" t="str">
        <f>'SEPG-F-007'!C12</f>
        <v>Aprobación insuficiente de recursos y demoras de trámites presupuestales</v>
      </c>
      <c r="C28" s="265">
        <f>'SEPG-F-012'!N25</f>
        <v>4</v>
      </c>
      <c r="D28" s="265">
        <f>'SEPG-F-012'!N26</f>
        <v>11</v>
      </c>
      <c r="E28" s="266">
        <f>'SEPG-F-012'!P25</f>
        <v>44</v>
      </c>
      <c r="F28" s="687">
        <v>1</v>
      </c>
      <c r="G28" s="373" t="s">
        <v>282</v>
      </c>
      <c r="H28" s="189" t="s">
        <v>182</v>
      </c>
      <c r="I28" s="189"/>
      <c r="J28" s="268">
        <v>15</v>
      </c>
      <c r="K28" s="189">
        <v>15</v>
      </c>
      <c r="L28" s="189">
        <v>30</v>
      </c>
      <c r="M28" s="189">
        <v>15</v>
      </c>
      <c r="N28" s="189">
        <v>25</v>
      </c>
      <c r="O28" s="267">
        <f t="shared" si="0"/>
        <v>100</v>
      </c>
      <c r="P28" s="680">
        <f>IFERROR(IF(AVERAGEIF(H28:H29,"X",$O28:$O29)&lt;=50,0,IF(AVERAGEIF(H28:H29,"X",$O28:$O29)&lt;=75,-1,-2)),"")</f>
        <v>-2</v>
      </c>
      <c r="Q28" s="680" t="str">
        <f>IFERROR(IF(AVERAGEIF(I28:I29,"X",$O28:$O29)&lt;=50,0,IF(AVERAGEIF(I28:I29,"X",$O28:$O29)&lt;=75,-1,-2)),"")</f>
        <v/>
      </c>
      <c r="R28" s="190">
        <f>IF(COUNTA(H28:I28)=2,"Seleccione una opcion P o I",IF(ISNUMBER(O28),LOOKUP(O28,DB!$F$74:$G$76,DB!$H$74:$H$76),""))</f>
        <v>-2</v>
      </c>
      <c r="S28" s="658">
        <f>IFERROR(IF(C28+MIN(P28:P29)&lt;1,1,C28+MIN(P28:P29)),"")</f>
        <v>2</v>
      </c>
      <c r="T28" s="658">
        <f ca="1">IFERROR(IF(Q28&lt;&gt;0,IF(MATCH(D28,'SEPG-F-012'!K12:K16,)+Q28&lt;1,1,OFFSET('SEPG-F-012'!K12:K16,MATCH(D28,'SEPG-F-012'!K12:K16,)+Q28,0,1,1)),D28),D28)</f>
        <v>11</v>
      </c>
      <c r="U28" s="658">
        <f ca="1">IFERROR(+T28*S28,)</f>
        <v>22</v>
      </c>
      <c r="V28" s="658" t="str">
        <f ca="1">IFERROR(VLOOKUP(U28,DB!$B$37:$D$61,2,FALSE),"")</f>
        <v>Riesgo Alto (Z-16)</v>
      </c>
      <c r="W28" s="191">
        <f t="shared" si="1"/>
        <v>-2</v>
      </c>
      <c r="X28" s="191">
        <f t="shared" si="2"/>
        <v>0</v>
      </c>
      <c r="Y28" s="649" t="s">
        <v>151</v>
      </c>
      <c r="Z28" s="656" t="s">
        <v>441</v>
      </c>
      <c r="AA28" s="649" t="s">
        <v>468</v>
      </c>
      <c r="AB28" s="649" t="s">
        <v>490</v>
      </c>
      <c r="AC28" s="649" t="s">
        <v>491</v>
      </c>
      <c r="AD28" s="648">
        <v>43101</v>
      </c>
      <c r="AE28" s="648">
        <v>43435</v>
      </c>
      <c r="AF28" s="652" t="s">
        <v>532</v>
      </c>
      <c r="AG28" s="652" t="s">
        <v>494</v>
      </c>
      <c r="AH28" s="651">
        <v>0.7</v>
      </c>
      <c r="AI28" s="649"/>
      <c r="AJ28" s="646"/>
      <c r="AK28" s="647"/>
    </row>
    <row r="29" spans="1:37" ht="210" customHeight="1" thickBot="1" x14ac:dyDescent="0.3">
      <c r="A29" s="678"/>
      <c r="B29" s="679"/>
      <c r="C29" s="265" t="str">
        <f>'SEPG-F-012'!O25</f>
        <v>Probable (B)</v>
      </c>
      <c r="D29" s="265" t="str">
        <f>'SEPG-F-012'!O26</f>
        <v>Mayor</v>
      </c>
      <c r="E29" s="265" t="str">
        <f>'SEPG-F-012'!Q25</f>
        <v>Riesgo Extremo (Z-20)</v>
      </c>
      <c r="F29" s="687"/>
      <c r="G29" s="269" t="s">
        <v>279</v>
      </c>
      <c r="H29" s="189" t="s">
        <v>182</v>
      </c>
      <c r="I29" s="189"/>
      <c r="J29" s="268">
        <v>15</v>
      </c>
      <c r="K29" s="189">
        <v>15</v>
      </c>
      <c r="L29" s="189">
        <v>30</v>
      </c>
      <c r="M29" s="189">
        <v>15</v>
      </c>
      <c r="N29" s="189">
        <v>25</v>
      </c>
      <c r="O29" s="267">
        <f t="shared" si="0"/>
        <v>100</v>
      </c>
      <c r="P29" s="680"/>
      <c r="Q29" s="680"/>
      <c r="R29" s="190">
        <f>IF(COUNTA(H29:I29)=2,"Seleccione una opcion P o I",IF(ISNUMBER(O29),LOOKUP(O29,DB!$F$74:$G$76,DB!$H$74:$H$76),""))</f>
        <v>-2</v>
      </c>
      <c r="S29" s="658"/>
      <c r="T29" s="658"/>
      <c r="U29" s="658"/>
      <c r="V29" s="658"/>
      <c r="W29" s="191">
        <f t="shared" si="1"/>
        <v>-2</v>
      </c>
      <c r="X29" s="191">
        <f t="shared" si="2"/>
        <v>0</v>
      </c>
      <c r="Y29" s="649"/>
      <c r="Z29" s="656"/>
      <c r="AA29" s="649"/>
      <c r="AB29" s="649"/>
      <c r="AC29" s="649"/>
      <c r="AD29" s="648"/>
      <c r="AE29" s="648"/>
      <c r="AF29" s="653"/>
      <c r="AG29" s="653"/>
      <c r="AH29" s="649"/>
      <c r="AI29" s="649"/>
      <c r="AJ29" s="646"/>
      <c r="AK29" s="647"/>
    </row>
    <row r="30" spans="1:37" ht="36" hidden="1" customHeight="1" x14ac:dyDescent="0.25">
      <c r="A30" s="678" t="e">
        <f>'SEPG-F-007'!#REF!</f>
        <v>#REF!</v>
      </c>
      <c r="B30" s="679" t="e">
        <f>'SEPG-F-007'!#REF!</f>
        <v>#REF!</v>
      </c>
      <c r="C30" s="265" t="e">
        <f>+#REF!</f>
        <v>#REF!</v>
      </c>
      <c r="D30" s="265" t="e">
        <f>+#REF!</f>
        <v>#REF!</v>
      </c>
      <c r="E30" s="266" t="e">
        <f>#REF!</f>
        <v>#REF!</v>
      </c>
      <c r="F30" s="682">
        <v>1</v>
      </c>
      <c r="G30" s="269"/>
      <c r="H30" s="189"/>
      <c r="I30" s="189" t="s">
        <v>136</v>
      </c>
      <c r="J30" s="268">
        <v>15</v>
      </c>
      <c r="K30" s="189">
        <v>0</v>
      </c>
      <c r="L30" s="189">
        <v>30</v>
      </c>
      <c r="M30" s="189">
        <v>15</v>
      </c>
      <c r="N30" s="189">
        <v>25</v>
      </c>
      <c r="O30" s="267">
        <f t="shared" si="0"/>
        <v>85</v>
      </c>
      <c r="P30" s="680" t="str">
        <f>IFERROR(IF(AVERAGEIF(H30:H32,"X",$O30:$O32)&lt;=50,0,IF(AVERAGEIF(H30:H32,"X",$O30:$O32)&lt;=75,-1,-2)),"")</f>
        <v/>
      </c>
      <c r="Q30" s="680">
        <f>IFERROR(IF(AVERAGEIF(I30:I32,"X",$O30:$O32)&lt;=50,0,IF(AVERAGEIF(I30:I32,"X",$O30:$O32)&lt;=75,-1,-2)),"")</f>
        <v>-2</v>
      </c>
      <c r="R30" s="190">
        <f>IF(COUNTA(H30:I30)=2,"Seleccione una opcion P o I",IF(ISNUMBER(O30),LOOKUP(O30,DB!$F$74:$G$76,DB!$H$74:$H$76),""))</f>
        <v>-2</v>
      </c>
      <c r="S30" s="658" t="str">
        <f>IFERROR(IF(C30+MIN(P30:P32)&lt;1,1,C30+MIN(P30:P32)),"")</f>
        <v/>
      </c>
      <c r="T30" s="658" t="e">
        <f ca="1">IFERROR(IF(Q30&lt;&gt;0,IF(MATCH(D30,#REF!,)+Q30&lt;1,1,OFFSET(#REF!,MATCH(D30,#REF!,)+Q30,0,1,1)),D30),D30)</f>
        <v>#REF!</v>
      </c>
      <c r="U30" s="658">
        <f ca="1">IFERROR(+T30*S30,)</f>
        <v>0</v>
      </c>
      <c r="V30" s="658" t="str">
        <f ca="1">IFERROR(VLOOKUP(U30,DB!$B$37:$D$61,2,FALSE),"")</f>
        <v/>
      </c>
      <c r="W30" s="191">
        <f t="shared" si="1"/>
        <v>0</v>
      </c>
      <c r="X30" s="191">
        <f t="shared" si="2"/>
        <v>-2</v>
      </c>
      <c r="Y30" s="191"/>
      <c r="Z30" s="191"/>
      <c r="AA30" s="191"/>
      <c r="AB30" s="191"/>
      <c r="AC30" s="191"/>
      <c r="AD30" s="191"/>
      <c r="AE30" s="191"/>
      <c r="AF30" s="191"/>
      <c r="AG30" s="191"/>
      <c r="AH30" s="191"/>
      <c r="AI30" s="191"/>
      <c r="AJ30" s="347"/>
      <c r="AK30" s="348"/>
    </row>
    <row r="31" spans="1:37" ht="36" hidden="1" customHeight="1" x14ac:dyDescent="0.25">
      <c r="A31" s="678"/>
      <c r="B31" s="679"/>
      <c r="C31" s="688" t="e">
        <f>+#REF!</f>
        <v>#REF!</v>
      </c>
      <c r="D31" s="688" t="e">
        <f>+#REF!</f>
        <v>#REF!</v>
      </c>
      <c r="E31" s="685" t="e">
        <f>#REF!</f>
        <v>#REF!</v>
      </c>
      <c r="F31" s="682"/>
      <c r="G31" s="269"/>
      <c r="H31" s="189"/>
      <c r="I31" s="189"/>
      <c r="J31" s="268"/>
      <c r="K31" s="189"/>
      <c r="L31" s="189"/>
      <c r="M31" s="189"/>
      <c r="N31" s="189"/>
      <c r="O31" s="267">
        <f t="shared" si="0"/>
        <v>0</v>
      </c>
      <c r="P31" s="680"/>
      <c r="Q31" s="680"/>
      <c r="R31" s="190">
        <f>IF(COUNTA(H31:I31)=2,"Seleccione una opcion P o I",IF(ISNUMBER(O31),LOOKUP(O31,DB!$F$74:$G$76,DB!$H$74:$H$76),""))</f>
        <v>0</v>
      </c>
      <c r="S31" s="658"/>
      <c r="T31" s="658"/>
      <c r="U31" s="658"/>
      <c r="V31" s="658"/>
      <c r="W31" s="191">
        <f t="shared" si="1"/>
        <v>0</v>
      </c>
      <c r="X31" s="191">
        <f t="shared" si="2"/>
        <v>0</v>
      </c>
      <c r="Y31" s="191"/>
      <c r="Z31" s="191"/>
      <c r="AA31" s="191"/>
      <c r="AB31" s="191"/>
      <c r="AC31" s="191"/>
      <c r="AD31" s="191"/>
      <c r="AE31" s="191"/>
      <c r="AF31" s="191"/>
      <c r="AG31" s="191"/>
      <c r="AH31" s="191"/>
      <c r="AI31" s="191"/>
      <c r="AJ31" s="347"/>
      <c r="AK31" s="348"/>
    </row>
    <row r="32" spans="1:37" ht="36" hidden="1" customHeight="1" thickBot="1" x14ac:dyDescent="0.3">
      <c r="A32" s="678"/>
      <c r="B32" s="679"/>
      <c r="C32" s="688"/>
      <c r="D32" s="688"/>
      <c r="E32" s="685"/>
      <c r="F32" s="682"/>
      <c r="G32" s="269"/>
      <c r="H32" s="189"/>
      <c r="I32" s="189"/>
      <c r="J32" s="268"/>
      <c r="K32" s="189"/>
      <c r="L32" s="189"/>
      <c r="M32" s="189"/>
      <c r="N32" s="189"/>
      <c r="O32" s="267">
        <f t="shared" si="0"/>
        <v>0</v>
      </c>
      <c r="P32" s="680"/>
      <c r="Q32" s="680"/>
      <c r="R32" s="190">
        <f>IF(COUNTA(H32:I32)=2,"Seleccione una opcion P o I",IF(ISNUMBER(O32),LOOKUP(O32,DB!$F$74:$G$76,DB!$H$74:$H$76),""))</f>
        <v>0</v>
      </c>
      <c r="S32" s="658"/>
      <c r="T32" s="658"/>
      <c r="U32" s="658"/>
      <c r="V32" s="658"/>
      <c r="W32" s="191">
        <f t="shared" si="1"/>
        <v>0</v>
      </c>
      <c r="X32" s="191">
        <f t="shared" si="2"/>
        <v>0</v>
      </c>
      <c r="Y32" s="191"/>
      <c r="Z32" s="191"/>
      <c r="AA32" s="191"/>
      <c r="AB32" s="191"/>
      <c r="AC32" s="191"/>
      <c r="AD32" s="191"/>
      <c r="AE32" s="191"/>
      <c r="AF32" s="191"/>
      <c r="AG32" s="191"/>
      <c r="AH32" s="191"/>
      <c r="AI32" s="191"/>
      <c r="AJ32" s="347"/>
      <c r="AK32" s="348"/>
    </row>
    <row r="33" spans="1:37" ht="126" hidden="1" customHeight="1" x14ac:dyDescent="0.25">
      <c r="A33" s="678" t="e">
        <f>'SEPG-F-007'!#REF!</f>
        <v>#REF!</v>
      </c>
      <c r="B33" s="679" t="e">
        <f>'SEPG-F-007'!#REF!</f>
        <v>#REF!</v>
      </c>
      <c r="C33" s="265" t="e">
        <f>+#REF!</f>
        <v>#REF!</v>
      </c>
      <c r="D33" s="265" t="e">
        <f>+#REF!</f>
        <v>#REF!</v>
      </c>
      <c r="E33" s="266" t="e">
        <f>#REF!</f>
        <v>#REF!</v>
      </c>
      <c r="F33" s="682">
        <v>1</v>
      </c>
      <c r="G33" s="269"/>
      <c r="H33" s="189"/>
      <c r="I33" s="189"/>
      <c r="J33" s="268"/>
      <c r="K33" s="189"/>
      <c r="L33" s="189"/>
      <c r="M33" s="189"/>
      <c r="N33" s="189"/>
      <c r="O33" s="267">
        <f t="shared" si="0"/>
        <v>0</v>
      </c>
      <c r="P33" s="680" t="str">
        <f>IFERROR(IF(AVERAGEIF(H33:H35,"X",$O33:$O35)&lt;=50,0,IF(AVERAGEIF(H33:H35,"X",$O33:$O35)&lt;=75,-1,-2)),"")</f>
        <v/>
      </c>
      <c r="Q33" s="680" t="str">
        <f>IFERROR(IF(AVERAGEIF(I33:I35,"X",$O33:$O35)&lt;=50,0,IF(AVERAGEIF(I33:I35,"X",$O33:$O35)&lt;=75,-1,-2)),"")</f>
        <v/>
      </c>
      <c r="R33" s="190">
        <f>IF(COUNTA(H33:I33)=2,"Seleccione una opcion P o I",IF(ISNUMBER(O33),LOOKUP(O33,DB!$F$74:$G$76,DB!$H$74:$H$76),""))</f>
        <v>0</v>
      </c>
      <c r="S33" s="658" t="str">
        <f>IFERROR(IF(C33+MIN(P33:P35)&lt;1,1,C33+MIN(P33:P35)),"")</f>
        <v/>
      </c>
      <c r="T33" s="658" t="e">
        <f ca="1">IFERROR(IF(Q33&lt;&gt;0,IF(MATCH(D33,#REF!,)+Q33&lt;1,1,OFFSET(#REF!,MATCH(D33,#REF!,)+Q33,0,1,1)),D33),D33)</f>
        <v>#REF!</v>
      </c>
      <c r="U33" s="658">
        <f ca="1">IFERROR(+T33*S33,)</f>
        <v>0</v>
      </c>
      <c r="V33" s="658" t="str">
        <f ca="1">IFERROR(VLOOKUP(U33,DB!$B$37:$D$61,2,FALSE),"")</f>
        <v/>
      </c>
      <c r="W33" s="191">
        <f t="shared" si="1"/>
        <v>0</v>
      </c>
      <c r="X33" s="191">
        <f t="shared" si="2"/>
        <v>0</v>
      </c>
      <c r="Y33" s="191"/>
      <c r="Z33" s="191"/>
      <c r="AA33" s="191"/>
      <c r="AB33" s="191"/>
      <c r="AC33" s="191"/>
      <c r="AD33" s="191"/>
      <c r="AE33" s="191"/>
      <c r="AF33" s="191"/>
      <c r="AG33" s="191"/>
      <c r="AH33" s="191"/>
      <c r="AI33" s="191"/>
      <c r="AJ33" s="347"/>
      <c r="AK33" s="348"/>
    </row>
    <row r="34" spans="1:37" ht="126" hidden="1" customHeight="1" x14ac:dyDescent="0.25">
      <c r="A34" s="678"/>
      <c r="B34" s="679"/>
      <c r="C34" s="688" t="e">
        <f>+#REF!</f>
        <v>#REF!</v>
      </c>
      <c r="D34" s="688" t="e">
        <f>+#REF!</f>
        <v>#REF!</v>
      </c>
      <c r="E34" s="685" t="e">
        <f>#REF!</f>
        <v>#REF!</v>
      </c>
      <c r="F34" s="682"/>
      <c r="G34" s="269"/>
      <c r="H34" s="189"/>
      <c r="I34" s="189"/>
      <c r="J34" s="268"/>
      <c r="K34" s="189"/>
      <c r="L34" s="189"/>
      <c r="M34" s="189"/>
      <c r="N34" s="189"/>
      <c r="O34" s="267">
        <f t="shared" si="0"/>
        <v>0</v>
      </c>
      <c r="P34" s="680"/>
      <c r="Q34" s="680"/>
      <c r="R34" s="190">
        <f>IF(COUNTA(H34:I34)=2,"Seleccione una opcion P o I",IF(ISNUMBER(O34),LOOKUP(O34,DB!$F$74:$G$76,DB!$H$74:$H$76),""))</f>
        <v>0</v>
      </c>
      <c r="S34" s="658"/>
      <c r="T34" s="658"/>
      <c r="U34" s="658"/>
      <c r="V34" s="658"/>
      <c r="W34" s="191">
        <f t="shared" si="1"/>
        <v>0</v>
      </c>
      <c r="X34" s="191">
        <f t="shared" si="2"/>
        <v>0</v>
      </c>
      <c r="Y34" s="191"/>
      <c r="Z34" s="191"/>
      <c r="AA34" s="191"/>
      <c r="AB34" s="191"/>
      <c r="AC34" s="191"/>
      <c r="AD34" s="191"/>
      <c r="AE34" s="191"/>
      <c r="AF34" s="191"/>
      <c r="AG34" s="191"/>
      <c r="AH34" s="191"/>
      <c r="AI34" s="191"/>
      <c r="AJ34" s="347"/>
      <c r="AK34" s="348"/>
    </row>
    <row r="35" spans="1:37" ht="126" hidden="1" customHeight="1" thickBot="1" x14ac:dyDescent="0.3">
      <c r="A35" s="678"/>
      <c r="B35" s="679"/>
      <c r="C35" s="688"/>
      <c r="D35" s="688"/>
      <c r="E35" s="685"/>
      <c r="F35" s="682"/>
      <c r="G35" s="269"/>
      <c r="H35" s="189"/>
      <c r="I35" s="189"/>
      <c r="J35" s="268"/>
      <c r="K35" s="189"/>
      <c r="L35" s="189"/>
      <c r="M35" s="189"/>
      <c r="N35" s="189"/>
      <c r="O35" s="267">
        <f t="shared" si="0"/>
        <v>0</v>
      </c>
      <c r="P35" s="680"/>
      <c r="Q35" s="680"/>
      <c r="R35" s="190">
        <f>IF(COUNTA(H35:I35)=2,"Seleccione una opcion P o I",IF(ISNUMBER(O35),LOOKUP(O35,DB!$F$74:$G$76,DB!$H$74:$H$76),""))</f>
        <v>0</v>
      </c>
      <c r="S35" s="658"/>
      <c r="T35" s="658"/>
      <c r="U35" s="658"/>
      <c r="V35" s="658"/>
      <c r="W35" s="191">
        <f t="shared" si="1"/>
        <v>0</v>
      </c>
      <c r="X35" s="191">
        <f t="shared" si="2"/>
        <v>0</v>
      </c>
      <c r="Y35" s="191"/>
      <c r="Z35" s="191"/>
      <c r="AA35" s="191"/>
      <c r="AB35" s="191"/>
      <c r="AC35" s="191"/>
      <c r="AD35" s="191"/>
      <c r="AE35" s="191"/>
      <c r="AF35" s="191"/>
      <c r="AG35" s="191"/>
      <c r="AH35" s="191"/>
      <c r="AI35" s="191"/>
      <c r="AJ35" s="347"/>
      <c r="AK35" s="348"/>
    </row>
    <row r="36" spans="1:37" ht="126" hidden="1" customHeight="1" x14ac:dyDescent="0.25">
      <c r="A36" s="678" t="e">
        <f>'SEPG-F-007'!#REF!</f>
        <v>#REF!</v>
      </c>
      <c r="B36" s="679" t="e">
        <f>'SEPG-F-007'!#REF!</f>
        <v>#REF!</v>
      </c>
      <c r="C36" s="265" t="e">
        <f>+#REF!</f>
        <v>#REF!</v>
      </c>
      <c r="D36" s="265" t="e">
        <f>+#REF!</f>
        <v>#REF!</v>
      </c>
      <c r="E36" s="266" t="s">
        <v>137</v>
      </c>
      <c r="F36" s="682"/>
      <c r="G36" s="269"/>
      <c r="H36" s="189"/>
      <c r="I36" s="189"/>
      <c r="J36" s="268"/>
      <c r="K36" s="189"/>
      <c r="L36" s="189"/>
      <c r="M36" s="189"/>
      <c r="N36" s="189"/>
      <c r="O36" s="267">
        <f t="shared" si="0"/>
        <v>0</v>
      </c>
      <c r="P36" s="680" t="str">
        <f>IFERROR(IF(AVERAGEIF(H36:H38,"X",$O36:$O38)&lt;=50,0,IF(AVERAGEIF(H36:H38,"X",$O36:$O38)&lt;=75,-1,-2)),"")</f>
        <v/>
      </c>
      <c r="Q36" s="680" t="str">
        <f>IFERROR(IF(AVERAGEIF(I36:I38,"X",$O36:$O38)&lt;=50,0,IF(AVERAGEIF(I36:I38,"X",$O36:$O38)&lt;=75,-1,-2)),"")</f>
        <v/>
      </c>
      <c r="R36" s="190">
        <f>IF(COUNTA(H36:I36)=2,"Seleccione una opcion P o I",IF(ISNUMBER(O36),LOOKUP(O36,DB!$F$74:$G$76,DB!$H$74:$H$76),""))</f>
        <v>0</v>
      </c>
      <c r="S36" s="658" t="str">
        <f>IFERROR(IF(C36+MIN(P36:P38)&lt;1,1,C36+MIN(P36:P38)),"")</f>
        <v/>
      </c>
      <c r="T36" s="658" t="e">
        <f ca="1">IFERROR(IF(Q36&lt;&gt;0,IF(MATCH(D36,#REF!,)+Q36&lt;1,1,OFFSET(#REF!,MATCH(D36,#REF!,)+Q36,0,1,1)),D36),D36)</f>
        <v>#REF!</v>
      </c>
      <c r="U36" s="658">
        <f ca="1">IFERROR(+T36*S36,)</f>
        <v>0</v>
      </c>
      <c r="V36" s="658" t="str">
        <f ca="1">IFERROR(VLOOKUP(U36,DB!$B$37:$D$61,2,FALSE),"")</f>
        <v/>
      </c>
      <c r="W36" s="191">
        <f t="shared" si="1"/>
        <v>0</v>
      </c>
      <c r="X36" s="191">
        <f t="shared" si="2"/>
        <v>0</v>
      </c>
      <c r="Y36" s="191"/>
      <c r="Z36" s="191"/>
      <c r="AA36" s="191"/>
      <c r="AB36" s="191"/>
      <c r="AC36" s="191"/>
      <c r="AD36" s="191"/>
      <c r="AE36" s="191"/>
      <c r="AF36" s="191"/>
      <c r="AG36" s="191"/>
      <c r="AH36" s="191"/>
      <c r="AI36" s="191"/>
      <c r="AJ36" s="347"/>
      <c r="AK36" s="348"/>
    </row>
    <row r="37" spans="1:37" ht="126" hidden="1" customHeight="1" x14ac:dyDescent="0.25">
      <c r="A37" s="678"/>
      <c r="B37" s="679"/>
      <c r="C37" s="688" t="e">
        <f>+#REF!</f>
        <v>#REF!</v>
      </c>
      <c r="D37" s="688" t="e">
        <f>+#REF!</f>
        <v>#REF!</v>
      </c>
      <c r="E37" s="685" t="e">
        <f>#REF!</f>
        <v>#REF!</v>
      </c>
      <c r="F37" s="682"/>
      <c r="G37" s="269"/>
      <c r="H37" s="189"/>
      <c r="I37" s="189"/>
      <c r="J37" s="268"/>
      <c r="K37" s="189"/>
      <c r="L37" s="189"/>
      <c r="M37" s="189"/>
      <c r="N37" s="189"/>
      <c r="O37" s="267">
        <f t="shared" si="0"/>
        <v>0</v>
      </c>
      <c r="P37" s="680"/>
      <c r="Q37" s="680"/>
      <c r="R37" s="190">
        <f>IF(COUNTA(H37:I37)=2,"Seleccione una opcion P o I",IF(ISNUMBER(O37),LOOKUP(O37,DB!$F$74:$G$76,DB!$H$74:$H$76),""))</f>
        <v>0</v>
      </c>
      <c r="S37" s="658"/>
      <c r="T37" s="658"/>
      <c r="U37" s="658"/>
      <c r="V37" s="658"/>
      <c r="W37" s="191">
        <f t="shared" si="1"/>
        <v>0</v>
      </c>
      <c r="X37" s="191">
        <f t="shared" si="2"/>
        <v>0</v>
      </c>
      <c r="Y37" s="191"/>
      <c r="Z37" s="191"/>
      <c r="AA37" s="191"/>
      <c r="AB37" s="191"/>
      <c r="AC37" s="191"/>
      <c r="AD37" s="191"/>
      <c r="AE37" s="191"/>
      <c r="AF37" s="191"/>
      <c r="AG37" s="191"/>
      <c r="AH37" s="191"/>
      <c r="AI37" s="191"/>
      <c r="AJ37" s="347"/>
      <c r="AK37" s="348"/>
    </row>
    <row r="38" spans="1:37" ht="126" hidden="1" customHeight="1" thickBot="1" x14ac:dyDescent="0.3">
      <c r="A38" s="678"/>
      <c r="B38" s="679"/>
      <c r="C38" s="688"/>
      <c r="D38" s="688"/>
      <c r="E38" s="685"/>
      <c r="F38" s="682"/>
      <c r="G38" s="269"/>
      <c r="H38" s="189"/>
      <c r="I38" s="189"/>
      <c r="J38" s="268"/>
      <c r="K38" s="189"/>
      <c r="L38" s="189"/>
      <c r="M38" s="189"/>
      <c r="N38" s="189"/>
      <c r="O38" s="267">
        <f t="shared" si="0"/>
        <v>0</v>
      </c>
      <c r="P38" s="680"/>
      <c r="Q38" s="680"/>
      <c r="R38" s="190">
        <f>IF(COUNTA(H38:I38)=2,"Seleccione una opcion P o I",IF(ISNUMBER(O38),LOOKUP(O38,DB!$F$74:$G$76,DB!$H$74:$H$76),""))</f>
        <v>0</v>
      </c>
      <c r="S38" s="658"/>
      <c r="T38" s="658"/>
      <c r="U38" s="658"/>
      <c r="V38" s="658"/>
      <c r="W38" s="191">
        <f t="shared" si="1"/>
        <v>0</v>
      </c>
      <c r="X38" s="191">
        <f t="shared" si="2"/>
        <v>0</v>
      </c>
      <c r="Y38" s="191"/>
      <c r="Z38" s="191"/>
      <c r="AA38" s="191"/>
      <c r="AB38" s="191"/>
      <c r="AC38" s="191"/>
      <c r="AD38" s="191"/>
      <c r="AE38" s="191"/>
      <c r="AF38" s="191"/>
      <c r="AG38" s="191"/>
      <c r="AH38" s="191"/>
      <c r="AI38" s="191"/>
      <c r="AJ38" s="347"/>
      <c r="AK38" s="348"/>
    </row>
    <row r="39" spans="1:37" ht="126" hidden="1" customHeight="1" x14ac:dyDescent="0.25">
      <c r="A39" s="678" t="e">
        <f>'SEPG-F-007'!#REF!</f>
        <v>#REF!</v>
      </c>
      <c r="B39" s="679" t="e">
        <f>'SEPG-F-007'!#REF!</f>
        <v>#REF!</v>
      </c>
      <c r="C39" s="265" t="e">
        <f>+#REF!</f>
        <v>#REF!</v>
      </c>
      <c r="D39" s="265" t="e">
        <f>+#REF!</f>
        <v>#REF!</v>
      </c>
      <c r="E39" s="266" t="e">
        <f>#REF!</f>
        <v>#REF!</v>
      </c>
      <c r="F39" s="682"/>
      <c r="G39" s="269"/>
      <c r="H39" s="189"/>
      <c r="I39" s="189"/>
      <c r="J39" s="268"/>
      <c r="K39" s="189"/>
      <c r="L39" s="189"/>
      <c r="M39" s="189"/>
      <c r="N39" s="189"/>
      <c r="O39" s="267">
        <f t="shared" si="0"/>
        <v>0</v>
      </c>
      <c r="P39" s="680" t="str">
        <f>IFERROR(IF(AVERAGEIF(H39:H41,"X",$O39:$O41)&lt;=50,0,IF(AVERAGEIF(H39:H41,"X",$O39:$O41)&lt;=75,-1,-2)),"")</f>
        <v/>
      </c>
      <c r="Q39" s="680" t="str">
        <f>IFERROR(IF(AVERAGEIF(I39:I41,"X",$O39:$O41)&lt;=50,0,IF(AVERAGEIF(I39:I41,"X",$O39:$O41)&lt;=75,-1,-2)),"")</f>
        <v/>
      </c>
      <c r="R39" s="190">
        <f>IF(COUNTA(H39:I39)=2,"Seleccione una opcion P o I",IF(ISNUMBER(O39),LOOKUP(O39,DB!$F$74:$G$76,DB!$H$74:$H$76),""))</f>
        <v>0</v>
      </c>
      <c r="S39" s="658" t="str">
        <f>IFERROR(IF(C39+MIN(P39:P41)&lt;1,1,C39+MIN(P39:P41)),"")</f>
        <v/>
      </c>
      <c r="T39" s="658" t="e">
        <f ca="1">IFERROR(IF(Q39&lt;&gt;0,IF(MATCH(D39,#REF!,)+Q39&lt;1,1,OFFSET(#REF!,MATCH(D39,#REF!,)+Q39,0,1,1)),D39),D39)</f>
        <v>#REF!</v>
      </c>
      <c r="U39" s="658">
        <f ca="1">IFERROR(+T39*S39,)</f>
        <v>0</v>
      </c>
      <c r="V39" s="658" t="str">
        <f ca="1">IFERROR(VLOOKUP(U39,DB!$B$37:$D$61,2,FALSE),"")</f>
        <v/>
      </c>
      <c r="W39" s="191">
        <f t="shared" si="1"/>
        <v>0</v>
      </c>
      <c r="X39" s="191">
        <f t="shared" si="2"/>
        <v>0</v>
      </c>
      <c r="Y39" s="191"/>
      <c r="Z39" s="191"/>
      <c r="AA39" s="191"/>
      <c r="AB39" s="191"/>
      <c r="AC39" s="191"/>
      <c r="AD39" s="191"/>
      <c r="AE39" s="191"/>
      <c r="AF39" s="191"/>
      <c r="AG39" s="191"/>
      <c r="AH39" s="191"/>
      <c r="AI39" s="191"/>
      <c r="AJ39" s="347"/>
      <c r="AK39" s="348"/>
    </row>
    <row r="40" spans="1:37" ht="126" hidden="1" customHeight="1" x14ac:dyDescent="0.25">
      <c r="A40" s="678"/>
      <c r="B40" s="679"/>
      <c r="C40" s="688" t="e">
        <f>+#REF!</f>
        <v>#REF!</v>
      </c>
      <c r="D40" s="688" t="e">
        <f>+#REF!</f>
        <v>#REF!</v>
      </c>
      <c r="E40" s="685" t="e">
        <f>#REF!</f>
        <v>#REF!</v>
      </c>
      <c r="F40" s="682"/>
      <c r="G40" s="269"/>
      <c r="H40" s="189"/>
      <c r="I40" s="189"/>
      <c r="J40" s="268"/>
      <c r="K40" s="189"/>
      <c r="L40" s="189"/>
      <c r="M40" s="189"/>
      <c r="N40" s="189"/>
      <c r="O40" s="267">
        <f t="shared" si="0"/>
        <v>0</v>
      </c>
      <c r="P40" s="680"/>
      <c r="Q40" s="680"/>
      <c r="R40" s="190">
        <f>IF(COUNTA(H40:I40)=2,"Seleccione una opcion P o I",IF(ISNUMBER(O40),LOOKUP(O40,DB!$F$74:$G$76,DB!$H$74:$H$76),""))</f>
        <v>0</v>
      </c>
      <c r="S40" s="658"/>
      <c r="T40" s="658"/>
      <c r="U40" s="658"/>
      <c r="V40" s="658"/>
      <c r="W40" s="191">
        <f t="shared" si="1"/>
        <v>0</v>
      </c>
      <c r="X40" s="191">
        <f t="shared" si="2"/>
        <v>0</v>
      </c>
      <c r="Y40" s="191"/>
      <c r="Z40" s="191"/>
      <c r="AA40" s="191"/>
      <c r="AB40" s="191"/>
      <c r="AC40" s="191"/>
      <c r="AD40" s="191"/>
      <c r="AE40" s="191"/>
      <c r="AF40" s="191"/>
      <c r="AG40" s="191"/>
      <c r="AH40" s="191"/>
      <c r="AI40" s="191"/>
      <c r="AJ40" s="347"/>
      <c r="AK40" s="348"/>
    </row>
    <row r="41" spans="1:37" ht="126" hidden="1" customHeight="1" thickBot="1" x14ac:dyDescent="0.3">
      <c r="A41" s="678"/>
      <c r="B41" s="679"/>
      <c r="C41" s="688"/>
      <c r="D41" s="688"/>
      <c r="E41" s="685"/>
      <c r="F41" s="682"/>
      <c r="G41" s="269"/>
      <c r="H41" s="189"/>
      <c r="I41" s="189"/>
      <c r="J41" s="268"/>
      <c r="K41" s="189"/>
      <c r="L41" s="189"/>
      <c r="M41" s="189"/>
      <c r="N41" s="189"/>
      <c r="O41" s="267">
        <f t="shared" si="0"/>
        <v>0</v>
      </c>
      <c r="P41" s="680"/>
      <c r="Q41" s="680"/>
      <c r="R41" s="190">
        <f>IF(COUNTA(H41:I41)=2,"Seleccione una opcion P o I",IF(ISNUMBER(O41),LOOKUP(O41,DB!$F$74:$G$76,DB!$H$74:$H$76),""))</f>
        <v>0</v>
      </c>
      <c r="S41" s="658"/>
      <c r="T41" s="658"/>
      <c r="U41" s="658"/>
      <c r="V41" s="658"/>
      <c r="W41" s="191">
        <f t="shared" si="1"/>
        <v>0</v>
      </c>
      <c r="X41" s="191">
        <f t="shared" si="2"/>
        <v>0</v>
      </c>
      <c r="Y41" s="191"/>
      <c r="Z41" s="191"/>
      <c r="AA41" s="191"/>
      <c r="AB41" s="191"/>
      <c r="AC41" s="191"/>
      <c r="AD41" s="191"/>
      <c r="AE41" s="191"/>
      <c r="AF41" s="191"/>
      <c r="AG41" s="191"/>
      <c r="AH41" s="191"/>
      <c r="AI41" s="191"/>
      <c r="AJ41" s="347"/>
      <c r="AK41" s="348"/>
    </row>
    <row r="42" spans="1:37" ht="126" hidden="1" customHeight="1" x14ac:dyDescent="0.25">
      <c r="A42" s="678" t="e">
        <f>'SEPG-F-007'!#REF!</f>
        <v>#REF!</v>
      </c>
      <c r="B42" s="679" t="e">
        <f>'SEPG-F-007'!#REF!</f>
        <v>#REF!</v>
      </c>
      <c r="C42" s="265" t="e">
        <f>+#REF!</f>
        <v>#REF!</v>
      </c>
      <c r="D42" s="265" t="e">
        <f>+#REF!</f>
        <v>#REF!</v>
      </c>
      <c r="E42" s="266" t="e">
        <f>#REF!</f>
        <v>#REF!</v>
      </c>
      <c r="F42" s="682"/>
      <c r="G42" s="269"/>
      <c r="H42" s="189"/>
      <c r="I42" s="189"/>
      <c r="J42" s="268"/>
      <c r="K42" s="189"/>
      <c r="L42" s="189"/>
      <c r="M42" s="189"/>
      <c r="N42" s="189"/>
      <c r="O42" s="267">
        <f t="shared" si="0"/>
        <v>0</v>
      </c>
      <c r="P42" s="680" t="str">
        <f>IFERROR(IF(AVERAGEIF(H42:H44,"X",$O42:$O44)&lt;=50,0,IF(AVERAGEIF(H42:H44,"X",$O42:$O44)&lt;=75,-1,-2)),"")</f>
        <v/>
      </c>
      <c r="Q42" s="680" t="str">
        <f>IFERROR(IF(AVERAGEIF(I42:I44,"X",$O42:$O44)&lt;=50,0,IF(AVERAGEIF(I42:I44,"X",$O42:$O44)&lt;=75,-1,-2)),"")</f>
        <v/>
      </c>
      <c r="R42" s="190">
        <f>IF(COUNTA(H42:I42)=2,"Seleccione una opcion P o I",IF(ISNUMBER(O42),LOOKUP(O42,DB!$F$74:$G$76,DB!$H$74:$H$76),""))</f>
        <v>0</v>
      </c>
      <c r="S42" s="658" t="str">
        <f>IFERROR(IF(C42+MIN(P42:P44)&lt;1,1,C42+MIN(P42:P44)),"")</f>
        <v/>
      </c>
      <c r="T42" s="658" t="e">
        <f ca="1">IFERROR(IF(Q42&lt;&gt;0,IF(MATCH(D42,#REF!,)+Q42&lt;1,1,OFFSET(#REF!,MATCH(D42,#REF!,)+Q42,0,1,1)),D42),D42)</f>
        <v>#REF!</v>
      </c>
      <c r="U42" s="658">
        <f ca="1">IFERROR(+T42*S42,)</f>
        <v>0</v>
      </c>
      <c r="V42" s="658" t="str">
        <f ca="1">IFERROR(VLOOKUP(U42,DB!$B$37:$D$61,2,FALSE),"")</f>
        <v/>
      </c>
      <c r="W42" s="191">
        <f t="shared" si="1"/>
        <v>0</v>
      </c>
      <c r="X42" s="191">
        <f t="shared" si="2"/>
        <v>0</v>
      </c>
      <c r="Y42" s="191"/>
      <c r="Z42" s="191"/>
      <c r="AA42" s="191"/>
      <c r="AB42" s="191"/>
      <c r="AC42" s="191"/>
      <c r="AD42" s="191"/>
      <c r="AE42" s="191"/>
      <c r="AF42" s="191"/>
      <c r="AG42" s="191"/>
      <c r="AH42" s="191"/>
      <c r="AI42" s="191"/>
      <c r="AJ42" s="347"/>
      <c r="AK42" s="348"/>
    </row>
    <row r="43" spans="1:37" ht="126" hidden="1" customHeight="1" x14ac:dyDescent="0.25">
      <c r="A43" s="678"/>
      <c r="B43" s="679"/>
      <c r="C43" s="688" t="e">
        <f>+#REF!</f>
        <v>#REF!</v>
      </c>
      <c r="D43" s="688" t="e">
        <f>+#REF!</f>
        <v>#REF!</v>
      </c>
      <c r="E43" s="685" t="e">
        <f>#REF!</f>
        <v>#REF!</v>
      </c>
      <c r="F43" s="682"/>
      <c r="G43" s="269"/>
      <c r="H43" s="189"/>
      <c r="I43" s="189"/>
      <c r="J43" s="268"/>
      <c r="K43" s="189"/>
      <c r="L43" s="189"/>
      <c r="M43" s="189"/>
      <c r="N43" s="189"/>
      <c r="O43" s="267">
        <f t="shared" si="0"/>
        <v>0</v>
      </c>
      <c r="P43" s="680"/>
      <c r="Q43" s="680"/>
      <c r="R43" s="190">
        <f>IF(COUNTA(H43:I43)=2,"Seleccione una opcion P o I",IF(ISNUMBER(O43),LOOKUP(O43,DB!$F$74:$G$76,DB!$H$74:$H$76),""))</f>
        <v>0</v>
      </c>
      <c r="S43" s="658"/>
      <c r="T43" s="658"/>
      <c r="U43" s="658"/>
      <c r="V43" s="658"/>
      <c r="W43" s="191">
        <f t="shared" si="1"/>
        <v>0</v>
      </c>
      <c r="X43" s="191">
        <f t="shared" si="2"/>
        <v>0</v>
      </c>
      <c r="Y43" s="191"/>
      <c r="Z43" s="191"/>
      <c r="AA43" s="191"/>
      <c r="AB43" s="191"/>
      <c r="AC43" s="191"/>
      <c r="AD43" s="191"/>
      <c r="AE43" s="191"/>
      <c r="AF43" s="191"/>
      <c r="AG43" s="191"/>
      <c r="AH43" s="191"/>
      <c r="AI43" s="191"/>
      <c r="AJ43" s="347"/>
      <c r="AK43" s="348"/>
    </row>
    <row r="44" spans="1:37" ht="126" hidden="1" customHeight="1" thickBot="1" x14ac:dyDescent="0.3">
      <c r="A44" s="678"/>
      <c r="B44" s="679"/>
      <c r="C44" s="688"/>
      <c r="D44" s="688"/>
      <c r="E44" s="685"/>
      <c r="F44" s="682"/>
      <c r="G44" s="269"/>
      <c r="H44" s="189"/>
      <c r="I44" s="189"/>
      <c r="J44" s="268"/>
      <c r="K44" s="189"/>
      <c r="L44" s="189"/>
      <c r="M44" s="189"/>
      <c r="N44" s="189"/>
      <c r="O44" s="267">
        <f t="shared" si="0"/>
        <v>0</v>
      </c>
      <c r="P44" s="680"/>
      <c r="Q44" s="680"/>
      <c r="R44" s="190">
        <f>IF(COUNTA(H44:I44)=2,"Seleccione una opcion P o I",IF(ISNUMBER(O44),LOOKUP(O44,DB!$F$74:$G$76,DB!$H$74:$H$76),""))</f>
        <v>0</v>
      </c>
      <c r="S44" s="658"/>
      <c r="T44" s="658"/>
      <c r="U44" s="658"/>
      <c r="V44" s="658"/>
      <c r="W44" s="191">
        <f t="shared" si="1"/>
        <v>0</v>
      </c>
      <c r="X44" s="191">
        <f t="shared" si="2"/>
        <v>0</v>
      </c>
      <c r="Y44" s="191"/>
      <c r="Z44" s="191"/>
      <c r="AA44" s="191"/>
      <c r="AB44" s="191"/>
      <c r="AC44" s="191"/>
      <c r="AD44" s="191"/>
      <c r="AE44" s="191"/>
      <c r="AF44" s="191"/>
      <c r="AG44" s="191"/>
      <c r="AH44" s="191"/>
      <c r="AI44" s="191"/>
      <c r="AJ44" s="347"/>
      <c r="AK44" s="348"/>
    </row>
    <row r="45" spans="1:37" ht="126" hidden="1" customHeight="1" x14ac:dyDescent="0.25">
      <c r="A45" s="678" t="e">
        <f>'SEPG-F-007'!#REF!</f>
        <v>#REF!</v>
      </c>
      <c r="B45" s="679" t="e">
        <f>'SEPG-F-007'!#REF!</f>
        <v>#REF!</v>
      </c>
      <c r="C45" s="265" t="e">
        <f>+#REF!</f>
        <v>#REF!</v>
      </c>
      <c r="D45" s="265" t="e">
        <f>+#REF!</f>
        <v>#REF!</v>
      </c>
      <c r="E45" s="266" t="e">
        <f>#REF!</f>
        <v>#REF!</v>
      </c>
      <c r="F45" s="682"/>
      <c r="G45" s="269"/>
      <c r="H45" s="189"/>
      <c r="I45" s="189"/>
      <c r="J45" s="268"/>
      <c r="K45" s="189"/>
      <c r="L45" s="189"/>
      <c r="M45" s="189"/>
      <c r="N45" s="189"/>
      <c r="O45" s="267">
        <f t="shared" si="0"/>
        <v>0</v>
      </c>
      <c r="P45" s="680" t="str">
        <f>IFERROR(IF(AVERAGEIF(H45:H47,"X",$O45:$O47)&lt;=50,0,IF(AVERAGEIF(H45:H47,"X",$O45:$O47)&lt;=75,-1,-2)),"")</f>
        <v/>
      </c>
      <c r="Q45" s="680" t="str">
        <f>IFERROR(IF(AVERAGEIF(I45:I47,"X",$O45:$O47)&lt;=50,0,IF(AVERAGEIF(I45:I47,"X",$O45:$O47)&lt;=75,-1,-2)),"")</f>
        <v/>
      </c>
      <c r="R45" s="190">
        <f>IF(COUNTA(H45:I45)=2,"Seleccione una opcion P o I",IF(ISNUMBER(O45),LOOKUP(O45,DB!$F$74:$G$76,DB!$H$74:$H$76),""))</f>
        <v>0</v>
      </c>
      <c r="S45" s="658" t="str">
        <f>IFERROR(IF(C45+MIN(P45:P47)&lt;1,1,C45+MIN(P45:P47)),"")</f>
        <v/>
      </c>
      <c r="T45" s="658" t="e">
        <f ca="1">IFERROR(IF(Q45&lt;&gt;0,IF(MATCH(D45,#REF!,)+Q45&lt;1,1,OFFSET(#REF!,MATCH(D45,#REF!,)+Q45,0,1,1)),D45),D45)</f>
        <v>#REF!</v>
      </c>
      <c r="U45" s="658">
        <f ca="1">IFERROR(+T45*S45,)</f>
        <v>0</v>
      </c>
      <c r="V45" s="658" t="str">
        <f ca="1">IFERROR(VLOOKUP(U45,DB!$B$37:$D$61,2,FALSE),"")</f>
        <v/>
      </c>
      <c r="W45" s="191">
        <f t="shared" si="1"/>
        <v>0</v>
      </c>
      <c r="X45" s="191">
        <f t="shared" si="2"/>
        <v>0</v>
      </c>
      <c r="Y45" s="191"/>
      <c r="Z45" s="191"/>
      <c r="AA45" s="191"/>
      <c r="AB45" s="191"/>
      <c r="AC45" s="191"/>
      <c r="AD45" s="191"/>
      <c r="AE45" s="191"/>
      <c r="AF45" s="191"/>
      <c r="AG45" s="191"/>
      <c r="AH45" s="191"/>
      <c r="AI45" s="191"/>
      <c r="AJ45" s="347"/>
      <c r="AK45" s="348"/>
    </row>
    <row r="46" spans="1:37" ht="126" hidden="1" customHeight="1" x14ac:dyDescent="0.25">
      <c r="A46" s="678"/>
      <c r="B46" s="679"/>
      <c r="C46" s="688" t="e">
        <f>+#REF!</f>
        <v>#REF!</v>
      </c>
      <c r="D46" s="688" t="e">
        <f>+#REF!</f>
        <v>#REF!</v>
      </c>
      <c r="E46" s="685" t="e">
        <f>#REF!</f>
        <v>#REF!</v>
      </c>
      <c r="F46" s="682"/>
      <c r="G46" s="269"/>
      <c r="H46" s="189"/>
      <c r="I46" s="189"/>
      <c r="J46" s="268"/>
      <c r="K46" s="189"/>
      <c r="L46" s="189"/>
      <c r="M46" s="189"/>
      <c r="N46" s="189"/>
      <c r="O46" s="267">
        <f t="shared" si="0"/>
        <v>0</v>
      </c>
      <c r="P46" s="680"/>
      <c r="Q46" s="680"/>
      <c r="R46" s="190">
        <f>IF(COUNTA(H46:I46)=2,"Seleccione una opcion P o I",IF(ISNUMBER(O46),LOOKUP(O46,DB!$F$74:$G$76,DB!$H$74:$H$76),""))</f>
        <v>0</v>
      </c>
      <c r="S46" s="658"/>
      <c r="T46" s="658"/>
      <c r="U46" s="658"/>
      <c r="V46" s="658"/>
      <c r="W46" s="191">
        <f t="shared" si="1"/>
        <v>0</v>
      </c>
      <c r="X46" s="191">
        <f t="shared" si="2"/>
        <v>0</v>
      </c>
      <c r="Y46" s="191"/>
      <c r="Z46" s="191"/>
      <c r="AA46" s="191"/>
      <c r="AB46" s="191"/>
      <c r="AC46" s="191"/>
      <c r="AD46" s="191"/>
      <c r="AE46" s="191"/>
      <c r="AF46" s="191"/>
      <c r="AG46" s="191"/>
      <c r="AH46" s="191"/>
      <c r="AI46" s="191"/>
      <c r="AJ46" s="347"/>
      <c r="AK46" s="348"/>
    </row>
    <row r="47" spans="1:37" ht="126" hidden="1" customHeight="1" thickBot="1" x14ac:dyDescent="0.3">
      <c r="A47" s="678"/>
      <c r="B47" s="679"/>
      <c r="C47" s="688"/>
      <c r="D47" s="688"/>
      <c r="E47" s="685"/>
      <c r="F47" s="682"/>
      <c r="G47" s="269"/>
      <c r="H47" s="189"/>
      <c r="I47" s="189"/>
      <c r="J47" s="268"/>
      <c r="K47" s="189"/>
      <c r="L47" s="189"/>
      <c r="M47" s="189"/>
      <c r="N47" s="189"/>
      <c r="O47" s="267">
        <f t="shared" si="0"/>
        <v>0</v>
      </c>
      <c r="P47" s="680"/>
      <c r="Q47" s="680"/>
      <c r="R47" s="190">
        <f>IF(COUNTA(H47:I47)=2,"Seleccione una opcion P o I",IF(ISNUMBER(O47),LOOKUP(O47,DB!$F$74:$G$76,DB!$H$74:$H$76),""))</f>
        <v>0</v>
      </c>
      <c r="S47" s="658"/>
      <c r="T47" s="658"/>
      <c r="U47" s="658"/>
      <c r="V47" s="658"/>
      <c r="W47" s="191">
        <f t="shared" si="1"/>
        <v>0</v>
      </c>
      <c r="X47" s="191">
        <f t="shared" si="2"/>
        <v>0</v>
      </c>
      <c r="Y47" s="191"/>
      <c r="Z47" s="191"/>
      <c r="AA47" s="191"/>
      <c r="AB47" s="191"/>
      <c r="AC47" s="191"/>
      <c r="AD47" s="191"/>
      <c r="AE47" s="191"/>
      <c r="AF47" s="191"/>
      <c r="AG47" s="191"/>
      <c r="AH47" s="191"/>
      <c r="AI47" s="191"/>
      <c r="AJ47" s="347"/>
      <c r="AK47" s="348"/>
    </row>
    <row r="48" spans="1:37" ht="126" hidden="1" customHeight="1" x14ac:dyDescent="0.25">
      <c r="A48" s="678" t="e">
        <f>'SEPG-F-007'!#REF!</f>
        <v>#REF!</v>
      </c>
      <c r="B48" s="679" t="e">
        <f>'SEPG-F-007'!#REF!</f>
        <v>#REF!</v>
      </c>
      <c r="C48" s="265" t="e">
        <f>+#REF!</f>
        <v>#REF!</v>
      </c>
      <c r="D48" s="265" t="e">
        <f>+#REF!</f>
        <v>#REF!</v>
      </c>
      <c r="E48" s="266" t="e">
        <f>#REF!</f>
        <v>#REF!</v>
      </c>
      <c r="F48" s="699"/>
      <c r="G48" s="269"/>
      <c r="H48" s="189"/>
      <c r="I48" s="189"/>
      <c r="J48" s="268"/>
      <c r="K48" s="189"/>
      <c r="L48" s="189"/>
      <c r="M48" s="189"/>
      <c r="N48" s="189"/>
      <c r="O48" s="267">
        <f t="shared" si="0"/>
        <v>0</v>
      </c>
      <c r="P48" s="680" t="str">
        <f>IFERROR(IF(AVERAGEIF(H48:H50,"X",$O48:$O50)&lt;=50,0,IF(AVERAGEIF(H48:H50,"X",$O48:$O50)&lt;=75,-1,-2)),"")</f>
        <v/>
      </c>
      <c r="Q48" s="680" t="str">
        <f>IFERROR(IF(AVERAGEIF(I48:I50,"X",$O48:$O50)&lt;=50,0,IF(AVERAGEIF(I48:I50,"X",$O48:$O50)&lt;=75,-1,-2)),"")</f>
        <v/>
      </c>
      <c r="R48" s="190">
        <f>IF(COUNTA(H48:I48)=2,"Seleccione una opcion P o I",IF(ISNUMBER(O48),LOOKUP(O48,DB!$F$74:$G$76,DB!$H$74:$H$76),""))</f>
        <v>0</v>
      </c>
      <c r="S48" s="658" t="str">
        <f>IFERROR(IF(C48+MIN(P48:P50)&lt;1,1,C48+MIN(P48:P50)),"")</f>
        <v/>
      </c>
      <c r="T48" s="658" t="e">
        <f ca="1">IFERROR(IF(Q48&lt;&gt;0,IF(MATCH(D48,#REF!,)+Q48&lt;1,1,OFFSET(#REF!,MATCH(D48,#REF!,)+Q48,0,1,1)),D48),D48)</f>
        <v>#REF!</v>
      </c>
      <c r="U48" s="658">
        <f ca="1">IFERROR(+T48*S48,)</f>
        <v>0</v>
      </c>
      <c r="V48" s="658" t="str">
        <f ca="1">IFERROR(VLOOKUP(U48,DB!$B$37:$D$61,2,FALSE),"")</f>
        <v/>
      </c>
      <c r="W48" s="191">
        <f t="shared" si="1"/>
        <v>0</v>
      </c>
      <c r="X48" s="191">
        <f t="shared" si="2"/>
        <v>0</v>
      </c>
      <c r="Y48" s="191"/>
      <c r="Z48" s="191"/>
      <c r="AA48" s="191"/>
      <c r="AB48" s="191"/>
      <c r="AC48" s="191"/>
      <c r="AD48" s="191"/>
      <c r="AE48" s="191"/>
      <c r="AF48" s="191"/>
      <c r="AG48" s="191"/>
      <c r="AH48" s="191"/>
      <c r="AI48" s="191"/>
      <c r="AJ48" s="347"/>
      <c r="AK48" s="348"/>
    </row>
    <row r="49" spans="1:37" ht="126" hidden="1" customHeight="1" x14ac:dyDescent="0.25">
      <c r="A49" s="678"/>
      <c r="B49" s="679"/>
      <c r="C49" s="688" t="e">
        <f>+#REF!</f>
        <v>#REF!</v>
      </c>
      <c r="D49" s="688" t="e">
        <f>+#REF!</f>
        <v>#REF!</v>
      </c>
      <c r="E49" s="685" t="e">
        <f>#REF!</f>
        <v>#REF!</v>
      </c>
      <c r="F49" s="699"/>
      <c r="G49" s="269"/>
      <c r="H49" s="189"/>
      <c r="I49" s="189"/>
      <c r="J49" s="268"/>
      <c r="K49" s="189"/>
      <c r="L49" s="189"/>
      <c r="M49" s="189"/>
      <c r="N49" s="189"/>
      <c r="O49" s="267">
        <f t="shared" si="0"/>
        <v>0</v>
      </c>
      <c r="P49" s="680"/>
      <c r="Q49" s="680"/>
      <c r="R49" s="190">
        <f>IF(COUNTA(H49:I49)=2,"Seleccione una opcion P o I",IF(ISNUMBER(O49),LOOKUP(O49,DB!$F$74:$G$76,DB!$H$74:$H$76),""))</f>
        <v>0</v>
      </c>
      <c r="S49" s="658"/>
      <c r="T49" s="658"/>
      <c r="U49" s="658"/>
      <c r="V49" s="658"/>
      <c r="W49" s="191">
        <f t="shared" si="1"/>
        <v>0</v>
      </c>
      <c r="X49" s="191">
        <f t="shared" si="2"/>
        <v>0</v>
      </c>
      <c r="Y49" s="191"/>
      <c r="Z49" s="191"/>
      <c r="AA49" s="191"/>
      <c r="AB49" s="191"/>
      <c r="AC49" s="191"/>
      <c r="AD49" s="191"/>
      <c r="AE49" s="191"/>
      <c r="AF49" s="191"/>
      <c r="AG49" s="191"/>
      <c r="AH49" s="191"/>
      <c r="AI49" s="191"/>
      <c r="AJ49" s="347"/>
      <c r="AK49" s="348"/>
    </row>
    <row r="50" spans="1:37" ht="126" hidden="1" customHeight="1" thickBot="1" x14ac:dyDescent="0.3">
      <c r="A50" s="678"/>
      <c r="B50" s="679"/>
      <c r="C50" s="688"/>
      <c r="D50" s="688"/>
      <c r="E50" s="685"/>
      <c r="F50" s="699"/>
      <c r="G50" s="269"/>
      <c r="H50" s="189"/>
      <c r="I50" s="189"/>
      <c r="J50" s="268"/>
      <c r="K50" s="189"/>
      <c r="L50" s="189"/>
      <c r="M50" s="189"/>
      <c r="N50" s="189"/>
      <c r="O50" s="267">
        <f t="shared" si="0"/>
        <v>0</v>
      </c>
      <c r="P50" s="680"/>
      <c r="Q50" s="680"/>
      <c r="R50" s="190">
        <f>IF(COUNTA(H50:I50)=2,"Seleccione una opcion P o I",IF(ISNUMBER(O50),LOOKUP(O50,DB!$F$74:$G$76,DB!$H$74:$H$76),""))</f>
        <v>0</v>
      </c>
      <c r="S50" s="658"/>
      <c r="T50" s="658"/>
      <c r="U50" s="658"/>
      <c r="V50" s="658"/>
      <c r="W50" s="191">
        <f t="shared" si="1"/>
        <v>0</v>
      </c>
      <c r="X50" s="191">
        <f t="shared" si="2"/>
        <v>0</v>
      </c>
      <c r="Y50" s="191"/>
      <c r="Z50" s="191"/>
      <c r="AA50" s="191"/>
      <c r="AB50" s="191"/>
      <c r="AC50" s="191"/>
      <c r="AD50" s="191"/>
      <c r="AE50" s="191"/>
      <c r="AF50" s="191"/>
      <c r="AG50" s="191"/>
      <c r="AH50" s="191"/>
      <c r="AI50" s="191"/>
      <c r="AJ50" s="347"/>
      <c r="AK50" s="348"/>
    </row>
    <row r="51" spans="1:37" ht="126" hidden="1" customHeight="1" x14ac:dyDescent="0.25">
      <c r="A51" s="678" t="e">
        <f>'SEPG-F-007'!#REF!</f>
        <v>#REF!</v>
      </c>
      <c r="B51" s="679" t="e">
        <f>'SEPG-F-007'!#REF!</f>
        <v>#REF!</v>
      </c>
      <c r="C51" s="265" t="e">
        <f>+#REF!</f>
        <v>#REF!</v>
      </c>
      <c r="D51" s="265" t="e">
        <f>+#REF!</f>
        <v>#REF!</v>
      </c>
      <c r="E51" s="266" t="e">
        <f>#REF!</f>
        <v>#REF!</v>
      </c>
      <c r="F51" s="699"/>
      <c r="G51" s="269"/>
      <c r="H51" s="189"/>
      <c r="I51" s="189"/>
      <c r="J51" s="268"/>
      <c r="K51" s="189"/>
      <c r="L51" s="189"/>
      <c r="M51" s="189"/>
      <c r="N51" s="189"/>
      <c r="O51" s="267">
        <f t="shared" si="0"/>
        <v>0</v>
      </c>
      <c r="P51" s="680" t="str">
        <f>IFERROR(IF(AVERAGEIF(H51:H53,"X",$O51:$O53)&lt;=50,0,IF(AVERAGEIF(H51:H53,"X",$O51:$O53)&lt;=75,-1,-2)),"")</f>
        <v/>
      </c>
      <c r="Q51" s="680" t="str">
        <f>IFERROR(IF(AVERAGEIF(I51:I53,"X",$O51:$O53)&lt;=50,0,IF(AVERAGEIF(I51:I53,"X",$O51:$O53)&lt;=75,-1,-2)),"")</f>
        <v/>
      </c>
      <c r="R51" s="190">
        <f>IF(COUNTA(H51:I51)=2,"Seleccione una opcion P o I",IF(ISNUMBER(O51),LOOKUP(O51,DB!$F$74:$G$76,DB!$H$74:$H$76),""))</f>
        <v>0</v>
      </c>
      <c r="S51" s="658" t="str">
        <f>IFERROR(IF(C51+MIN(P51:P53)&lt;1,1,C51+MIN(P51:P53)),"")</f>
        <v/>
      </c>
      <c r="T51" s="658" t="e">
        <f ca="1">IFERROR(IF(Q51&lt;&gt;0,IF(MATCH(D51,#REF!,)+Q51&lt;1,1,OFFSET(#REF!,MATCH(D51,#REF!,)+Q51,0,1,1)),D51),D51)</f>
        <v>#REF!</v>
      </c>
      <c r="U51" s="658">
        <f ca="1">IFERROR(+T51*S51,)</f>
        <v>0</v>
      </c>
      <c r="V51" s="658" t="str">
        <f ca="1">IFERROR(VLOOKUP(U51,DB!$B$37:$D$61,2,FALSE),"")</f>
        <v/>
      </c>
      <c r="W51" s="191">
        <f t="shared" si="1"/>
        <v>0</v>
      </c>
      <c r="X51" s="191">
        <f t="shared" si="2"/>
        <v>0</v>
      </c>
      <c r="Y51" s="191"/>
      <c r="Z51" s="191"/>
      <c r="AA51" s="191"/>
      <c r="AB51" s="191"/>
      <c r="AC51" s="191"/>
      <c r="AD51" s="191"/>
      <c r="AE51" s="191"/>
      <c r="AF51" s="191"/>
      <c r="AG51" s="191"/>
      <c r="AH51" s="191"/>
      <c r="AI51" s="191"/>
      <c r="AJ51" s="347"/>
      <c r="AK51" s="348"/>
    </row>
    <row r="52" spans="1:37" ht="126" hidden="1" customHeight="1" x14ac:dyDescent="0.25">
      <c r="A52" s="678"/>
      <c r="B52" s="679"/>
      <c r="C52" s="688" t="e">
        <f>+#REF!</f>
        <v>#REF!</v>
      </c>
      <c r="D52" s="688" t="e">
        <f>+#REF!</f>
        <v>#REF!</v>
      </c>
      <c r="E52" s="685" t="e">
        <f>#REF!</f>
        <v>#REF!</v>
      </c>
      <c r="F52" s="699"/>
      <c r="G52" s="269"/>
      <c r="H52" s="189"/>
      <c r="I52" s="189"/>
      <c r="J52" s="268"/>
      <c r="K52" s="189"/>
      <c r="L52" s="189"/>
      <c r="M52" s="189"/>
      <c r="N52" s="189"/>
      <c r="O52" s="267">
        <f t="shared" si="0"/>
        <v>0</v>
      </c>
      <c r="P52" s="680"/>
      <c r="Q52" s="680"/>
      <c r="R52" s="190">
        <f>IF(COUNTA(H52:I52)=2,"Seleccione una opcion P o I",IF(ISNUMBER(O52),LOOKUP(O52,DB!$F$74:$G$76,DB!$H$74:$H$76),""))</f>
        <v>0</v>
      </c>
      <c r="S52" s="658"/>
      <c r="T52" s="658"/>
      <c r="U52" s="658"/>
      <c r="V52" s="658"/>
      <c r="W52" s="191">
        <f t="shared" si="1"/>
        <v>0</v>
      </c>
      <c r="X52" s="191">
        <f t="shared" si="2"/>
        <v>0</v>
      </c>
      <c r="Y52" s="191"/>
      <c r="Z52" s="191"/>
      <c r="AA52" s="191"/>
      <c r="AB52" s="191"/>
      <c r="AC52" s="191"/>
      <c r="AD52" s="191"/>
      <c r="AE52" s="191"/>
      <c r="AF52" s="191"/>
      <c r="AG52" s="191"/>
      <c r="AH52" s="191"/>
      <c r="AI52" s="191"/>
      <c r="AJ52" s="347"/>
      <c r="AK52" s="348"/>
    </row>
    <row r="53" spans="1:37" ht="126" hidden="1" customHeight="1" thickBot="1" x14ac:dyDescent="0.3">
      <c r="A53" s="678"/>
      <c r="B53" s="679"/>
      <c r="C53" s="688"/>
      <c r="D53" s="688"/>
      <c r="E53" s="685"/>
      <c r="F53" s="699"/>
      <c r="G53" s="269"/>
      <c r="H53" s="189"/>
      <c r="I53" s="189"/>
      <c r="J53" s="268"/>
      <c r="K53" s="189"/>
      <c r="L53" s="189"/>
      <c r="M53" s="189"/>
      <c r="N53" s="189"/>
      <c r="O53" s="267">
        <f t="shared" si="0"/>
        <v>0</v>
      </c>
      <c r="P53" s="680"/>
      <c r="Q53" s="680"/>
      <c r="R53" s="190">
        <f>IF(COUNTA(H53:I53)=2,"Seleccione una opcion P o I",IF(ISNUMBER(O53),LOOKUP(O53,DB!$F$74:$G$76,DB!$H$74:$H$76),""))</f>
        <v>0</v>
      </c>
      <c r="S53" s="658"/>
      <c r="T53" s="658"/>
      <c r="U53" s="658"/>
      <c r="V53" s="658"/>
      <c r="W53" s="191">
        <f t="shared" si="1"/>
        <v>0</v>
      </c>
      <c r="X53" s="191">
        <f t="shared" si="2"/>
        <v>0</v>
      </c>
      <c r="Y53" s="191"/>
      <c r="Z53" s="191"/>
      <c r="AA53" s="191"/>
      <c r="AB53" s="191"/>
      <c r="AC53" s="191"/>
      <c r="AD53" s="191"/>
      <c r="AE53" s="191"/>
      <c r="AF53" s="191"/>
      <c r="AG53" s="191"/>
      <c r="AH53" s="191"/>
      <c r="AI53" s="191"/>
      <c r="AJ53" s="347"/>
      <c r="AK53" s="348"/>
    </row>
    <row r="54" spans="1:37" ht="126" hidden="1" customHeight="1" x14ac:dyDescent="0.25">
      <c r="A54" s="678" t="e">
        <f>'SEPG-F-007'!#REF!</f>
        <v>#REF!</v>
      </c>
      <c r="B54" s="679" t="e">
        <f>'SEPG-F-007'!#REF!</f>
        <v>#REF!</v>
      </c>
      <c r="C54" s="265" t="e">
        <f>+#REF!</f>
        <v>#REF!</v>
      </c>
      <c r="D54" s="265" t="e">
        <f>+#REF!</f>
        <v>#REF!</v>
      </c>
      <c r="E54" s="266" t="e">
        <f>#REF!</f>
        <v>#REF!</v>
      </c>
      <c r="F54" s="699"/>
      <c r="G54" s="269"/>
      <c r="H54" s="189"/>
      <c r="I54" s="189"/>
      <c r="J54" s="268"/>
      <c r="K54" s="189"/>
      <c r="L54" s="189"/>
      <c r="M54" s="189"/>
      <c r="N54" s="189"/>
      <c r="O54" s="267">
        <f t="shared" si="0"/>
        <v>0</v>
      </c>
      <c r="P54" s="680" t="str">
        <f>IFERROR(IF(AVERAGEIF(H54:H56,"X",$O54:$O56)&lt;=50,0,IF(AVERAGEIF(H54:H56,"X",$O54:$O56)&lt;=75,-1,-2)),"")</f>
        <v/>
      </c>
      <c r="Q54" s="680" t="str">
        <f>IFERROR(IF(AVERAGEIF(I54:I56,"X",$O54:$O56)&lt;=50,0,IF(AVERAGEIF(I54:I56,"X",$O54:$O56)&lt;=75,-1,-2)),"")</f>
        <v/>
      </c>
      <c r="R54" s="190">
        <f>IF(COUNTA(H54:I54)=2,"Seleccione una opcion P o I",IF(ISNUMBER(O54),LOOKUP(O54,DB!$F$74:$G$76,DB!$H$74:$H$76),""))</f>
        <v>0</v>
      </c>
      <c r="S54" s="658" t="str">
        <f>IFERROR(IF(C54+MIN(P54:P56)&lt;1,1,C54+MIN(P54:P56)),"")</f>
        <v/>
      </c>
      <c r="T54" s="658" t="e">
        <f ca="1">IFERROR(IF(Q54&lt;&gt;0,IF(MATCH(D54,#REF!,)+Q54&lt;1,1,OFFSET(#REF!,MATCH(D54,#REF!,)+Q54,0,1,1)),D54),D54)</f>
        <v>#REF!</v>
      </c>
      <c r="U54" s="658">
        <f ca="1">IFERROR(+T54*S54,)</f>
        <v>0</v>
      </c>
      <c r="V54" s="658" t="str">
        <f ca="1">IFERROR(VLOOKUP(U54,DB!$B$37:$D$61,2,FALSE),"")</f>
        <v/>
      </c>
      <c r="W54" s="191">
        <f t="shared" si="1"/>
        <v>0</v>
      </c>
      <c r="X54" s="191">
        <f t="shared" si="2"/>
        <v>0</v>
      </c>
      <c r="Y54" s="191"/>
      <c r="Z54" s="191"/>
      <c r="AA54" s="191"/>
      <c r="AB54" s="191"/>
      <c r="AC54" s="191"/>
      <c r="AD54" s="191"/>
      <c r="AE54" s="191"/>
      <c r="AF54" s="191"/>
      <c r="AG54" s="191"/>
      <c r="AH54" s="191"/>
      <c r="AI54" s="191"/>
      <c r="AJ54" s="347"/>
      <c r="AK54" s="348"/>
    </row>
    <row r="55" spans="1:37" ht="126" hidden="1" customHeight="1" x14ac:dyDescent="0.25">
      <c r="A55" s="678"/>
      <c r="B55" s="679"/>
      <c r="C55" s="688" t="e">
        <f>+#REF!</f>
        <v>#REF!</v>
      </c>
      <c r="D55" s="688" t="e">
        <f>+#REF!</f>
        <v>#REF!</v>
      </c>
      <c r="E55" s="685" t="e">
        <f>#REF!</f>
        <v>#REF!</v>
      </c>
      <c r="F55" s="699"/>
      <c r="G55" s="269"/>
      <c r="H55" s="189"/>
      <c r="I55" s="189"/>
      <c r="J55" s="268"/>
      <c r="K55" s="189"/>
      <c r="L55" s="189"/>
      <c r="M55" s="189"/>
      <c r="N55" s="189"/>
      <c r="O55" s="267">
        <f t="shared" si="0"/>
        <v>0</v>
      </c>
      <c r="P55" s="680"/>
      <c r="Q55" s="680"/>
      <c r="R55" s="190">
        <f>IF(COUNTA(H55:I55)=2,"Seleccione una opcion P o I",IF(ISNUMBER(O55),LOOKUP(O55,DB!$F$74:$G$76,DB!$H$74:$H$76),""))</f>
        <v>0</v>
      </c>
      <c r="S55" s="658"/>
      <c r="T55" s="658"/>
      <c r="U55" s="658"/>
      <c r="V55" s="658"/>
      <c r="W55" s="191">
        <f t="shared" si="1"/>
        <v>0</v>
      </c>
      <c r="X55" s="191">
        <f t="shared" si="2"/>
        <v>0</v>
      </c>
      <c r="Y55" s="191"/>
      <c r="Z55" s="191"/>
      <c r="AA55" s="191"/>
      <c r="AB55" s="191"/>
      <c r="AC55" s="191"/>
      <c r="AD55" s="191"/>
      <c r="AE55" s="191"/>
      <c r="AF55" s="191"/>
      <c r="AG55" s="191"/>
      <c r="AH55" s="191"/>
      <c r="AI55" s="191"/>
      <c r="AJ55" s="347"/>
      <c r="AK55" s="348"/>
    </row>
    <row r="56" spans="1:37" ht="126" hidden="1" customHeight="1" thickBot="1" x14ac:dyDescent="0.3">
      <c r="A56" s="678"/>
      <c r="B56" s="679"/>
      <c r="C56" s="688"/>
      <c r="D56" s="688"/>
      <c r="E56" s="685"/>
      <c r="F56" s="699"/>
      <c r="G56" s="269"/>
      <c r="H56" s="189"/>
      <c r="I56" s="189"/>
      <c r="J56" s="268"/>
      <c r="K56" s="189"/>
      <c r="L56" s="189"/>
      <c r="M56" s="189"/>
      <c r="N56" s="189"/>
      <c r="O56" s="267">
        <f t="shared" si="0"/>
        <v>0</v>
      </c>
      <c r="P56" s="680"/>
      <c r="Q56" s="680"/>
      <c r="R56" s="190">
        <f>IF(COUNTA(H56:I56)=2,"Seleccione una opcion P o I",IF(ISNUMBER(O56),LOOKUP(O56,DB!$F$74:$G$76,DB!$H$74:$H$76),""))</f>
        <v>0</v>
      </c>
      <c r="S56" s="658"/>
      <c r="T56" s="658"/>
      <c r="U56" s="658"/>
      <c r="V56" s="658"/>
      <c r="W56" s="191">
        <f t="shared" si="1"/>
        <v>0</v>
      </c>
      <c r="X56" s="191">
        <f t="shared" si="2"/>
        <v>0</v>
      </c>
      <c r="Y56" s="191"/>
      <c r="Z56" s="191"/>
      <c r="AA56" s="191"/>
      <c r="AB56" s="191"/>
      <c r="AC56" s="191"/>
      <c r="AD56" s="191"/>
      <c r="AE56" s="191"/>
      <c r="AF56" s="191"/>
      <c r="AG56" s="191"/>
      <c r="AH56" s="191"/>
      <c r="AI56" s="191"/>
      <c r="AJ56" s="347"/>
      <c r="AK56" s="348"/>
    </row>
    <row r="57" spans="1:37" ht="126" hidden="1" customHeight="1" x14ac:dyDescent="0.25">
      <c r="A57" s="678" t="e">
        <f>'SEPG-F-007'!#REF!</f>
        <v>#REF!</v>
      </c>
      <c r="B57" s="679" t="e">
        <f>'SEPG-F-007'!#REF!</f>
        <v>#REF!</v>
      </c>
      <c r="C57" s="265" t="e">
        <f>+#REF!</f>
        <v>#REF!</v>
      </c>
      <c r="D57" s="265" t="e">
        <f>+#REF!</f>
        <v>#REF!</v>
      </c>
      <c r="E57" s="266" t="e">
        <f>#REF!</f>
        <v>#REF!</v>
      </c>
      <c r="F57" s="699"/>
      <c r="G57" s="269"/>
      <c r="H57" s="189"/>
      <c r="I57" s="189"/>
      <c r="J57" s="268"/>
      <c r="K57" s="189"/>
      <c r="L57" s="189"/>
      <c r="M57" s="189"/>
      <c r="N57" s="189"/>
      <c r="O57" s="267">
        <f t="shared" si="0"/>
        <v>0</v>
      </c>
      <c r="P57" s="680" t="str">
        <f>IFERROR(IF(AVERAGEIF(H57:H59,"X",$O57:$O59)&lt;=50,0,IF(AVERAGEIF(H57:H59,"X",$O57:$O59)&lt;=75,-1,-2)),"")</f>
        <v/>
      </c>
      <c r="Q57" s="680" t="str">
        <f>IFERROR(IF(AVERAGEIF(I57:I59,"X",$O57:$O59)&lt;=50,0,IF(AVERAGEIF(I57:I59,"X",$O57:$O59)&lt;=75,-1,-2)),"")</f>
        <v/>
      </c>
      <c r="R57" s="190">
        <f>IF(COUNTA(H57:I57)=2,"Seleccione una opcion P o I",IF(ISNUMBER(O57),LOOKUP(O57,DB!$F$74:$G$76,DB!$H$74:$H$76),""))</f>
        <v>0</v>
      </c>
      <c r="S57" s="658" t="str">
        <f>IFERROR(IF(C57+MIN(P57:P59)&lt;1,1,C57+MIN(P57:P59)),"")</f>
        <v/>
      </c>
      <c r="T57" s="658" t="e">
        <f ca="1">IFERROR(IF(Q57&lt;&gt;0,IF(MATCH(D57,#REF!,)+Q57&lt;1,1,OFFSET(#REF!,MATCH(D57,#REF!,)+Q57,0,1,1)),D57),D57)</f>
        <v>#REF!</v>
      </c>
      <c r="U57" s="658">
        <f ca="1">IFERROR(+T57*S57,)</f>
        <v>0</v>
      </c>
      <c r="V57" s="658" t="str">
        <f ca="1">IFERROR(VLOOKUP(U57,DB!$B$37:$D$61,2,FALSE),"")</f>
        <v/>
      </c>
      <c r="W57" s="191">
        <f t="shared" si="1"/>
        <v>0</v>
      </c>
      <c r="X57" s="191">
        <f t="shared" si="2"/>
        <v>0</v>
      </c>
      <c r="Y57" s="191"/>
      <c r="Z57" s="191"/>
      <c r="AA57" s="191"/>
      <c r="AB57" s="191"/>
      <c r="AC57" s="191"/>
      <c r="AD57" s="191"/>
      <c r="AE57" s="191"/>
      <c r="AF57" s="191"/>
      <c r="AG57" s="191"/>
      <c r="AH57" s="191"/>
      <c r="AI57" s="191"/>
      <c r="AJ57" s="347"/>
      <c r="AK57" s="348"/>
    </row>
    <row r="58" spans="1:37" ht="126" hidden="1" customHeight="1" x14ac:dyDescent="0.25">
      <c r="A58" s="678"/>
      <c r="B58" s="679"/>
      <c r="C58" s="688" t="e">
        <f>+#REF!</f>
        <v>#REF!</v>
      </c>
      <c r="D58" s="688" t="e">
        <f>+#REF!</f>
        <v>#REF!</v>
      </c>
      <c r="E58" s="685" t="e">
        <f>#REF!</f>
        <v>#REF!</v>
      </c>
      <c r="F58" s="699"/>
      <c r="G58" s="269"/>
      <c r="H58" s="189"/>
      <c r="I58" s="189"/>
      <c r="J58" s="268"/>
      <c r="K58" s="189"/>
      <c r="L58" s="189"/>
      <c r="M58" s="189"/>
      <c r="N58" s="189"/>
      <c r="O58" s="267">
        <f t="shared" si="0"/>
        <v>0</v>
      </c>
      <c r="P58" s="680"/>
      <c r="Q58" s="680"/>
      <c r="R58" s="190">
        <f>IF(COUNTA(H58:I58)=2,"Seleccione una opcion P o I",IF(ISNUMBER(O58),LOOKUP(O58,DB!$F$74:$G$76,DB!$H$74:$H$76),""))</f>
        <v>0</v>
      </c>
      <c r="S58" s="658"/>
      <c r="T58" s="658"/>
      <c r="U58" s="658"/>
      <c r="V58" s="658"/>
      <c r="W58" s="191">
        <f t="shared" si="1"/>
        <v>0</v>
      </c>
      <c r="X58" s="191">
        <f t="shared" si="2"/>
        <v>0</v>
      </c>
      <c r="Y58" s="191"/>
      <c r="Z58" s="191"/>
      <c r="AA58" s="191"/>
      <c r="AB58" s="191"/>
      <c r="AC58" s="191"/>
      <c r="AD58" s="191"/>
      <c r="AE58" s="191"/>
      <c r="AF58" s="191"/>
      <c r="AG58" s="191"/>
      <c r="AH58" s="191"/>
      <c r="AI58" s="191"/>
      <c r="AJ58" s="347"/>
      <c r="AK58" s="348"/>
    </row>
    <row r="59" spans="1:37" ht="126" hidden="1" customHeight="1" thickBot="1" x14ac:dyDescent="0.3">
      <c r="A59" s="678"/>
      <c r="B59" s="679"/>
      <c r="C59" s="688"/>
      <c r="D59" s="688"/>
      <c r="E59" s="685"/>
      <c r="F59" s="699"/>
      <c r="G59" s="269"/>
      <c r="H59" s="189"/>
      <c r="I59" s="189"/>
      <c r="J59" s="268"/>
      <c r="K59" s="189"/>
      <c r="L59" s="189"/>
      <c r="M59" s="189"/>
      <c r="N59" s="189"/>
      <c r="O59" s="267">
        <f t="shared" si="0"/>
        <v>0</v>
      </c>
      <c r="P59" s="680"/>
      <c r="Q59" s="680"/>
      <c r="R59" s="190">
        <f>IF(COUNTA(H59:I59)=2,"Seleccione una opcion P o I",IF(ISNUMBER(O59),LOOKUP(O59,DB!$F$74:$G$76,DB!$H$74:$H$76),""))</f>
        <v>0</v>
      </c>
      <c r="S59" s="658"/>
      <c r="T59" s="658"/>
      <c r="U59" s="658"/>
      <c r="V59" s="658"/>
      <c r="W59" s="191">
        <f t="shared" si="1"/>
        <v>0</v>
      </c>
      <c r="X59" s="191">
        <f t="shared" si="2"/>
        <v>0</v>
      </c>
      <c r="Y59" s="191"/>
      <c r="Z59" s="191"/>
      <c r="AA59" s="191"/>
      <c r="AB59" s="191"/>
      <c r="AC59" s="191"/>
      <c r="AD59" s="191"/>
      <c r="AE59" s="191"/>
      <c r="AF59" s="191"/>
      <c r="AG59" s="191"/>
      <c r="AH59" s="191"/>
      <c r="AI59" s="191"/>
      <c r="AJ59" s="347"/>
      <c r="AK59" s="348"/>
    </row>
    <row r="60" spans="1:37" ht="126" hidden="1" customHeight="1" x14ac:dyDescent="0.25">
      <c r="A60" s="678" t="e">
        <f>'SEPG-F-007'!#REF!</f>
        <v>#REF!</v>
      </c>
      <c r="B60" s="679" t="e">
        <f>'SEPG-F-007'!#REF!</f>
        <v>#REF!</v>
      </c>
      <c r="C60" s="265" t="e">
        <f>+#REF!</f>
        <v>#REF!</v>
      </c>
      <c r="D60" s="265" t="e">
        <f>+#REF!</f>
        <v>#REF!</v>
      </c>
      <c r="E60" s="266" t="e">
        <f>#REF!</f>
        <v>#REF!</v>
      </c>
      <c r="F60" s="699"/>
      <c r="G60" s="269"/>
      <c r="H60" s="189"/>
      <c r="I60" s="189"/>
      <c r="J60" s="268"/>
      <c r="K60" s="189"/>
      <c r="L60" s="189"/>
      <c r="M60" s="189"/>
      <c r="N60" s="189"/>
      <c r="O60" s="267">
        <f t="shared" si="0"/>
        <v>0</v>
      </c>
      <c r="P60" s="680" t="str">
        <f>IFERROR(IF(AVERAGEIF(H60:H62,"X",$O60:$O62)&lt;=50,0,IF(AVERAGEIF(H60:H62,"X",$O60:$O62)&lt;=75,-1,-2)),"")</f>
        <v/>
      </c>
      <c r="Q60" s="680" t="str">
        <f>IFERROR(IF(AVERAGEIF(I60:I62,"X",$O60:$O62)&lt;=50,0,IF(AVERAGEIF(I60:I62,"X",$O60:$O62)&lt;=75,-1,-2)),"")</f>
        <v/>
      </c>
      <c r="R60" s="190">
        <f>IF(COUNTA(H60:I60)=2,"Seleccione una opcion P o I",IF(ISNUMBER(O60),LOOKUP(O60,DB!$F$74:$G$76,DB!$H$74:$H$76),""))</f>
        <v>0</v>
      </c>
      <c r="S60" s="658" t="str">
        <f>IFERROR(IF(C60+MIN(P60:P62)&lt;1,1,C60+MIN(P60:P62)),"")</f>
        <v/>
      </c>
      <c r="T60" s="658" t="e">
        <f ca="1">IFERROR(IF(Q60&lt;&gt;0,IF(MATCH(D60,#REF!,)+Q60&lt;1,1,OFFSET(#REF!,MATCH(D60,#REF!,)+Q60,0,1,1)),D60),D60)</f>
        <v>#REF!</v>
      </c>
      <c r="U60" s="658">
        <f ca="1">IFERROR(+T60*S60,)</f>
        <v>0</v>
      </c>
      <c r="V60" s="658" t="str">
        <f ca="1">IFERROR(VLOOKUP(U60,DB!$B$37:$D$61,2,FALSE),"")</f>
        <v/>
      </c>
      <c r="W60" s="191">
        <f t="shared" si="1"/>
        <v>0</v>
      </c>
      <c r="X60" s="191">
        <f t="shared" si="2"/>
        <v>0</v>
      </c>
      <c r="Y60" s="191"/>
      <c r="Z60" s="191"/>
      <c r="AA60" s="191"/>
      <c r="AB60" s="191"/>
      <c r="AC60" s="191"/>
      <c r="AD60" s="191"/>
      <c r="AE60" s="191"/>
      <c r="AF60" s="191"/>
      <c r="AG60" s="191"/>
      <c r="AH60" s="191"/>
      <c r="AI60" s="191"/>
      <c r="AJ60" s="347"/>
      <c r="AK60" s="348"/>
    </row>
    <row r="61" spans="1:37" ht="126" hidden="1" customHeight="1" x14ac:dyDescent="0.25">
      <c r="A61" s="678"/>
      <c r="B61" s="679"/>
      <c r="C61" s="688" t="e">
        <f>+#REF!</f>
        <v>#REF!</v>
      </c>
      <c r="D61" s="688" t="e">
        <f>+#REF!</f>
        <v>#REF!</v>
      </c>
      <c r="E61" s="685" t="e">
        <f>#REF!</f>
        <v>#REF!</v>
      </c>
      <c r="F61" s="699"/>
      <c r="G61" s="269"/>
      <c r="H61" s="189"/>
      <c r="I61" s="189"/>
      <c r="J61" s="268"/>
      <c r="K61" s="189"/>
      <c r="L61" s="189"/>
      <c r="M61" s="189"/>
      <c r="N61" s="189"/>
      <c r="O61" s="267">
        <f t="shared" si="0"/>
        <v>0</v>
      </c>
      <c r="P61" s="680"/>
      <c r="Q61" s="680"/>
      <c r="R61" s="190">
        <f>IF(COUNTA(H61:I61)=2,"Seleccione una opcion P o I",IF(ISNUMBER(O61),LOOKUP(O61,DB!$F$74:$G$76,DB!$H$74:$H$76),""))</f>
        <v>0</v>
      </c>
      <c r="S61" s="658"/>
      <c r="T61" s="658"/>
      <c r="U61" s="658"/>
      <c r="V61" s="658"/>
      <c r="W61" s="191">
        <f t="shared" si="1"/>
        <v>0</v>
      </c>
      <c r="X61" s="191">
        <f t="shared" si="2"/>
        <v>0</v>
      </c>
      <c r="Y61" s="191"/>
      <c r="Z61" s="191"/>
      <c r="AA61" s="191"/>
      <c r="AB61" s="191"/>
      <c r="AC61" s="191"/>
      <c r="AD61" s="191"/>
      <c r="AE61" s="191"/>
      <c r="AF61" s="191"/>
      <c r="AG61" s="191"/>
      <c r="AH61" s="191"/>
      <c r="AI61" s="191"/>
      <c r="AJ61" s="347"/>
      <c r="AK61" s="348"/>
    </row>
    <row r="62" spans="1:37" ht="126" hidden="1" customHeight="1" thickBot="1" x14ac:dyDescent="0.3">
      <c r="A62" s="678"/>
      <c r="B62" s="679"/>
      <c r="C62" s="688"/>
      <c r="D62" s="688"/>
      <c r="E62" s="685"/>
      <c r="F62" s="699"/>
      <c r="G62" s="269"/>
      <c r="H62" s="189"/>
      <c r="I62" s="189"/>
      <c r="J62" s="268"/>
      <c r="K62" s="189"/>
      <c r="L62" s="189"/>
      <c r="M62" s="189"/>
      <c r="N62" s="189"/>
      <c r="O62" s="267">
        <f t="shared" si="0"/>
        <v>0</v>
      </c>
      <c r="P62" s="680"/>
      <c r="Q62" s="680"/>
      <c r="R62" s="190">
        <f>IF(COUNTA(H62:I62)=2,"Seleccione una opcion P o I",IF(ISNUMBER(O62),LOOKUP(O62,DB!$F$74:$G$76,DB!$H$74:$H$76),""))</f>
        <v>0</v>
      </c>
      <c r="S62" s="658"/>
      <c r="T62" s="658"/>
      <c r="U62" s="658"/>
      <c r="V62" s="658"/>
      <c r="W62" s="191">
        <f t="shared" si="1"/>
        <v>0</v>
      </c>
      <c r="X62" s="191">
        <f t="shared" si="2"/>
        <v>0</v>
      </c>
      <c r="Y62" s="191"/>
      <c r="Z62" s="191"/>
      <c r="AA62" s="191"/>
      <c r="AB62" s="191"/>
      <c r="AC62" s="191"/>
      <c r="AD62" s="191"/>
      <c r="AE62" s="191"/>
      <c r="AF62" s="191"/>
      <c r="AG62" s="191"/>
      <c r="AH62" s="191"/>
      <c r="AI62" s="191"/>
      <c r="AJ62" s="347"/>
      <c r="AK62" s="348"/>
    </row>
    <row r="63" spans="1:37" ht="126" hidden="1" customHeight="1" x14ac:dyDescent="0.25">
      <c r="A63" s="678" t="e">
        <f>'SEPG-F-007'!#REF!</f>
        <v>#REF!</v>
      </c>
      <c r="B63" s="679" t="e">
        <f>'SEPG-F-007'!#REF!</f>
        <v>#REF!</v>
      </c>
      <c r="C63" s="265" t="e">
        <f>+#REF!</f>
        <v>#REF!</v>
      </c>
      <c r="D63" s="265" t="e">
        <f>+#REF!</f>
        <v>#REF!</v>
      </c>
      <c r="E63" s="266" t="e">
        <f>#REF!</f>
        <v>#REF!</v>
      </c>
      <c r="F63" s="699"/>
      <c r="G63" s="269"/>
      <c r="H63" s="189"/>
      <c r="I63" s="189"/>
      <c r="J63" s="268"/>
      <c r="K63" s="189"/>
      <c r="L63" s="189"/>
      <c r="M63" s="189"/>
      <c r="N63" s="189"/>
      <c r="O63" s="267">
        <f t="shared" si="0"/>
        <v>0</v>
      </c>
      <c r="P63" s="680" t="str">
        <f>IFERROR(IF(AVERAGEIF(H63:H65,"X",$O63:$O65)&lt;=50,0,IF(AVERAGEIF(H63:H65,"X",$O63:$O65)&lt;=75,-1,-2)),"")</f>
        <v/>
      </c>
      <c r="Q63" s="680" t="str">
        <f>IFERROR(IF(AVERAGEIF(I63:I65,"X",$O63:$O65)&lt;=50,0,IF(AVERAGEIF(I63:I65,"X",$O63:$O65)&lt;=75,-1,-2)),"")</f>
        <v/>
      </c>
      <c r="R63" s="190">
        <f>IF(COUNTA(H63:I63)=2,"Seleccione una opcion P o I",IF(ISNUMBER(O63),LOOKUP(O63,DB!$F$74:$G$76,DB!$H$74:$H$76),""))</f>
        <v>0</v>
      </c>
      <c r="S63" s="658" t="str">
        <f>IFERROR(IF(C63+MIN(P63:P65)&lt;1,1,C63+MIN(P63:P65)),"")</f>
        <v/>
      </c>
      <c r="T63" s="658" t="e">
        <f ca="1">IFERROR(IF(Q63&lt;&gt;0,IF(MATCH(D63,#REF!,)+Q63&lt;1,1,OFFSET(#REF!,MATCH(D63,#REF!,)+Q63,0,1,1)),D63),D63)</f>
        <v>#REF!</v>
      </c>
      <c r="U63" s="658">
        <f ca="1">IFERROR(+T63*S63,)</f>
        <v>0</v>
      </c>
      <c r="V63" s="658" t="str">
        <f ca="1">IFERROR(VLOOKUP(U63,DB!$B$37:$D$61,2,FALSE),"")</f>
        <v/>
      </c>
      <c r="W63" s="191">
        <f t="shared" si="1"/>
        <v>0</v>
      </c>
      <c r="X63" s="191">
        <f t="shared" si="2"/>
        <v>0</v>
      </c>
      <c r="Y63" s="191"/>
      <c r="Z63" s="191"/>
      <c r="AA63" s="191"/>
      <c r="AB63" s="191"/>
      <c r="AC63" s="191"/>
      <c r="AD63" s="191"/>
      <c r="AE63" s="191"/>
      <c r="AF63" s="191"/>
      <c r="AG63" s="191"/>
      <c r="AH63" s="191"/>
      <c r="AI63" s="191"/>
      <c r="AJ63" s="347"/>
      <c r="AK63" s="348"/>
    </row>
    <row r="64" spans="1:37" ht="126" hidden="1" customHeight="1" x14ac:dyDescent="0.25">
      <c r="A64" s="678"/>
      <c r="B64" s="679"/>
      <c r="C64" s="688" t="e">
        <f>+#REF!</f>
        <v>#REF!</v>
      </c>
      <c r="D64" s="688" t="e">
        <f>+#REF!</f>
        <v>#REF!</v>
      </c>
      <c r="E64" s="685" t="e">
        <f>#REF!</f>
        <v>#REF!</v>
      </c>
      <c r="F64" s="699"/>
      <c r="G64" s="269"/>
      <c r="H64" s="189"/>
      <c r="I64" s="189"/>
      <c r="J64" s="268"/>
      <c r="K64" s="189"/>
      <c r="L64" s="189"/>
      <c r="M64" s="189"/>
      <c r="N64" s="189"/>
      <c r="O64" s="267">
        <f t="shared" si="0"/>
        <v>0</v>
      </c>
      <c r="P64" s="680"/>
      <c r="Q64" s="680"/>
      <c r="R64" s="190">
        <f>IF(COUNTA(H64:I64)=2,"Seleccione una opcion P o I",IF(ISNUMBER(O64),LOOKUP(O64,DB!$F$74:$G$76,DB!$H$74:$H$76),""))</f>
        <v>0</v>
      </c>
      <c r="S64" s="658"/>
      <c r="T64" s="658"/>
      <c r="U64" s="658"/>
      <c r="V64" s="658"/>
      <c r="W64" s="191">
        <f t="shared" si="1"/>
        <v>0</v>
      </c>
      <c r="X64" s="191">
        <f t="shared" si="2"/>
        <v>0</v>
      </c>
      <c r="Y64" s="191"/>
      <c r="Z64" s="191"/>
      <c r="AA64" s="191"/>
      <c r="AB64" s="191"/>
      <c r="AC64" s="191"/>
      <c r="AD64" s="191"/>
      <c r="AE64" s="191"/>
      <c r="AF64" s="191"/>
      <c r="AG64" s="191"/>
      <c r="AH64" s="191"/>
      <c r="AI64" s="191"/>
      <c r="AJ64" s="347"/>
      <c r="AK64" s="348"/>
    </row>
    <row r="65" spans="1:41" ht="114.75" hidden="1" customHeight="1" x14ac:dyDescent="0.25">
      <c r="A65" s="678"/>
      <c r="B65" s="679"/>
      <c r="C65" s="688"/>
      <c r="D65" s="688"/>
      <c r="E65" s="685"/>
      <c r="F65" s="699"/>
      <c r="G65" s="269"/>
      <c r="H65" s="189"/>
      <c r="I65" s="189"/>
      <c r="J65" s="268"/>
      <c r="K65" s="189"/>
      <c r="L65" s="189"/>
      <c r="M65" s="189"/>
      <c r="N65" s="189"/>
      <c r="O65" s="267">
        <f t="shared" si="0"/>
        <v>0</v>
      </c>
      <c r="P65" s="680"/>
      <c r="Q65" s="680"/>
      <c r="R65" s="190">
        <f>IF(COUNTA(H65:I65)=2,"Seleccione una opcion P o I",IF(ISNUMBER(O65),LOOKUP(O65,DB!$F$74:$G$76,DB!$H$74:$H$76),""))</f>
        <v>0</v>
      </c>
      <c r="S65" s="658"/>
      <c r="T65" s="658"/>
      <c r="U65" s="658"/>
      <c r="V65" s="658"/>
      <c r="W65" s="191">
        <f t="shared" si="1"/>
        <v>0</v>
      </c>
      <c r="X65" s="191">
        <f t="shared" si="2"/>
        <v>0</v>
      </c>
      <c r="Y65" s="191"/>
      <c r="Z65" s="191"/>
      <c r="AA65" s="191"/>
      <c r="AB65" s="191"/>
      <c r="AC65" s="191"/>
      <c r="AD65" s="191"/>
      <c r="AE65" s="191"/>
      <c r="AF65" s="191"/>
      <c r="AG65" s="191"/>
      <c r="AH65" s="191"/>
      <c r="AI65" s="191"/>
      <c r="AJ65" s="347"/>
      <c r="AK65" s="348"/>
    </row>
    <row r="66" spans="1:41" ht="126" customHeight="1" x14ac:dyDescent="0.25">
      <c r="A66" s="678">
        <v>4</v>
      </c>
      <c r="B66" s="679" t="str">
        <f>'SEPG-F-007'!C13</f>
        <v xml:space="preserve">Generación de obligaciones no previstas o no reconocidas que requieran recursos. </v>
      </c>
      <c r="C66" s="265">
        <f>'SEPG-F-012'!N27</f>
        <v>3</v>
      </c>
      <c r="D66" s="265">
        <f>'SEPG-F-012'!N28</f>
        <v>11</v>
      </c>
      <c r="E66" s="266">
        <f>'SEPG-F-012'!P27</f>
        <v>33</v>
      </c>
      <c r="F66" s="682">
        <v>1</v>
      </c>
      <c r="G66" s="269" t="s">
        <v>431</v>
      </c>
      <c r="H66" s="189" t="s">
        <v>182</v>
      </c>
      <c r="I66" s="189"/>
      <c r="J66" s="268">
        <v>15</v>
      </c>
      <c r="K66" s="189">
        <v>15</v>
      </c>
      <c r="L66" s="189">
        <v>30</v>
      </c>
      <c r="M66" s="189">
        <v>15</v>
      </c>
      <c r="N66" s="189">
        <v>25</v>
      </c>
      <c r="O66" s="267">
        <f t="shared" ref="O66:O76" si="4">IF(L66=0,0,IF(SUM(J66:N66)=0,"",SUM(J66:N66)))</f>
        <v>100</v>
      </c>
      <c r="P66" s="680">
        <f>IFERROR(IF(AVERAGEIF(H66:H68,"X",$O66:$O68)&lt;=50,0,IF(AVERAGEIF(H66:H68,"X",$O66:$O68)&lt;=75,-1,-2)),"")</f>
        <v>-2</v>
      </c>
      <c r="Q66" s="680" t="str">
        <f>IFERROR(IF(AVERAGEIF(I66:I68,"X",$O66:$O68)&lt;=50,0,IF(AVERAGEIF(I66:I68,"X",$O66:$O68)&lt;=75,-1,-2)),"")</f>
        <v/>
      </c>
      <c r="R66" s="190">
        <f>IF(COUNTA(H66:I66)=2,"Seleccione una opcion P o I",IF(ISNUMBER(O66),LOOKUP(O66,DB!$F$74:$G$76,DB!$H$74:$H$76),""))</f>
        <v>-2</v>
      </c>
      <c r="S66" s="658">
        <f>IFERROR(IF(C66+MIN(P66:P68)&lt;1,1,C66+MIN(P66:P68)),"")</f>
        <v>1</v>
      </c>
      <c r="T66" s="657">
        <f ca="1">IFERROR(IF(Q66&lt;&gt;0,IF(MATCH(D66,'SEPG-F-012'!K53:K57)+Q66&lt;1,1,OFFSET('SEPG-F-012'!K53:K57,MATCH(D66,'SEPG-F-012'!K53:K57,)+Q66,0,1,1)),D66),D66)</f>
        <v>11</v>
      </c>
      <c r="U66" s="658">
        <f ca="1">IFERROR(+T66*S66,)</f>
        <v>11</v>
      </c>
      <c r="V66" s="658" t="str">
        <f ca="1">IFERROR(VLOOKUP(U66,DB!$B$37:$D$61,2,FALSE),"")</f>
        <v>Riesgo Alto (Z-15)</v>
      </c>
      <c r="W66" s="191"/>
      <c r="X66" s="191"/>
      <c r="Y66" s="649" t="s">
        <v>151</v>
      </c>
      <c r="Z66" s="656" t="s">
        <v>442</v>
      </c>
      <c r="AA66" s="649" t="s">
        <v>468</v>
      </c>
      <c r="AB66" s="649" t="s">
        <v>490</v>
      </c>
      <c r="AC66" s="649" t="s">
        <v>491</v>
      </c>
      <c r="AD66" s="648">
        <v>43101</v>
      </c>
      <c r="AE66" s="648">
        <v>43435</v>
      </c>
      <c r="AF66" s="652" t="s">
        <v>533</v>
      </c>
      <c r="AG66" s="652" t="s">
        <v>495</v>
      </c>
      <c r="AH66" s="651" t="s">
        <v>497</v>
      </c>
      <c r="AI66" s="649"/>
      <c r="AJ66" s="646"/>
      <c r="AK66" s="647"/>
    </row>
    <row r="67" spans="1:41" ht="126" customHeight="1" x14ac:dyDescent="0.25">
      <c r="A67" s="678"/>
      <c r="B67" s="679"/>
      <c r="C67" s="688" t="str">
        <f>'SEPG-F-012'!O27</f>
        <v>Posible (C)</v>
      </c>
      <c r="D67" s="688" t="str">
        <f>'SEPG-F-012'!O28</f>
        <v>Mayor</v>
      </c>
      <c r="E67" s="688" t="str">
        <f>'SEPG-F-012'!Q27</f>
        <v>Riesgo Extremo (Z-19)</v>
      </c>
      <c r="F67" s="682"/>
      <c r="G67" s="269" t="s">
        <v>432</v>
      </c>
      <c r="H67" s="189" t="s">
        <v>182</v>
      </c>
      <c r="I67" s="189"/>
      <c r="J67" s="268">
        <v>15</v>
      </c>
      <c r="K67" s="189">
        <v>15</v>
      </c>
      <c r="L67" s="189">
        <v>30</v>
      </c>
      <c r="M67" s="189">
        <v>15</v>
      </c>
      <c r="N67" s="189">
        <v>25</v>
      </c>
      <c r="O67" s="267">
        <f t="shared" si="4"/>
        <v>100</v>
      </c>
      <c r="P67" s="680"/>
      <c r="Q67" s="680"/>
      <c r="R67" s="190">
        <f>IF(COUNTA(H67:I67)=2,"Seleccione una opcion P o I",IF(ISNUMBER(O67),LOOKUP(O67,DB!$F$74:$G$76,DB!$H$74:$H$76),""))</f>
        <v>-2</v>
      </c>
      <c r="S67" s="658"/>
      <c r="T67" s="658"/>
      <c r="U67" s="658"/>
      <c r="V67" s="658"/>
      <c r="W67" s="191"/>
      <c r="X67" s="191"/>
      <c r="Y67" s="649"/>
      <c r="Z67" s="656"/>
      <c r="AA67" s="649"/>
      <c r="AB67" s="649"/>
      <c r="AC67" s="649"/>
      <c r="AD67" s="648"/>
      <c r="AE67" s="648"/>
      <c r="AF67" s="653"/>
      <c r="AG67" s="653"/>
      <c r="AH67" s="649"/>
      <c r="AI67" s="649"/>
      <c r="AJ67" s="646"/>
      <c r="AK67" s="647"/>
      <c r="AO67" s="364"/>
    </row>
    <row r="68" spans="1:41" ht="126" customHeight="1" x14ac:dyDescent="0.25">
      <c r="A68" s="678"/>
      <c r="B68" s="679"/>
      <c r="C68" s="688"/>
      <c r="D68" s="688"/>
      <c r="E68" s="688"/>
      <c r="F68" s="682"/>
      <c r="G68" s="269" t="s">
        <v>433</v>
      </c>
      <c r="H68" s="189" t="s">
        <v>182</v>
      </c>
      <c r="I68" s="189"/>
      <c r="J68" s="268">
        <v>15</v>
      </c>
      <c r="K68" s="189">
        <v>15</v>
      </c>
      <c r="L68" s="189">
        <v>30</v>
      </c>
      <c r="M68" s="189">
        <v>15</v>
      </c>
      <c r="N68" s="189">
        <v>25</v>
      </c>
      <c r="O68" s="267">
        <f t="shared" si="4"/>
        <v>100</v>
      </c>
      <c r="P68" s="680"/>
      <c r="Q68" s="680"/>
      <c r="R68" s="190"/>
      <c r="S68" s="658"/>
      <c r="T68" s="658"/>
      <c r="U68" s="658"/>
      <c r="V68" s="658"/>
      <c r="W68" s="191"/>
      <c r="X68" s="191"/>
      <c r="Y68" s="649"/>
      <c r="Z68" s="656"/>
      <c r="AA68" s="649"/>
      <c r="AB68" s="649"/>
      <c r="AC68" s="649"/>
      <c r="AD68" s="648"/>
      <c r="AE68" s="648"/>
      <c r="AF68" s="654"/>
      <c r="AG68" s="654"/>
      <c r="AH68" s="649"/>
      <c r="AI68" s="649"/>
      <c r="AJ68" s="646"/>
      <c r="AK68" s="647"/>
    </row>
    <row r="69" spans="1:41" ht="84" customHeight="1" x14ac:dyDescent="0.25">
      <c r="A69" s="678">
        <v>5</v>
      </c>
      <c r="B69" s="679" t="str">
        <f>'SEPG-F-007'!C14</f>
        <v xml:space="preserve">Desarticulación del plan estratetegico de la Entidad con los planes nacionales y sectoriales. </v>
      </c>
      <c r="C69" s="265">
        <f>'SEPG-F-012'!N29</f>
        <v>4</v>
      </c>
      <c r="D69" s="265">
        <f>'SEPG-F-012'!N30</f>
        <v>11</v>
      </c>
      <c r="E69" s="266">
        <f>'SEPG-F-012'!P29</f>
        <v>44</v>
      </c>
      <c r="F69" s="687">
        <v>1</v>
      </c>
      <c r="G69" s="697" t="s">
        <v>434</v>
      </c>
      <c r="H69" s="693" t="s">
        <v>182</v>
      </c>
      <c r="I69" s="693"/>
      <c r="J69" s="695">
        <v>15</v>
      </c>
      <c r="K69" s="693">
        <v>15</v>
      </c>
      <c r="L69" s="693">
        <v>30</v>
      </c>
      <c r="M69" s="693">
        <v>15</v>
      </c>
      <c r="N69" s="693">
        <v>25</v>
      </c>
      <c r="O69" s="791" t="str">
        <f>IF(L69=0,0,IF(SUM(J70:N70)=0,"",SUM(J70:N70)))</f>
        <v/>
      </c>
      <c r="P69" s="680">
        <f>IFERROR(IF(AVERAGEIF(H69:H72,"X",$O69:$O72)&lt;=50,0,IF(AVERAGEIF(H69:H72,"X",$O69:$O72)&lt;=75,-1,-2)),"")</f>
        <v>-2</v>
      </c>
      <c r="Q69" s="680" t="str">
        <f>IFERROR(IF(AVERAGEIF(I69:I72,"X",$O69:$O72)&lt;=50,0,IF(AVERAGEIF(I69:I72,"X",$O69:$O72)&lt;=75,-1,-2)),"")</f>
        <v/>
      </c>
      <c r="R69" s="190" t="str">
        <f>IF(COUNTA(H69:I69)=2,"Seleccione una opcion P o I",IF(ISNUMBER(#REF!),LOOKUP(#REF!,DB!$F$74:$G$76,DB!$H$74:$H$76),""))</f>
        <v/>
      </c>
      <c r="S69" s="658">
        <f>IFERROR(IF(C69+MIN(P69:P72)&lt;1,1,C69+MIN(P69:P72)),"")</f>
        <v>2</v>
      </c>
      <c r="T69" s="658">
        <f ca="1">IFERROR(IF(Q69&lt;&gt;0,IF(MATCH(D69,'SEPG-F-012'!K12:K16,)+Q69&lt;1,1,OFFSET('SEPG-F-012'!K12:K16,MATCH(D69,'SEPG-F-012'!K12:K16,)+Q69,0,1,1)),D69),D69)</f>
        <v>11</v>
      </c>
      <c r="U69" s="658">
        <f ca="1">IFERROR(+T69*S69,)</f>
        <v>22</v>
      </c>
      <c r="V69" s="658" t="str">
        <f ca="1">IFERROR(VLOOKUP(U69,DB!$B$37:$D$61,2,FALSE),"")</f>
        <v>Riesgo Alto (Z-16)</v>
      </c>
      <c r="W69" s="191"/>
      <c r="X69" s="191"/>
      <c r="Y69" s="649" t="s">
        <v>151</v>
      </c>
      <c r="Z69" s="656" t="s">
        <v>534</v>
      </c>
      <c r="AA69" s="649" t="s">
        <v>468</v>
      </c>
      <c r="AB69" s="649" t="s">
        <v>490</v>
      </c>
      <c r="AC69" s="649" t="s">
        <v>491</v>
      </c>
      <c r="AD69" s="648">
        <v>43101</v>
      </c>
      <c r="AE69" s="648">
        <v>43435</v>
      </c>
      <c r="AF69" s="652" t="s">
        <v>535</v>
      </c>
      <c r="AG69" s="649" t="s">
        <v>536</v>
      </c>
      <c r="AH69" s="651">
        <v>1</v>
      </c>
      <c r="AI69" s="649"/>
      <c r="AJ69" s="646"/>
      <c r="AK69" s="647"/>
    </row>
    <row r="70" spans="1:41" ht="81" customHeight="1" x14ac:dyDescent="0.25">
      <c r="A70" s="678"/>
      <c r="B70" s="679"/>
      <c r="C70" s="688" t="str">
        <f>'SEPG-F-012'!O29</f>
        <v>Probable (B)</v>
      </c>
      <c r="D70" s="688" t="str">
        <f>'SEPG-F-012'!O30</f>
        <v>Mayor</v>
      </c>
      <c r="E70" s="688" t="str">
        <f>'SEPG-F-012'!Q29</f>
        <v>Riesgo Extremo (Z-20)</v>
      </c>
      <c r="F70" s="687"/>
      <c r="G70" s="698"/>
      <c r="H70" s="694"/>
      <c r="I70" s="694"/>
      <c r="J70" s="696"/>
      <c r="K70" s="694"/>
      <c r="L70" s="694"/>
      <c r="M70" s="694"/>
      <c r="N70" s="694"/>
      <c r="O70" s="792"/>
      <c r="P70" s="680"/>
      <c r="Q70" s="680"/>
      <c r="R70" s="190" t="str">
        <f>IF(COUNTA(H70:I70)=2,"Seleccione una opcion P o I",IF(ISNUMBER(O69),LOOKUP(O69,DB!$F$74:$G$76,DB!$H$74:$H$76),""))</f>
        <v/>
      </c>
      <c r="S70" s="658"/>
      <c r="T70" s="658"/>
      <c r="U70" s="658"/>
      <c r="V70" s="658"/>
      <c r="W70" s="191"/>
      <c r="X70" s="191"/>
      <c r="Y70" s="649"/>
      <c r="Z70" s="656"/>
      <c r="AA70" s="649"/>
      <c r="AB70" s="649"/>
      <c r="AC70" s="649"/>
      <c r="AD70" s="648"/>
      <c r="AE70" s="648"/>
      <c r="AF70" s="653"/>
      <c r="AG70" s="649"/>
      <c r="AH70" s="649"/>
      <c r="AI70" s="649"/>
      <c r="AJ70" s="646"/>
      <c r="AK70" s="647"/>
    </row>
    <row r="71" spans="1:41" ht="81" customHeight="1" x14ac:dyDescent="0.25">
      <c r="A71" s="678"/>
      <c r="B71" s="679"/>
      <c r="C71" s="688"/>
      <c r="D71" s="688"/>
      <c r="E71" s="688"/>
      <c r="F71" s="687"/>
      <c r="G71" s="270" t="s">
        <v>285</v>
      </c>
      <c r="H71" s="149" t="s">
        <v>136</v>
      </c>
      <c r="I71" s="149"/>
      <c r="J71" s="268">
        <v>15</v>
      </c>
      <c r="K71" s="189">
        <v>15</v>
      </c>
      <c r="L71" s="189">
        <v>30</v>
      </c>
      <c r="M71" s="189">
        <v>15</v>
      </c>
      <c r="N71" s="189">
        <v>25</v>
      </c>
      <c r="O71" s="267">
        <f t="shared" ref="O71" si="5">IF(L71=0,0,IF(SUM(J71:N71)=0,"",SUM(J71:N71)))</f>
        <v>100</v>
      </c>
      <c r="P71" s="680"/>
      <c r="Q71" s="680"/>
      <c r="R71" s="190"/>
      <c r="S71" s="658"/>
      <c r="T71" s="658"/>
      <c r="U71" s="658"/>
      <c r="V71" s="658"/>
      <c r="W71" s="191"/>
      <c r="X71" s="191"/>
      <c r="Y71" s="649"/>
      <c r="Z71" s="656"/>
      <c r="AA71" s="649"/>
      <c r="AB71" s="649"/>
      <c r="AC71" s="649"/>
      <c r="AD71" s="648"/>
      <c r="AE71" s="648"/>
      <c r="AF71" s="653"/>
      <c r="AG71" s="649"/>
      <c r="AH71" s="649"/>
      <c r="AI71" s="649"/>
      <c r="AJ71" s="646"/>
      <c r="AK71" s="647"/>
    </row>
    <row r="72" spans="1:41" ht="126" customHeight="1" thickBot="1" x14ac:dyDescent="0.3">
      <c r="A72" s="678"/>
      <c r="B72" s="679"/>
      <c r="C72" s="688"/>
      <c r="D72" s="688"/>
      <c r="E72" s="688"/>
      <c r="F72" s="687"/>
      <c r="G72" s="269" t="s">
        <v>435</v>
      </c>
      <c r="H72" s="189" t="s">
        <v>182</v>
      </c>
      <c r="I72" s="189"/>
      <c r="J72" s="268">
        <v>15</v>
      </c>
      <c r="K72" s="189">
        <v>15</v>
      </c>
      <c r="L72" s="189">
        <v>30</v>
      </c>
      <c r="M72" s="189">
        <v>15</v>
      </c>
      <c r="N72" s="189">
        <v>25</v>
      </c>
      <c r="O72" s="267">
        <f t="shared" si="4"/>
        <v>100</v>
      </c>
      <c r="P72" s="680"/>
      <c r="Q72" s="680"/>
      <c r="R72" s="190"/>
      <c r="S72" s="658"/>
      <c r="T72" s="658"/>
      <c r="U72" s="658"/>
      <c r="V72" s="658"/>
      <c r="W72" s="191"/>
      <c r="X72" s="191"/>
      <c r="Y72" s="649"/>
      <c r="Z72" s="656"/>
      <c r="AA72" s="649"/>
      <c r="AB72" s="649"/>
      <c r="AC72" s="649"/>
      <c r="AD72" s="648"/>
      <c r="AE72" s="648"/>
      <c r="AF72" s="654"/>
      <c r="AG72" s="649"/>
      <c r="AH72" s="649"/>
      <c r="AI72" s="649"/>
      <c r="AJ72" s="646"/>
      <c r="AK72" s="647"/>
    </row>
    <row r="73" spans="1:41" ht="126" customHeight="1" x14ac:dyDescent="0.25">
      <c r="A73" s="678">
        <v>6</v>
      </c>
      <c r="B73" s="679" t="str">
        <f>'SEPG-F-007'!C15</f>
        <v>Pérdida de la memoria institucional</v>
      </c>
      <c r="C73" s="265">
        <f>'SEPG-F-012'!N31</f>
        <v>3</v>
      </c>
      <c r="D73" s="265">
        <f>'SEPG-F-012'!N32</f>
        <v>7</v>
      </c>
      <c r="E73" s="266">
        <f>'SEPG-F-012'!P31</f>
        <v>21</v>
      </c>
      <c r="F73" s="682">
        <v>1</v>
      </c>
      <c r="G73" s="269" t="s">
        <v>436</v>
      </c>
      <c r="H73" s="189" t="s">
        <v>182</v>
      </c>
      <c r="I73" s="189"/>
      <c r="J73" s="268">
        <v>15</v>
      </c>
      <c r="K73" s="189">
        <v>15</v>
      </c>
      <c r="L73" s="189">
        <v>30</v>
      </c>
      <c r="M73" s="189">
        <v>15</v>
      </c>
      <c r="N73" s="189">
        <v>25</v>
      </c>
      <c r="O73" s="267">
        <f t="shared" si="4"/>
        <v>100</v>
      </c>
      <c r="P73" s="680">
        <f>IFERROR(IF(AVERAGEIF(H73:H75,"X",$O73:$O75)&lt;=50,0,IF(AVERAGEIF(H73:H75,"X",$O73:$O75)&lt;=75,-1,-2)),"")</f>
        <v>-2</v>
      </c>
      <c r="Q73" s="680" t="s">
        <v>498</v>
      </c>
      <c r="R73" s="190">
        <f>IF(COUNTA(H73:I73)=2,"Seleccione una opcion P o I",IF(ISNUMBER(O73),LOOKUP(O73,DB!$F$74:$G$76,DB!$H$74:$H$76),""))</f>
        <v>-2</v>
      </c>
      <c r="S73" s="658">
        <f>IFERROR(IF(C73+MIN(P73:P75)&lt;1,1,C73+MIN(P73:P75)),"")</f>
        <v>1</v>
      </c>
      <c r="T73" s="657">
        <f ca="1">IFERROR(IF(Q73&lt;&gt;0,IF(MATCH(D73,'SEPG-F-012'!K60:K64)+Q73&lt;1,1,OFFSET('SEPG-F-012'!K60:K64,MATCH(D73,'SEPG-F-012'!K60:K64,)+Q73,0,1,1)),D73),D73)</f>
        <v>7</v>
      </c>
      <c r="U73" s="658">
        <f ca="1">IFERROR(+T73*S73,)</f>
        <v>7</v>
      </c>
      <c r="V73" s="658" t="str">
        <f ca="1">IFERROR(VLOOKUP(U73,DB!$B$37:$D$61,2,FALSE),"")</f>
        <v>Riesgo Moderado (Z-8)</v>
      </c>
      <c r="W73" s="191"/>
      <c r="X73" s="191"/>
      <c r="Y73" s="649" t="s">
        <v>151</v>
      </c>
      <c r="Z73" s="656" t="s">
        <v>537</v>
      </c>
      <c r="AA73" s="649" t="s">
        <v>468</v>
      </c>
      <c r="AB73" s="649" t="s">
        <v>490</v>
      </c>
      <c r="AC73" s="649" t="s">
        <v>491</v>
      </c>
      <c r="AD73" s="648">
        <v>43101</v>
      </c>
      <c r="AE73" s="648">
        <v>43435</v>
      </c>
      <c r="AF73" s="652" t="s">
        <v>499</v>
      </c>
      <c r="AG73" s="649" t="s">
        <v>538</v>
      </c>
      <c r="AH73" s="651">
        <v>1</v>
      </c>
      <c r="AI73" s="649"/>
      <c r="AJ73" s="646"/>
      <c r="AK73" s="647"/>
    </row>
    <row r="74" spans="1:41" ht="126" customHeight="1" x14ac:dyDescent="0.25">
      <c r="A74" s="678"/>
      <c r="B74" s="679"/>
      <c r="C74" s="691" t="str">
        <f>'SEPG-F-012'!O31</f>
        <v>Posible (C)</v>
      </c>
      <c r="D74" s="691" t="str">
        <f>'SEPG-F-012'!O31</f>
        <v>Posible (C)</v>
      </c>
      <c r="E74" s="836" t="str">
        <f>'SEPG-F-012'!Q31</f>
        <v>Riesgo Alto (Z-13)</v>
      </c>
      <c r="F74" s="682"/>
      <c r="G74" s="269" t="s">
        <v>437</v>
      </c>
      <c r="H74" s="189" t="s">
        <v>136</v>
      </c>
      <c r="I74" s="189"/>
      <c r="J74" s="268">
        <v>15</v>
      </c>
      <c r="K74" s="189">
        <v>15</v>
      </c>
      <c r="L74" s="189">
        <v>30</v>
      </c>
      <c r="M74" s="189">
        <v>15</v>
      </c>
      <c r="N74" s="189">
        <v>25</v>
      </c>
      <c r="O74" s="267">
        <f t="shared" ref="O74" si="6">IF(L74=0,0,IF(SUM(J74:N74)=0,"",SUM(J74:N74)))</f>
        <v>100</v>
      </c>
      <c r="P74" s="680"/>
      <c r="Q74" s="680"/>
      <c r="R74" s="190"/>
      <c r="S74" s="658"/>
      <c r="T74" s="658"/>
      <c r="U74" s="658"/>
      <c r="V74" s="658"/>
      <c r="W74" s="191"/>
      <c r="X74" s="191"/>
      <c r="Y74" s="649"/>
      <c r="Z74" s="656"/>
      <c r="AA74" s="649"/>
      <c r="AB74" s="649"/>
      <c r="AC74" s="649"/>
      <c r="AD74" s="648"/>
      <c r="AE74" s="648"/>
      <c r="AF74" s="653"/>
      <c r="AG74" s="649"/>
      <c r="AH74" s="651"/>
      <c r="AI74" s="649"/>
      <c r="AJ74" s="646"/>
      <c r="AK74" s="647"/>
    </row>
    <row r="75" spans="1:41" ht="126" customHeight="1" x14ac:dyDescent="0.25">
      <c r="A75" s="678"/>
      <c r="B75" s="679"/>
      <c r="C75" s="692"/>
      <c r="D75" s="692"/>
      <c r="E75" s="837"/>
      <c r="F75" s="682"/>
      <c r="G75" s="269" t="s">
        <v>438</v>
      </c>
      <c r="H75" s="189" t="s">
        <v>182</v>
      </c>
      <c r="I75" s="189"/>
      <c r="J75" s="268">
        <v>15</v>
      </c>
      <c r="K75" s="189">
        <v>15</v>
      </c>
      <c r="L75" s="189">
        <v>30</v>
      </c>
      <c r="M75" s="189">
        <v>15</v>
      </c>
      <c r="N75" s="189">
        <v>25</v>
      </c>
      <c r="O75" s="267">
        <f t="shared" si="4"/>
        <v>100</v>
      </c>
      <c r="P75" s="680"/>
      <c r="Q75" s="680"/>
      <c r="R75" s="190">
        <f>IF(COUNTA(H75:I75)=2,"Seleccione una opcion P o I",IF(ISNUMBER(O75),LOOKUP(O75,DB!$F$74:$G$76,DB!$H$74:$H$76),""))</f>
        <v>-2</v>
      </c>
      <c r="S75" s="658"/>
      <c r="T75" s="658"/>
      <c r="U75" s="658"/>
      <c r="V75" s="658"/>
      <c r="W75" s="191"/>
      <c r="X75" s="191"/>
      <c r="Y75" s="649"/>
      <c r="Z75" s="656"/>
      <c r="AA75" s="649"/>
      <c r="AB75" s="649"/>
      <c r="AC75" s="649"/>
      <c r="AD75" s="648"/>
      <c r="AE75" s="648"/>
      <c r="AF75" s="654"/>
      <c r="AG75" s="649"/>
      <c r="AH75" s="649"/>
      <c r="AI75" s="649"/>
      <c r="AJ75" s="646"/>
      <c r="AK75" s="647"/>
    </row>
    <row r="76" spans="1:41" ht="126" customHeight="1" x14ac:dyDescent="0.25">
      <c r="A76" s="678">
        <v>7</v>
      </c>
      <c r="B76" s="679" t="str">
        <f>'SEPG-F-007'!C16</f>
        <v>Desactualización del sistema documental de la Entidad</v>
      </c>
      <c r="C76" s="265">
        <f>'SEPG-F-012'!N33</f>
        <v>5</v>
      </c>
      <c r="D76" s="265">
        <f>'SEPG-F-012'!N34</f>
        <v>6</v>
      </c>
      <c r="E76" s="266">
        <f>'SEPG-F-012'!P33</f>
        <v>30</v>
      </c>
      <c r="F76" s="687">
        <v>1</v>
      </c>
      <c r="G76" s="269" t="s">
        <v>439</v>
      </c>
      <c r="H76" s="189" t="s">
        <v>136</v>
      </c>
      <c r="I76" s="189"/>
      <c r="J76" s="268">
        <v>15</v>
      </c>
      <c r="K76" s="189">
        <v>15</v>
      </c>
      <c r="L76" s="189">
        <v>30</v>
      </c>
      <c r="M76" s="189">
        <v>15</v>
      </c>
      <c r="N76" s="189">
        <v>25</v>
      </c>
      <c r="O76" s="267">
        <f t="shared" si="4"/>
        <v>100</v>
      </c>
      <c r="P76" s="680">
        <f>IFERROR(IF(AVERAGEIF(H76:H77,"X",$O76:$O77)&lt;=50,0,IF(AVERAGEIF(H76:H77,"X",$O76:$O77)&lt;=75,-1,-2)),"")</f>
        <v>-2</v>
      </c>
      <c r="Q76" s="680" t="str">
        <f>IFERROR(IF(AVERAGEIF(I76:I77,"X",$O76:$O77)&lt;=50,0,IF(AVERAGEIF(I76:I77,"X",$O76:$O77)&lt;=75,-1,-2)),"")</f>
        <v/>
      </c>
      <c r="R76" s="190">
        <f>IF(COUNTA(H76:I76)=2,"Seleccione una opcion P o I",IF(ISNUMBER(O76),LOOKUP(O76,DB!$F$74:$G$76,DB!$H$74:$H$76),""))</f>
        <v>-2</v>
      </c>
      <c r="S76" s="658">
        <f>IFERROR(IF(C76+MIN(P76:P77)&lt;1,1,C76+MIN(P76:P77)),"")</f>
        <v>3</v>
      </c>
      <c r="T76" s="658">
        <f ca="1">IFERROR(IF(Q76&lt;&gt;0,IF(MATCH(D76,'SEPG-F-012'!K12:K16)+Q76&lt;1,1,OFFSET('SEPG-F-012'!K12:K16,MATCH(D76,'SEPG-F-012'!K12:K16,)+Q76,0,1,1)),D76),D76)</f>
        <v>6</v>
      </c>
      <c r="U76" s="658">
        <f ca="1">IFERROR(+T76*S76,)</f>
        <v>18</v>
      </c>
      <c r="V76" s="658" t="str">
        <f ca="1">IFERROR(VLOOKUP(U76,DB!$B$37:$D$61,2,FALSE),"")</f>
        <v>Riesgo Moderado (Z-7)</v>
      </c>
      <c r="W76" s="191"/>
      <c r="X76" s="191"/>
      <c r="Y76" s="649" t="s">
        <v>151</v>
      </c>
      <c r="Z76" s="656" t="s">
        <v>539</v>
      </c>
      <c r="AA76" s="649" t="s">
        <v>468</v>
      </c>
      <c r="AB76" s="649" t="s">
        <v>490</v>
      </c>
      <c r="AC76" s="649" t="s">
        <v>491</v>
      </c>
      <c r="AD76" s="648">
        <v>43101</v>
      </c>
      <c r="AE76" s="648">
        <v>43435</v>
      </c>
      <c r="AF76" s="652" t="s">
        <v>500</v>
      </c>
      <c r="AG76" s="649" t="s">
        <v>501</v>
      </c>
      <c r="AH76" s="651">
        <v>1</v>
      </c>
      <c r="AI76" s="649"/>
      <c r="AJ76" s="646"/>
      <c r="AK76" s="647"/>
    </row>
    <row r="77" spans="1:41" ht="147" customHeight="1" thickBot="1" x14ac:dyDescent="0.3">
      <c r="A77" s="678"/>
      <c r="B77" s="679"/>
      <c r="C77" s="265" t="str">
        <f>'SEPG-F-012'!O33</f>
        <v>Casi Seguro (A)</v>
      </c>
      <c r="D77" s="265" t="str">
        <f>'SEPG-F-012'!O34</f>
        <v>Menor</v>
      </c>
      <c r="E77" s="349" t="str">
        <f>'SEPG-F-012'!Q33</f>
        <v>Riesgo Alto (Z-12)</v>
      </c>
      <c r="F77" s="687"/>
      <c r="G77" s="269" t="s">
        <v>440</v>
      </c>
      <c r="H77" s="189" t="s">
        <v>136</v>
      </c>
      <c r="I77" s="189"/>
      <c r="J77" s="268">
        <v>15</v>
      </c>
      <c r="K77" s="189">
        <v>15</v>
      </c>
      <c r="L77" s="189">
        <v>30</v>
      </c>
      <c r="M77" s="189">
        <v>15</v>
      </c>
      <c r="N77" s="189">
        <v>25</v>
      </c>
      <c r="O77" s="267">
        <f t="shared" ref="O77" si="7">IF(L77=0,0,IF(SUM(J77:N77)=0,"",SUM(J77:N77)))</f>
        <v>100</v>
      </c>
      <c r="P77" s="680"/>
      <c r="Q77" s="680"/>
      <c r="R77" s="190">
        <f>IF(COUNTA(H77:I77)=2,"Seleccione una opcion P o I",IF(ISNUMBER(O77),LOOKUP(O77,DB!$F$74:$G$76,DB!$H$74:$H$76),""))</f>
        <v>-2</v>
      </c>
      <c r="S77" s="658"/>
      <c r="T77" s="658"/>
      <c r="U77" s="658"/>
      <c r="V77" s="658"/>
      <c r="W77" s="191"/>
      <c r="X77" s="191"/>
      <c r="Y77" s="649"/>
      <c r="Z77" s="656"/>
      <c r="AA77" s="649"/>
      <c r="AB77" s="649"/>
      <c r="AC77" s="649"/>
      <c r="AD77" s="648"/>
      <c r="AE77" s="648"/>
      <c r="AF77" s="654"/>
      <c r="AG77" s="649"/>
      <c r="AH77" s="649"/>
      <c r="AI77" s="649"/>
      <c r="AJ77" s="646"/>
      <c r="AK77" s="647"/>
    </row>
    <row r="78" spans="1:41" ht="126" customHeight="1" x14ac:dyDescent="0.25">
      <c r="A78" s="678">
        <v>8</v>
      </c>
      <c r="B78" s="679" t="str">
        <f>'SEPG-F-007'!C17</f>
        <v>Insuficiencia de recursos para cubrir contingencias</v>
      </c>
      <c r="C78" s="691">
        <f>'SEPG-F-012'!N34</f>
        <v>6</v>
      </c>
      <c r="D78" s="691">
        <f>'SEPG-F-012'!N35</f>
        <v>3</v>
      </c>
      <c r="E78" s="640">
        <f>D78*C78</f>
        <v>18</v>
      </c>
      <c r="F78" s="682">
        <v>1</v>
      </c>
      <c r="G78" s="372" t="s">
        <v>513</v>
      </c>
      <c r="H78" s="189" t="s">
        <v>182</v>
      </c>
      <c r="I78" s="189"/>
      <c r="J78" s="371">
        <v>15</v>
      </c>
      <c r="K78" s="189">
        <v>15</v>
      </c>
      <c r="L78" s="189">
        <v>30</v>
      </c>
      <c r="M78" s="189">
        <v>15</v>
      </c>
      <c r="N78" s="189">
        <v>25</v>
      </c>
      <c r="O78" s="374">
        <f>IF(L78=0,0,IF(SUM(J78:N78)=0,"",SUM(J78:N78)))</f>
        <v>100</v>
      </c>
      <c r="P78" s="680">
        <f>IFERROR(IF(AVERAGEIF(H78:H81,"X",$O78:$O81)&lt;=50,0,IF(AVERAGEIF(H78:H81,"X",$O78:$O81)&lt;=75,-1,-2)),"")</f>
        <v>-2</v>
      </c>
      <c r="Q78" s="680" t="str">
        <f>IFERROR(IF(AVERAGEIF(I78:I81,"X",$O78:$O81)&lt;=50,0,IF(AVERAGEIF(I78:I81,"X",$O78:$O81)&lt;=75,-1,-2)),"")</f>
        <v/>
      </c>
      <c r="R78" s="190">
        <f>IF(COUNTA(H78:I78)=2,"Seleccione una opcion P o I",IF(ISNUMBER(O78),LOOKUP(O78,DB!$F$74:$G$76,DB!$H$74:$H$76),""))</f>
        <v>-2</v>
      </c>
      <c r="S78" s="658">
        <f>IFERROR(IF(C78+MIN(P78:P81)&lt;1,1,C78+MIN(P78:P81)),"")</f>
        <v>4</v>
      </c>
      <c r="T78" s="657">
        <f ca="1">IFERROR(IF(Q78&lt;&gt;0,IF(MATCH(D78,'SEPG-F-012'!K12:K16)+Q78&lt;1,1,OFFSET('SEPG-F-012'!K12:K16,MATCH(D78,'SEPG-F-012'!K12:K16,)+Q78,0,1,1)),D78),D78)</f>
        <v>3</v>
      </c>
      <c r="U78" s="658">
        <f ca="1">IFERROR(+T78*S78,)</f>
        <v>12</v>
      </c>
      <c r="V78" s="658" t="str">
        <f ca="1">IFERROR(VLOOKUP(U78,DB!$B$37:$D$61,2,FALSE),"")</f>
        <v>Riesgo Bajo (Z-5)</v>
      </c>
      <c r="W78" s="191"/>
      <c r="X78" s="191"/>
      <c r="Y78" s="649" t="s">
        <v>168</v>
      </c>
      <c r="Z78" s="378" t="s">
        <v>517</v>
      </c>
      <c r="AA78" s="649" t="s">
        <v>337</v>
      </c>
      <c r="AB78" s="649" t="s">
        <v>338</v>
      </c>
      <c r="AC78" s="649" t="s">
        <v>491</v>
      </c>
      <c r="AD78" s="648">
        <v>43101</v>
      </c>
      <c r="AE78" s="648">
        <v>43435</v>
      </c>
      <c r="AF78" s="652" t="s">
        <v>518</v>
      </c>
      <c r="AG78" s="649" t="s">
        <v>519</v>
      </c>
      <c r="AH78" s="826" t="s">
        <v>520</v>
      </c>
      <c r="AI78" s="826"/>
      <c r="AJ78" s="659"/>
      <c r="AK78" s="660"/>
    </row>
    <row r="79" spans="1:41" ht="126" customHeight="1" x14ac:dyDescent="0.25">
      <c r="A79" s="678"/>
      <c r="B79" s="679"/>
      <c r="C79" s="692"/>
      <c r="D79" s="692"/>
      <c r="E79" s="641"/>
      <c r="F79" s="682"/>
      <c r="G79" s="372" t="s">
        <v>514</v>
      </c>
      <c r="H79" s="189" t="s">
        <v>182</v>
      </c>
      <c r="I79" s="189"/>
      <c r="J79" s="371">
        <v>15</v>
      </c>
      <c r="K79" s="189">
        <v>15</v>
      </c>
      <c r="L79" s="189">
        <v>30</v>
      </c>
      <c r="M79" s="189">
        <v>15</v>
      </c>
      <c r="N79" s="189">
        <v>25</v>
      </c>
      <c r="O79" s="374">
        <f>IF(L79=0,0,IF(SUM(J79:N79)=0,"",SUM(J79:N79)))</f>
        <v>100</v>
      </c>
      <c r="P79" s="680"/>
      <c r="Q79" s="680"/>
      <c r="R79" s="190"/>
      <c r="S79" s="658"/>
      <c r="T79" s="666"/>
      <c r="U79" s="658"/>
      <c r="V79" s="658"/>
      <c r="W79" s="191"/>
      <c r="X79" s="191"/>
      <c r="Y79" s="649"/>
      <c r="Z79" s="378" t="s">
        <v>521</v>
      </c>
      <c r="AA79" s="649"/>
      <c r="AB79" s="649"/>
      <c r="AC79" s="649"/>
      <c r="AD79" s="648"/>
      <c r="AE79" s="648"/>
      <c r="AF79" s="653"/>
      <c r="AG79" s="649"/>
      <c r="AH79" s="826"/>
      <c r="AI79" s="826"/>
      <c r="AJ79" s="661"/>
      <c r="AK79" s="645"/>
    </row>
    <row r="80" spans="1:41" ht="126" customHeight="1" x14ac:dyDescent="0.25">
      <c r="A80" s="678"/>
      <c r="B80" s="679"/>
      <c r="C80" s="688" t="str">
        <f>'SEPG-F-012'!O33</f>
        <v>Casi Seguro (A)</v>
      </c>
      <c r="D80" s="688" t="str">
        <f>'SEPG-F-012'!O35</f>
        <v>Posible (C)</v>
      </c>
      <c r="E80" s="685" t="str">
        <f>'SEPG-F-012'!Q33</f>
        <v>Riesgo Alto (Z-12)</v>
      </c>
      <c r="F80" s="682"/>
      <c r="G80" s="372" t="s">
        <v>515</v>
      </c>
      <c r="H80" s="189" t="s">
        <v>182</v>
      </c>
      <c r="I80" s="189"/>
      <c r="J80" s="371">
        <v>15</v>
      </c>
      <c r="K80" s="189">
        <v>15</v>
      </c>
      <c r="L80" s="189">
        <v>30</v>
      </c>
      <c r="M80" s="189">
        <v>15</v>
      </c>
      <c r="N80" s="189">
        <v>25</v>
      </c>
      <c r="O80" s="374">
        <f t="shared" ref="O80:O81" si="8">IF(L80=0,0,IF(SUM(J80:N80)=0,"",SUM(J80:N80)))</f>
        <v>100</v>
      </c>
      <c r="P80" s="680"/>
      <c r="Q80" s="680"/>
      <c r="R80" s="190">
        <f>IF(COUNTA(H80:I80)=2,"Seleccione una opcion P o I",IF(ISNUMBER(O80),LOOKUP(O80,DB!$F$74:$G$76,DB!$H$74:$H$76),""))</f>
        <v>-2</v>
      </c>
      <c r="S80" s="658"/>
      <c r="T80" s="658"/>
      <c r="U80" s="658"/>
      <c r="V80" s="658"/>
      <c r="W80" s="191"/>
      <c r="X80" s="191"/>
      <c r="Y80" s="649"/>
      <c r="Z80" s="379" t="s">
        <v>522</v>
      </c>
      <c r="AA80" s="649"/>
      <c r="AB80" s="649"/>
      <c r="AC80" s="649"/>
      <c r="AD80" s="648"/>
      <c r="AE80" s="648"/>
      <c r="AF80" s="653"/>
      <c r="AG80" s="649"/>
      <c r="AH80" s="826"/>
      <c r="AI80" s="826"/>
      <c r="AJ80" s="661"/>
      <c r="AK80" s="645"/>
    </row>
    <row r="81" spans="1:40" ht="143.1" customHeight="1" thickBot="1" x14ac:dyDescent="0.3">
      <c r="A81" s="678"/>
      <c r="B81" s="679"/>
      <c r="C81" s="688"/>
      <c r="D81" s="688"/>
      <c r="E81" s="685"/>
      <c r="F81" s="682"/>
      <c r="G81" s="372" t="s">
        <v>516</v>
      </c>
      <c r="H81" s="189" t="s">
        <v>182</v>
      </c>
      <c r="I81" s="189"/>
      <c r="J81" s="371">
        <v>15</v>
      </c>
      <c r="K81" s="377">
        <v>0</v>
      </c>
      <c r="L81" s="189">
        <v>30</v>
      </c>
      <c r="M81" s="189">
        <v>15</v>
      </c>
      <c r="N81" s="189">
        <v>25</v>
      </c>
      <c r="O81" s="374">
        <f t="shared" si="8"/>
        <v>85</v>
      </c>
      <c r="P81" s="680"/>
      <c r="Q81" s="680"/>
      <c r="R81" s="190"/>
      <c r="S81" s="658"/>
      <c r="T81" s="658"/>
      <c r="U81" s="658"/>
      <c r="V81" s="658"/>
      <c r="W81" s="191"/>
      <c r="X81" s="191"/>
      <c r="Y81" s="649"/>
      <c r="Z81" s="379"/>
      <c r="AA81" s="649"/>
      <c r="AB81" s="649"/>
      <c r="AC81" s="649"/>
      <c r="AD81" s="648"/>
      <c r="AE81" s="648"/>
      <c r="AF81" s="654"/>
      <c r="AG81" s="649"/>
      <c r="AH81" s="826"/>
      <c r="AI81" s="826"/>
      <c r="AJ81" s="827"/>
      <c r="AK81" s="828"/>
    </row>
    <row r="82" spans="1:40" ht="126" customHeight="1" x14ac:dyDescent="0.25">
      <c r="A82" s="678">
        <v>9</v>
      </c>
      <c r="B82" s="679" t="str">
        <f>'SEPG-F-007'!C18</f>
        <v>Identificación y valoración sesgada y/o incorrecta de los riesgos de los procesos.</v>
      </c>
      <c r="C82" s="265">
        <f>'SEPG-F-012'!N37</f>
        <v>3</v>
      </c>
      <c r="D82" s="265">
        <f>'SEPG-F-012'!N38</f>
        <v>6</v>
      </c>
      <c r="E82" s="266">
        <f>'SEPG-F-012'!P37</f>
        <v>18</v>
      </c>
      <c r="F82" s="682">
        <v>1</v>
      </c>
      <c r="G82" s="269" t="s">
        <v>280</v>
      </c>
      <c r="H82" s="189" t="s">
        <v>182</v>
      </c>
      <c r="I82" s="189"/>
      <c r="J82" s="268">
        <v>15</v>
      </c>
      <c r="K82" s="189">
        <v>15</v>
      </c>
      <c r="L82" s="189">
        <v>0</v>
      </c>
      <c r="M82" s="189">
        <v>15</v>
      </c>
      <c r="N82" s="189">
        <v>25</v>
      </c>
      <c r="O82" s="267">
        <f t="shared" ref="O82:O84" si="9">IF(L82=0,0,IF(SUM(J82:N82)=0,"",SUM(J82:N82)))</f>
        <v>0</v>
      </c>
      <c r="P82" s="680">
        <f>IFERROR(IF(AVERAGEIF(H82:H84,"X",$O82:$O84)&lt;=50,0,IF(AVERAGEIF(H82:H84,"X",$O82:$O84)&lt;=75,-1,-2)),"")</f>
        <v>0</v>
      </c>
      <c r="Q82" s="680" t="str">
        <f>IFERROR(IF(AVERAGEIF(I82:I84,"X",$O82:$O84)&lt;=50,0,IF(AVERAGEIF(I82:I84,"X",$O82:$O84)&lt;=75,-1,-2)),"")</f>
        <v/>
      </c>
      <c r="R82" s="190">
        <f>IF(COUNTA(H82:I82)=2,"Seleccione una opcion P o I",IF(ISNUMBER(O82),LOOKUP(O82,DB!$F$74:$G$76,DB!$H$74:$H$76),""))</f>
        <v>0</v>
      </c>
      <c r="S82" s="658">
        <f>IFERROR(IF(C82+MIN(P82:P84)&lt;1,1,C82+MIN(P82:P84)),"")</f>
        <v>3</v>
      </c>
      <c r="T82" s="657">
        <f ca="1">IFERROR(IF(Q82&lt;&gt;0,IF(MATCH(D82,'SEPG-F-012'!K12:K16)+Q82&lt;1,1,OFFSET('SEPG-F-012'!K12:K16,MATCH(D82,'SEPG-F-012'!K12:K16,)+Q82,0,1,1)),D82),D82)</f>
        <v>6</v>
      </c>
      <c r="U82" s="658">
        <f ca="1">IFERROR(+T82*S82,)</f>
        <v>18</v>
      </c>
      <c r="V82" s="658" t="str">
        <f ca="1">IFERROR(VLOOKUP(U82,DB!$B$37:$D$61,2,FALSE),"")</f>
        <v>Riesgo Moderado (Z-7)</v>
      </c>
      <c r="W82" s="191"/>
      <c r="X82" s="191"/>
      <c r="Y82" s="649" t="s">
        <v>151</v>
      </c>
      <c r="Z82" s="656" t="s">
        <v>443</v>
      </c>
      <c r="AA82" s="649" t="s">
        <v>337</v>
      </c>
      <c r="AB82" s="649" t="s">
        <v>338</v>
      </c>
      <c r="AC82" s="649" t="s">
        <v>491</v>
      </c>
      <c r="AD82" s="648">
        <v>43101</v>
      </c>
      <c r="AE82" s="648">
        <v>43435</v>
      </c>
      <c r="AF82" s="652" t="s">
        <v>502</v>
      </c>
      <c r="AG82" s="649" t="s">
        <v>503</v>
      </c>
      <c r="AH82" s="651">
        <v>0</v>
      </c>
      <c r="AI82" s="649"/>
      <c r="AJ82" s="659"/>
      <c r="AK82" s="660"/>
    </row>
    <row r="83" spans="1:40" ht="126" customHeight="1" x14ac:dyDescent="0.25">
      <c r="A83" s="678"/>
      <c r="B83" s="679"/>
      <c r="C83" s="688" t="str">
        <f>'SEPG-F-012'!O37</f>
        <v>Posible (C)</v>
      </c>
      <c r="D83" s="688" t="str">
        <f>'SEPG-F-012'!O38</f>
        <v>Menor</v>
      </c>
      <c r="E83" s="685" t="str">
        <f>'SEPG-F-012'!Q37</f>
        <v>Riesgo Moderado (Z-7)</v>
      </c>
      <c r="F83" s="682"/>
      <c r="G83" s="269" t="s">
        <v>281</v>
      </c>
      <c r="H83" s="189" t="s">
        <v>182</v>
      </c>
      <c r="I83" s="189"/>
      <c r="J83" s="268">
        <v>15</v>
      </c>
      <c r="K83" s="189">
        <v>15</v>
      </c>
      <c r="L83" s="189">
        <v>0</v>
      </c>
      <c r="M83" s="189">
        <v>15</v>
      </c>
      <c r="N83" s="189">
        <v>25</v>
      </c>
      <c r="O83" s="267">
        <f t="shared" si="9"/>
        <v>0</v>
      </c>
      <c r="P83" s="680"/>
      <c r="Q83" s="680"/>
      <c r="R83" s="190">
        <f>IF(COUNTA(H83:I83)=2,"Seleccione una opcion P o I",IF(ISNUMBER(O83),LOOKUP(O83,DB!$F$74:$G$76,DB!$H$74:$H$76),""))</f>
        <v>0</v>
      </c>
      <c r="S83" s="658"/>
      <c r="T83" s="658"/>
      <c r="U83" s="658"/>
      <c r="V83" s="658"/>
      <c r="W83" s="191"/>
      <c r="X83" s="191"/>
      <c r="Y83" s="649"/>
      <c r="Z83" s="656"/>
      <c r="AA83" s="649"/>
      <c r="AB83" s="649"/>
      <c r="AC83" s="649"/>
      <c r="AD83" s="648"/>
      <c r="AE83" s="648"/>
      <c r="AF83" s="653"/>
      <c r="AG83" s="649"/>
      <c r="AH83" s="649"/>
      <c r="AI83" s="649"/>
      <c r="AJ83" s="661"/>
      <c r="AK83" s="645"/>
    </row>
    <row r="84" spans="1:40" ht="143.1" customHeight="1" thickBot="1" x14ac:dyDescent="0.3">
      <c r="A84" s="683"/>
      <c r="B84" s="684"/>
      <c r="C84" s="689"/>
      <c r="D84" s="689"/>
      <c r="E84" s="686"/>
      <c r="F84" s="690"/>
      <c r="G84" s="355" t="s">
        <v>282</v>
      </c>
      <c r="H84" s="350" t="s">
        <v>182</v>
      </c>
      <c r="I84" s="350"/>
      <c r="J84" s="354">
        <v>15</v>
      </c>
      <c r="K84" s="350">
        <v>15</v>
      </c>
      <c r="L84" s="350">
        <v>0</v>
      </c>
      <c r="M84" s="350">
        <v>15</v>
      </c>
      <c r="N84" s="350">
        <v>25</v>
      </c>
      <c r="O84" s="351">
        <f t="shared" si="9"/>
        <v>0</v>
      </c>
      <c r="P84" s="681"/>
      <c r="Q84" s="681"/>
      <c r="R84" s="352"/>
      <c r="S84" s="835"/>
      <c r="T84" s="658"/>
      <c r="U84" s="835"/>
      <c r="V84" s="835"/>
      <c r="W84" s="353"/>
      <c r="X84" s="353"/>
      <c r="Y84" s="650"/>
      <c r="Z84" s="664"/>
      <c r="AA84" s="650"/>
      <c r="AB84" s="650"/>
      <c r="AC84" s="650"/>
      <c r="AD84" s="665"/>
      <c r="AE84" s="665"/>
      <c r="AF84" s="655"/>
      <c r="AG84" s="650"/>
      <c r="AH84" s="650"/>
      <c r="AI84" s="650"/>
      <c r="AJ84" s="662"/>
      <c r="AK84" s="663"/>
    </row>
    <row r="85" spans="1:40" ht="143.1" customHeight="1" x14ac:dyDescent="0.25">
      <c r="A85" s="776" t="s">
        <v>328</v>
      </c>
      <c r="B85" s="776"/>
      <c r="C85" s="776"/>
      <c r="D85" s="776"/>
      <c r="E85" s="776"/>
      <c r="F85" s="776"/>
      <c r="G85" s="776"/>
      <c r="H85" s="776"/>
      <c r="I85" s="778" t="s">
        <v>138</v>
      </c>
      <c r="J85" s="779"/>
      <c r="K85" s="779"/>
      <c r="L85" s="779"/>
      <c r="M85" s="779"/>
      <c r="N85" s="779"/>
      <c r="O85" s="779"/>
      <c r="P85" s="779"/>
      <c r="Q85" s="779"/>
      <c r="R85" s="779"/>
      <c r="S85" s="779"/>
      <c r="T85" s="779"/>
      <c r="U85" s="779"/>
      <c r="V85" s="779"/>
      <c r="W85" s="779"/>
      <c r="X85" s="779"/>
      <c r="Y85" s="779"/>
      <c r="Z85" s="779"/>
      <c r="AA85" s="779"/>
      <c r="AB85" s="779"/>
      <c r="AC85" s="779"/>
      <c r="AD85" s="779"/>
      <c r="AE85" s="779"/>
      <c r="AF85" s="779"/>
      <c r="AG85" s="779"/>
      <c r="AH85" s="779"/>
      <c r="AI85" s="779"/>
      <c r="AJ85" s="779"/>
      <c r="AK85" s="780"/>
    </row>
    <row r="86" spans="1:40" ht="143.1" customHeight="1" x14ac:dyDescent="0.25">
      <c r="A86" s="777"/>
      <c r="B86" s="777"/>
      <c r="C86" s="777"/>
      <c r="D86" s="777"/>
      <c r="E86" s="777"/>
      <c r="F86" s="777"/>
      <c r="G86" s="777"/>
      <c r="H86" s="777"/>
      <c r="I86" s="781" t="s">
        <v>329</v>
      </c>
      <c r="J86" s="782"/>
      <c r="K86" s="782"/>
      <c r="L86" s="782" t="s">
        <v>140</v>
      </c>
      <c r="M86" s="782"/>
      <c r="N86" s="782"/>
      <c r="O86" s="782"/>
      <c r="P86" s="782"/>
      <c r="Q86" s="782"/>
      <c r="R86" s="782"/>
      <c r="S86" s="782"/>
      <c r="T86" s="782"/>
      <c r="U86" s="782"/>
      <c r="V86" s="782" t="s">
        <v>141</v>
      </c>
      <c r="W86" s="782"/>
      <c r="X86" s="782"/>
      <c r="Y86" s="782" t="s">
        <v>272</v>
      </c>
      <c r="Z86" s="782"/>
      <c r="AA86" s="782"/>
      <c r="AB86" s="782" t="s">
        <v>330</v>
      </c>
      <c r="AC86" s="782"/>
      <c r="AD86" s="782"/>
      <c r="AE86" s="782" t="s">
        <v>270</v>
      </c>
      <c r="AF86" s="784"/>
      <c r="AG86" s="786" t="s">
        <v>271</v>
      </c>
      <c r="AH86" s="786"/>
      <c r="AI86" s="786"/>
      <c r="AJ86" s="786"/>
      <c r="AK86" s="787"/>
    </row>
    <row r="87" spans="1:40" ht="120.95" customHeight="1" thickBot="1" x14ac:dyDescent="0.3">
      <c r="A87" s="192" t="s">
        <v>9</v>
      </c>
      <c r="B87" s="831" t="s">
        <v>243</v>
      </c>
      <c r="C87" s="831"/>
      <c r="D87" s="831" t="s">
        <v>331</v>
      </c>
      <c r="E87" s="831"/>
      <c r="F87" s="832" t="s">
        <v>332</v>
      </c>
      <c r="G87" s="833"/>
      <c r="H87" s="834"/>
      <c r="I87" s="783"/>
      <c r="J87" s="783"/>
      <c r="K87" s="783"/>
      <c r="L87" s="783" t="s">
        <v>42</v>
      </c>
      <c r="M87" s="783"/>
      <c r="N87" s="783"/>
      <c r="O87" s="783" t="s">
        <v>146</v>
      </c>
      <c r="P87" s="783"/>
      <c r="Q87" s="783"/>
      <c r="R87" s="783" t="s">
        <v>147</v>
      </c>
      <c r="S87" s="783"/>
      <c r="T87" s="783"/>
      <c r="U87" s="783"/>
      <c r="V87" s="783" t="s">
        <v>148</v>
      </c>
      <c r="W87" s="783"/>
      <c r="X87" s="193" t="s">
        <v>149</v>
      </c>
      <c r="Y87" s="783"/>
      <c r="Z87" s="783"/>
      <c r="AA87" s="783"/>
      <c r="AB87" s="783"/>
      <c r="AC87" s="783"/>
      <c r="AD87" s="783"/>
      <c r="AE87" s="783"/>
      <c r="AF87" s="785"/>
      <c r="AG87" s="788"/>
      <c r="AH87" s="788"/>
      <c r="AI87" s="788"/>
      <c r="AJ87" s="788"/>
      <c r="AK87" s="789"/>
    </row>
    <row r="88" spans="1:40" ht="126" customHeight="1" thickBot="1" x14ac:dyDescent="0.3">
      <c r="A88" s="376">
        <v>1</v>
      </c>
      <c r="B88" s="842" t="s">
        <v>523</v>
      </c>
      <c r="C88" s="842"/>
      <c r="D88" s="842">
        <f>MODE('[3]SEPG-F-012'!AH21:AH25)</f>
        <v>3</v>
      </c>
      <c r="E88" s="842"/>
      <c r="F88" s="843" t="s">
        <v>283</v>
      </c>
      <c r="G88" s="843"/>
      <c r="H88" s="843"/>
      <c r="I88" s="844" t="s">
        <v>525</v>
      </c>
      <c r="J88" s="845"/>
      <c r="K88" s="845"/>
      <c r="L88" s="846" t="s">
        <v>337</v>
      </c>
      <c r="M88" s="846"/>
      <c r="N88" s="846"/>
      <c r="O88" s="830" t="s">
        <v>338</v>
      </c>
      <c r="P88" s="830"/>
      <c r="Q88" s="830"/>
      <c r="R88" s="830" t="s">
        <v>524</v>
      </c>
      <c r="S88" s="830"/>
      <c r="T88" s="830"/>
      <c r="U88" s="830"/>
      <c r="V88" s="829" t="s">
        <v>492</v>
      </c>
      <c r="W88" s="830"/>
      <c r="X88" s="194"/>
      <c r="Y88" s="823" t="s">
        <v>525</v>
      </c>
      <c r="Z88" s="823"/>
      <c r="AA88" s="823"/>
      <c r="AB88" s="819" t="s">
        <v>526</v>
      </c>
      <c r="AC88" s="819"/>
      <c r="AD88" s="819"/>
      <c r="AE88" s="820">
        <v>1</v>
      </c>
      <c r="AF88" s="821"/>
      <c r="AG88" s="824"/>
      <c r="AH88" s="824"/>
      <c r="AI88" s="824"/>
      <c r="AJ88" s="824"/>
      <c r="AK88" s="825"/>
    </row>
    <row r="89" spans="1:40" ht="126" customHeight="1" thickBot="1" x14ac:dyDescent="0.3">
      <c r="A89" s="375">
        <v>2</v>
      </c>
      <c r="B89" s="689" t="str">
        <f>'[3]SEPG-F-007'!C22</f>
        <v>Generar bases de datos por temas y por proyectos para que sea de consulta de los funcionarios de la ANI</v>
      </c>
      <c r="C89" s="689"/>
      <c r="D89" s="689">
        <f>MODE('[3]SEPG-F-012'!AH26:AH30)</f>
        <v>3</v>
      </c>
      <c r="E89" s="689"/>
      <c r="F89" s="838" t="s">
        <v>283</v>
      </c>
      <c r="G89" s="838"/>
      <c r="H89" s="838"/>
      <c r="I89" s="839" t="s">
        <v>485</v>
      </c>
      <c r="J89" s="840"/>
      <c r="K89" s="840"/>
      <c r="L89" s="841" t="s">
        <v>468</v>
      </c>
      <c r="M89" s="841"/>
      <c r="N89" s="841"/>
      <c r="O89" s="818" t="s">
        <v>469</v>
      </c>
      <c r="P89" s="818"/>
      <c r="Q89" s="818"/>
      <c r="R89" s="816" t="s">
        <v>524</v>
      </c>
      <c r="S89" s="816"/>
      <c r="T89" s="816"/>
      <c r="U89" s="816"/>
      <c r="V89" s="817" t="s">
        <v>284</v>
      </c>
      <c r="W89" s="818"/>
      <c r="X89" s="195"/>
      <c r="Y89" s="819" t="s">
        <v>508</v>
      </c>
      <c r="Z89" s="819"/>
      <c r="AA89" s="819"/>
      <c r="AB89" s="819" t="s">
        <v>486</v>
      </c>
      <c r="AC89" s="819"/>
      <c r="AD89" s="819"/>
      <c r="AE89" s="820">
        <v>1</v>
      </c>
      <c r="AF89" s="821"/>
      <c r="AG89" s="820"/>
      <c r="AH89" s="820"/>
      <c r="AI89" s="820"/>
      <c r="AJ89" s="820"/>
      <c r="AK89" s="822"/>
    </row>
    <row r="91" spans="1:40" ht="18.75" thickBot="1" x14ac:dyDescent="0.3">
      <c r="A91" s="83"/>
      <c r="B91" s="84"/>
      <c r="C91" s="85"/>
      <c r="D91" s="85"/>
      <c r="E91" s="85"/>
      <c r="F91" s="86"/>
      <c r="G91" s="84"/>
      <c r="H91" s="84"/>
      <c r="I91" s="84"/>
      <c r="J91" s="84"/>
      <c r="K91" s="84"/>
      <c r="L91" s="84"/>
      <c r="M91" s="84"/>
      <c r="N91" s="84"/>
      <c r="O91" s="87"/>
      <c r="P91" s="87"/>
      <c r="Q91" s="87"/>
      <c r="R91" s="84"/>
      <c r="S91" s="84"/>
      <c r="T91" s="84"/>
      <c r="U91" s="84"/>
      <c r="V91" s="84"/>
      <c r="W91" s="84"/>
      <c r="X91" s="84"/>
      <c r="Y91" s="84"/>
      <c r="Z91" s="84"/>
      <c r="AA91" s="84"/>
      <c r="AB91" s="84"/>
      <c r="AC91" s="84"/>
      <c r="AD91" s="84"/>
      <c r="AE91" s="84"/>
      <c r="AF91" s="84"/>
      <c r="AG91" s="84"/>
      <c r="AH91" s="84"/>
      <c r="AI91" s="84"/>
      <c r="AJ91" s="84"/>
      <c r="AK91" s="84"/>
    </row>
    <row r="92" spans="1:40" s="139" customFormat="1" ht="48.75" customHeight="1" thickBot="1" x14ac:dyDescent="0.25">
      <c r="A92" s="810" t="s">
        <v>333</v>
      </c>
      <c r="B92" s="811"/>
      <c r="C92" s="811"/>
      <c r="D92" s="811"/>
      <c r="E92" s="811"/>
      <c r="F92" s="811"/>
      <c r="G92" s="811"/>
      <c r="H92" s="811"/>
      <c r="I92" s="811"/>
      <c r="J92" s="811"/>
      <c r="K92" s="811"/>
      <c r="L92" s="811"/>
      <c r="M92" s="811"/>
      <c r="N92" s="811"/>
      <c r="O92" s="811" t="s">
        <v>6</v>
      </c>
      <c r="P92" s="811"/>
      <c r="Q92" s="811"/>
      <c r="R92" s="811"/>
      <c r="S92" s="811"/>
      <c r="T92" s="811"/>
      <c r="U92" s="811"/>
      <c r="V92" s="811"/>
      <c r="W92" s="811"/>
      <c r="X92" s="812"/>
      <c r="Y92" s="813" t="s">
        <v>334</v>
      </c>
      <c r="Z92" s="814"/>
      <c r="AA92" s="814"/>
      <c r="AB92" s="814"/>
      <c r="AC92" s="814"/>
      <c r="AD92" s="814"/>
      <c r="AE92" s="814"/>
      <c r="AF92" s="814"/>
      <c r="AG92" s="814"/>
      <c r="AH92" s="814"/>
      <c r="AI92" s="814"/>
      <c r="AJ92" s="814"/>
      <c r="AK92" s="815"/>
      <c r="AL92" s="105"/>
      <c r="AM92" s="105"/>
      <c r="AN92" s="105"/>
    </row>
    <row r="93" spans="1:40" s="105" customFormat="1" ht="22.5" customHeight="1" thickBot="1" x14ac:dyDescent="0.25">
      <c r="A93" s="807" t="s">
        <v>42</v>
      </c>
      <c r="B93" s="799"/>
      <c r="C93" s="799"/>
      <c r="D93" s="799"/>
      <c r="E93" s="799"/>
      <c r="F93" s="799"/>
      <c r="G93" s="799"/>
      <c r="H93" s="800" t="s">
        <v>146</v>
      </c>
      <c r="I93" s="802"/>
      <c r="J93" s="802"/>
      <c r="K93" s="808"/>
      <c r="L93" s="800" t="s">
        <v>313</v>
      </c>
      <c r="M93" s="802"/>
      <c r="N93" s="808"/>
      <c r="O93" s="800" t="s">
        <v>42</v>
      </c>
      <c r="P93" s="808"/>
      <c r="Q93" s="800" t="s">
        <v>146</v>
      </c>
      <c r="R93" s="802"/>
      <c r="S93" s="802"/>
      <c r="T93" s="808"/>
      <c r="U93" s="799" t="s">
        <v>313</v>
      </c>
      <c r="V93" s="799"/>
      <c r="W93" s="799" t="s">
        <v>313</v>
      </c>
      <c r="X93" s="799"/>
      <c r="Y93" s="799" t="s">
        <v>42</v>
      </c>
      <c r="Z93" s="799"/>
      <c r="AA93" s="799"/>
      <c r="AB93" s="799" t="s">
        <v>146</v>
      </c>
      <c r="AC93" s="799"/>
      <c r="AD93" s="799"/>
      <c r="AE93" s="800"/>
      <c r="AF93" s="801" t="s">
        <v>313</v>
      </c>
      <c r="AG93" s="802"/>
      <c r="AH93" s="196"/>
      <c r="AI93" s="802" t="s">
        <v>335</v>
      </c>
      <c r="AJ93" s="802"/>
      <c r="AK93" s="803"/>
    </row>
    <row r="94" spans="1:40" s="106" customFormat="1" ht="36.75" customHeight="1" x14ac:dyDescent="0.25">
      <c r="A94" s="804" t="s">
        <v>470</v>
      </c>
      <c r="B94" s="805"/>
      <c r="C94" s="805"/>
      <c r="D94" s="805"/>
      <c r="E94" s="805"/>
      <c r="F94" s="805"/>
      <c r="G94" s="805"/>
      <c r="H94" s="797" t="s">
        <v>336</v>
      </c>
      <c r="I94" s="798"/>
      <c r="J94" s="798"/>
      <c r="K94" s="796"/>
      <c r="L94" s="797"/>
      <c r="M94" s="798"/>
      <c r="N94" s="796"/>
      <c r="O94" s="797" t="s">
        <v>337</v>
      </c>
      <c r="P94" s="796"/>
      <c r="Q94" s="797" t="s">
        <v>338</v>
      </c>
      <c r="R94" s="798"/>
      <c r="S94" s="798"/>
      <c r="T94" s="796"/>
      <c r="U94" s="806">
        <v>43192</v>
      </c>
      <c r="V94" s="805"/>
      <c r="W94" s="806"/>
      <c r="X94" s="805"/>
      <c r="Y94" s="805" t="s">
        <v>478</v>
      </c>
      <c r="Z94" s="805"/>
      <c r="AA94" s="805"/>
      <c r="AB94" s="809" t="s">
        <v>479</v>
      </c>
      <c r="AC94" s="809"/>
      <c r="AD94" s="809"/>
      <c r="AE94" s="809"/>
      <c r="AF94" s="795"/>
      <c r="AG94" s="796"/>
      <c r="AH94" s="797"/>
      <c r="AI94" s="798"/>
      <c r="AJ94" s="798"/>
      <c r="AK94" s="796"/>
    </row>
    <row r="95" spans="1:40" s="106" customFormat="1" ht="36.75" customHeight="1" x14ac:dyDescent="0.25">
      <c r="A95" s="804" t="s">
        <v>471</v>
      </c>
      <c r="B95" s="805"/>
      <c r="C95" s="805"/>
      <c r="D95" s="805" t="s">
        <v>471</v>
      </c>
      <c r="E95" s="805"/>
      <c r="F95" s="805" t="s">
        <v>487</v>
      </c>
      <c r="G95" s="805"/>
      <c r="H95" s="847" t="s">
        <v>336</v>
      </c>
      <c r="I95" s="848"/>
      <c r="J95" s="848"/>
      <c r="K95" s="849"/>
      <c r="L95" s="850"/>
      <c r="M95" s="852"/>
      <c r="N95" s="851"/>
      <c r="O95" s="850" t="s">
        <v>468</v>
      </c>
      <c r="P95" s="851"/>
      <c r="Q95" s="850" t="s">
        <v>469</v>
      </c>
      <c r="R95" s="852"/>
      <c r="S95" s="852"/>
      <c r="T95" s="851"/>
      <c r="U95" s="806">
        <v>43192</v>
      </c>
      <c r="V95" s="805"/>
      <c r="W95" s="359"/>
      <c r="X95" s="360"/>
      <c r="Y95" s="805"/>
      <c r="Z95" s="805"/>
      <c r="AA95" s="805"/>
      <c r="AB95" s="809"/>
      <c r="AC95" s="809"/>
      <c r="AD95" s="809"/>
      <c r="AE95" s="809"/>
      <c r="AF95" s="361"/>
      <c r="AG95" s="358"/>
      <c r="AH95" s="356"/>
      <c r="AI95" s="357"/>
      <c r="AJ95" s="357"/>
      <c r="AK95" s="358"/>
    </row>
    <row r="96" spans="1:40" s="106" customFormat="1" ht="36.75" customHeight="1" x14ac:dyDescent="0.25">
      <c r="A96" s="804" t="s">
        <v>472</v>
      </c>
      <c r="B96" s="805"/>
      <c r="C96" s="805"/>
      <c r="D96" s="805"/>
      <c r="E96" s="805"/>
      <c r="F96" s="805"/>
      <c r="G96" s="805"/>
      <c r="H96" s="847" t="s">
        <v>482</v>
      </c>
      <c r="I96" s="848"/>
      <c r="J96" s="848"/>
      <c r="K96" s="849"/>
      <c r="L96" s="850"/>
      <c r="M96" s="852"/>
      <c r="N96" s="851"/>
      <c r="O96" s="850" t="s">
        <v>477</v>
      </c>
      <c r="P96" s="851"/>
      <c r="Q96" s="850" t="s">
        <v>336</v>
      </c>
      <c r="R96" s="852"/>
      <c r="S96" s="852"/>
      <c r="T96" s="851"/>
      <c r="U96" s="806">
        <v>43192</v>
      </c>
      <c r="V96" s="805"/>
      <c r="W96" s="359"/>
      <c r="X96" s="360"/>
      <c r="Y96" s="805"/>
      <c r="Z96" s="805"/>
      <c r="AA96" s="805"/>
      <c r="AB96" s="809"/>
      <c r="AC96" s="809"/>
      <c r="AD96" s="809"/>
      <c r="AE96" s="809"/>
      <c r="AF96" s="361"/>
      <c r="AG96" s="358"/>
      <c r="AH96" s="356"/>
      <c r="AI96" s="357"/>
      <c r="AJ96" s="357"/>
      <c r="AK96" s="358"/>
    </row>
    <row r="97" spans="1:37" s="106" customFormat="1" ht="36.75" customHeight="1" x14ac:dyDescent="0.25">
      <c r="A97" s="804" t="s">
        <v>473</v>
      </c>
      <c r="B97" s="805"/>
      <c r="C97" s="805"/>
      <c r="D97" s="805"/>
      <c r="E97" s="805"/>
      <c r="F97" s="805"/>
      <c r="G97" s="805"/>
      <c r="H97" s="847" t="s">
        <v>481</v>
      </c>
      <c r="I97" s="848"/>
      <c r="J97" s="848"/>
      <c r="K97" s="849"/>
      <c r="L97" s="850"/>
      <c r="M97" s="852"/>
      <c r="N97" s="851"/>
      <c r="O97" s="356"/>
      <c r="P97" s="358"/>
      <c r="Q97" s="356"/>
      <c r="R97" s="357"/>
      <c r="S97" s="357"/>
      <c r="T97" s="358"/>
      <c r="U97" s="806"/>
      <c r="V97" s="805"/>
      <c r="W97" s="359"/>
      <c r="X97" s="360"/>
      <c r="Y97" s="805"/>
      <c r="Z97" s="805"/>
      <c r="AA97" s="805"/>
      <c r="AB97" s="809"/>
      <c r="AC97" s="809"/>
      <c r="AD97" s="809"/>
      <c r="AE97" s="809"/>
      <c r="AF97" s="361"/>
      <c r="AG97" s="358"/>
      <c r="AH97" s="356"/>
      <c r="AI97" s="357"/>
      <c r="AJ97" s="357"/>
      <c r="AK97" s="358"/>
    </row>
    <row r="98" spans="1:37" s="106" customFormat="1" ht="36.75" customHeight="1" x14ac:dyDescent="0.25">
      <c r="A98" s="804" t="s">
        <v>474</v>
      </c>
      <c r="B98" s="805"/>
      <c r="C98" s="805"/>
      <c r="D98" s="805"/>
      <c r="E98" s="805"/>
      <c r="F98" s="805"/>
      <c r="G98" s="805"/>
      <c r="H98" s="847" t="s">
        <v>481</v>
      </c>
      <c r="I98" s="848"/>
      <c r="J98" s="848"/>
      <c r="K98" s="849"/>
      <c r="L98" s="850"/>
      <c r="M98" s="852"/>
      <c r="N98" s="851"/>
      <c r="O98" s="356"/>
      <c r="P98" s="358"/>
      <c r="Q98" s="356"/>
      <c r="R98" s="357"/>
      <c r="S98" s="357"/>
      <c r="T98" s="358"/>
      <c r="U98" s="806"/>
      <c r="V98" s="805"/>
      <c r="W98" s="359"/>
      <c r="X98" s="360"/>
      <c r="Y98" s="805"/>
      <c r="Z98" s="805"/>
      <c r="AA98" s="805"/>
      <c r="AB98" s="809"/>
      <c r="AC98" s="809"/>
      <c r="AD98" s="809"/>
      <c r="AE98" s="809"/>
      <c r="AF98" s="361"/>
      <c r="AG98" s="358"/>
      <c r="AH98" s="356"/>
      <c r="AI98" s="357"/>
      <c r="AJ98" s="357"/>
      <c r="AK98" s="358"/>
    </row>
    <row r="99" spans="1:37" s="106" customFormat="1" ht="36.75" customHeight="1" x14ac:dyDescent="0.25">
      <c r="A99" s="804" t="s">
        <v>475</v>
      </c>
      <c r="B99" s="805"/>
      <c r="C99" s="805"/>
      <c r="D99" s="805"/>
      <c r="E99" s="805"/>
      <c r="F99" s="805"/>
      <c r="G99" s="805"/>
      <c r="H99" s="847" t="s">
        <v>481</v>
      </c>
      <c r="I99" s="848"/>
      <c r="J99" s="848"/>
      <c r="K99" s="849"/>
      <c r="L99" s="850"/>
      <c r="M99" s="852"/>
      <c r="N99" s="851"/>
      <c r="O99" s="356"/>
      <c r="P99" s="358"/>
      <c r="Q99" s="356"/>
      <c r="R99" s="357"/>
      <c r="S99" s="357"/>
      <c r="T99" s="358"/>
      <c r="U99" s="806"/>
      <c r="V99" s="805"/>
      <c r="W99" s="359"/>
      <c r="X99" s="360"/>
      <c r="Y99" s="805"/>
      <c r="Z99" s="805"/>
      <c r="AA99" s="805"/>
      <c r="AB99" s="809"/>
      <c r="AC99" s="809"/>
      <c r="AD99" s="809"/>
      <c r="AE99" s="809"/>
      <c r="AF99" s="361"/>
      <c r="AG99" s="358"/>
      <c r="AH99" s="356"/>
      <c r="AI99" s="357"/>
      <c r="AJ99" s="357"/>
      <c r="AK99" s="358"/>
    </row>
    <row r="100" spans="1:37" s="106" customFormat="1" ht="36.75" customHeight="1" x14ac:dyDescent="0.25">
      <c r="A100" s="804" t="s">
        <v>476</v>
      </c>
      <c r="B100" s="805"/>
      <c r="C100" s="805"/>
      <c r="D100" s="805"/>
      <c r="E100" s="805"/>
      <c r="F100" s="805"/>
      <c r="G100" s="805"/>
      <c r="H100" s="847" t="s">
        <v>481</v>
      </c>
      <c r="I100" s="848"/>
      <c r="J100" s="848"/>
      <c r="K100" s="849"/>
      <c r="L100" s="850"/>
      <c r="M100" s="852"/>
      <c r="N100" s="851"/>
      <c r="O100" s="356"/>
      <c r="P100" s="358"/>
      <c r="Q100" s="356"/>
      <c r="R100" s="357"/>
      <c r="S100" s="357"/>
      <c r="T100" s="358"/>
      <c r="U100" s="806"/>
      <c r="V100" s="805"/>
      <c r="W100" s="359"/>
      <c r="X100" s="360"/>
      <c r="Y100" s="805"/>
      <c r="Z100" s="805"/>
      <c r="AA100" s="805"/>
      <c r="AB100" s="809"/>
      <c r="AC100" s="809"/>
      <c r="AD100" s="809"/>
      <c r="AE100" s="809"/>
      <c r="AF100" s="361"/>
      <c r="AG100" s="358"/>
      <c r="AH100" s="356"/>
      <c r="AI100" s="357"/>
      <c r="AJ100" s="357"/>
      <c r="AK100" s="358"/>
    </row>
    <row r="101" spans="1:37" s="106" customFormat="1" ht="36.75" customHeight="1" x14ac:dyDescent="0.25">
      <c r="A101" s="804" t="s">
        <v>480</v>
      </c>
      <c r="B101" s="805"/>
      <c r="C101" s="805"/>
      <c r="D101" s="805"/>
      <c r="E101" s="805"/>
      <c r="F101" s="805"/>
      <c r="G101" s="805"/>
      <c r="H101" s="847" t="s">
        <v>483</v>
      </c>
      <c r="I101" s="848"/>
      <c r="J101" s="848"/>
      <c r="K101" s="849"/>
      <c r="L101" s="850"/>
      <c r="M101" s="852"/>
      <c r="N101" s="851"/>
      <c r="O101" s="356"/>
      <c r="P101" s="358"/>
      <c r="Q101" s="356"/>
      <c r="R101" s="357"/>
      <c r="S101" s="357"/>
      <c r="T101" s="358"/>
      <c r="U101" s="806"/>
      <c r="V101" s="805"/>
      <c r="W101" s="359"/>
      <c r="X101" s="360"/>
      <c r="Y101" s="805"/>
      <c r="Z101" s="805"/>
      <c r="AA101" s="805"/>
      <c r="AB101" s="809"/>
      <c r="AC101" s="809"/>
      <c r="AD101" s="809"/>
      <c r="AE101" s="809"/>
      <c r="AF101" s="361"/>
      <c r="AG101" s="358"/>
      <c r="AH101" s="356"/>
      <c r="AI101" s="357"/>
      <c r="AJ101" s="357"/>
      <c r="AK101" s="358"/>
    </row>
  </sheetData>
  <mergeCells count="509">
    <mergeCell ref="L101:N101"/>
    <mergeCell ref="H100:K100"/>
    <mergeCell ref="H101:K101"/>
    <mergeCell ref="L93:N93"/>
    <mergeCell ref="L94:N94"/>
    <mergeCell ref="L95:N95"/>
    <mergeCell ref="L96:N96"/>
    <mergeCell ref="L97:N97"/>
    <mergeCell ref="L98:N98"/>
    <mergeCell ref="L99:N99"/>
    <mergeCell ref="L100:N100"/>
    <mergeCell ref="H93:K93"/>
    <mergeCell ref="H94:K94"/>
    <mergeCell ref="H95:K95"/>
    <mergeCell ref="H96:K96"/>
    <mergeCell ref="AB95:AE95"/>
    <mergeCell ref="AB96:AE96"/>
    <mergeCell ref="Y97:AA97"/>
    <mergeCell ref="AB97:AE97"/>
    <mergeCell ref="Y98:AA98"/>
    <mergeCell ref="AB98:AE98"/>
    <mergeCell ref="U101:V101"/>
    <mergeCell ref="O95:P95"/>
    <mergeCell ref="O96:P96"/>
    <mergeCell ref="Q96:T96"/>
    <mergeCell ref="Q95:T95"/>
    <mergeCell ref="Y95:AA95"/>
    <mergeCell ref="Y96:AA96"/>
    <mergeCell ref="Y99:AA99"/>
    <mergeCell ref="Y100:AA100"/>
    <mergeCell ref="Y101:AA101"/>
    <mergeCell ref="U95:V95"/>
    <mergeCell ref="U96:V96"/>
    <mergeCell ref="U97:V97"/>
    <mergeCell ref="U98:V98"/>
    <mergeCell ref="U99:V99"/>
    <mergeCell ref="U100:V100"/>
    <mergeCell ref="AB99:AE99"/>
    <mergeCell ref="AB100:AE100"/>
    <mergeCell ref="A101:G101"/>
    <mergeCell ref="A95:G95"/>
    <mergeCell ref="A96:G96"/>
    <mergeCell ref="A97:G97"/>
    <mergeCell ref="A98:G98"/>
    <mergeCell ref="A99:G99"/>
    <mergeCell ref="H97:K97"/>
    <mergeCell ref="H98:K98"/>
    <mergeCell ref="H99:K99"/>
    <mergeCell ref="S82:S84"/>
    <mergeCell ref="D78:D79"/>
    <mergeCell ref="AB101:AE101"/>
    <mergeCell ref="C74:C75"/>
    <mergeCell ref="D74:D75"/>
    <mergeCell ref="E74:E75"/>
    <mergeCell ref="C80:C81"/>
    <mergeCell ref="D80:D81"/>
    <mergeCell ref="E80:E81"/>
    <mergeCell ref="AD78:AD81"/>
    <mergeCell ref="AE78:AE81"/>
    <mergeCell ref="F89:H89"/>
    <mergeCell ref="I89:K89"/>
    <mergeCell ref="L89:N89"/>
    <mergeCell ref="O89:Q89"/>
    <mergeCell ref="V87:W87"/>
    <mergeCell ref="B88:C88"/>
    <mergeCell ref="D88:E88"/>
    <mergeCell ref="F88:H88"/>
    <mergeCell ref="I88:K88"/>
    <mergeCell ref="L88:N88"/>
    <mergeCell ref="O88:Q88"/>
    <mergeCell ref="R88:U88"/>
    <mergeCell ref="A100:G100"/>
    <mergeCell ref="Y88:AA88"/>
    <mergeCell ref="AB88:AD88"/>
    <mergeCell ref="AE88:AF88"/>
    <mergeCell ref="AG88:AK88"/>
    <mergeCell ref="B89:C89"/>
    <mergeCell ref="D89:E89"/>
    <mergeCell ref="AF78:AF81"/>
    <mergeCell ref="AG78:AG81"/>
    <mergeCell ref="AH78:AI81"/>
    <mergeCell ref="AJ78:AK81"/>
    <mergeCell ref="V78:V81"/>
    <mergeCell ref="Y78:Y81"/>
    <mergeCell ref="AA78:AA81"/>
    <mergeCell ref="AB78:AB81"/>
    <mergeCell ref="AC78:AC81"/>
    <mergeCell ref="V88:W88"/>
    <mergeCell ref="B87:C87"/>
    <mergeCell ref="D87:E87"/>
    <mergeCell ref="F87:H87"/>
    <mergeCell ref="L87:N87"/>
    <mergeCell ref="O87:Q87"/>
    <mergeCell ref="R87:U87"/>
    <mergeCell ref="S78:S81"/>
    <mergeCell ref="Y82:Y84"/>
    <mergeCell ref="A92:N92"/>
    <mergeCell ref="O92:X92"/>
    <mergeCell ref="Y92:AK92"/>
    <mergeCell ref="R89:U89"/>
    <mergeCell ref="V89:W89"/>
    <mergeCell ref="Y89:AA89"/>
    <mergeCell ref="AB89:AD89"/>
    <mergeCell ref="AE89:AF89"/>
    <mergeCell ref="AG89:AK89"/>
    <mergeCell ref="AF94:AG94"/>
    <mergeCell ref="AH94:AK94"/>
    <mergeCell ref="AB93:AE93"/>
    <mergeCell ref="AF93:AG93"/>
    <mergeCell ref="AI93:AK93"/>
    <mergeCell ref="A94:G94"/>
    <mergeCell ref="O94:P94"/>
    <mergeCell ref="Q94:T94"/>
    <mergeCell ref="U94:V94"/>
    <mergeCell ref="W94:X94"/>
    <mergeCell ref="Y94:AA94"/>
    <mergeCell ref="A93:G93"/>
    <mergeCell ref="O93:P93"/>
    <mergeCell ref="Q93:T93"/>
    <mergeCell ref="U93:V93"/>
    <mergeCell ref="W93:X93"/>
    <mergeCell ref="Y93:AA93"/>
    <mergeCell ref="AB94:AE94"/>
    <mergeCell ref="AF22:AF24"/>
    <mergeCell ref="AF25:AF27"/>
    <mergeCell ref="AF28:AF29"/>
    <mergeCell ref="AF66:AF68"/>
    <mergeCell ref="O69:O70"/>
    <mergeCell ref="AF69:AF72"/>
    <mergeCell ref="P33:P35"/>
    <mergeCell ref="C61:C62"/>
    <mergeCell ref="D61:D62"/>
    <mergeCell ref="V60:V62"/>
    <mergeCell ref="C23:C24"/>
    <mergeCell ref="D23:D24"/>
    <mergeCell ref="E26:E27"/>
    <mergeCell ref="D26:D27"/>
    <mergeCell ref="C26:C27"/>
    <mergeCell ref="A85:H86"/>
    <mergeCell ref="I85:AK85"/>
    <mergeCell ref="I86:K87"/>
    <mergeCell ref="L86:U86"/>
    <mergeCell ref="V86:X86"/>
    <mergeCell ref="Y86:AA87"/>
    <mergeCell ref="AB86:AD87"/>
    <mergeCell ref="AE86:AF87"/>
    <mergeCell ref="AG86:AK87"/>
    <mergeCell ref="A12:AK12"/>
    <mergeCell ref="A13:AK13"/>
    <mergeCell ref="A17:K18"/>
    <mergeCell ref="A19:F20"/>
    <mergeCell ref="G19:M20"/>
    <mergeCell ref="N19:O20"/>
    <mergeCell ref="P19:S19"/>
    <mergeCell ref="T19:W19"/>
    <mergeCell ref="Y19:AK19"/>
    <mergeCell ref="W20:W21"/>
    <mergeCell ref="Q20:Q21"/>
    <mergeCell ref="R20:R21"/>
    <mergeCell ref="AA20:AC20"/>
    <mergeCell ref="AD20:AE20"/>
    <mergeCell ref="AG20:AG21"/>
    <mergeCell ref="AJ20:AK21"/>
    <mergeCell ref="P20:P21"/>
    <mergeCell ref="A14:K14"/>
    <mergeCell ref="S20:S21"/>
    <mergeCell ref="A15:K15"/>
    <mergeCell ref="AH20:AI21"/>
    <mergeCell ref="Y20:Y21"/>
    <mergeCell ref="AE7:AF7"/>
    <mergeCell ref="AG7:AK7"/>
    <mergeCell ref="A8:B8"/>
    <mergeCell ref="B9:C9"/>
    <mergeCell ref="D9:AK9"/>
    <mergeCell ref="A10:C10"/>
    <mergeCell ref="D10:AK10"/>
    <mergeCell ref="A5:B7"/>
    <mergeCell ref="C5:AD5"/>
    <mergeCell ref="AE5:AF5"/>
    <mergeCell ref="AG5:AK5"/>
    <mergeCell ref="C6:F6"/>
    <mergeCell ref="G6:AD6"/>
    <mergeCell ref="AE6:AF6"/>
    <mergeCell ref="AG6:AK6"/>
    <mergeCell ref="C7:F7"/>
    <mergeCell ref="G7:AD7"/>
    <mergeCell ref="A69:A72"/>
    <mergeCell ref="S60:S62"/>
    <mergeCell ref="S51:S53"/>
    <mergeCell ref="Q51:Q53"/>
    <mergeCell ref="Q57:Q59"/>
    <mergeCell ref="E55:E56"/>
    <mergeCell ref="F42:F44"/>
    <mergeCell ref="T51:T53"/>
    <mergeCell ref="P45:P47"/>
    <mergeCell ref="Q60:Q62"/>
    <mergeCell ref="P48:P50"/>
    <mergeCell ref="Q48:Q50"/>
    <mergeCell ref="P51:P53"/>
    <mergeCell ref="A66:A68"/>
    <mergeCell ref="B66:B68"/>
    <mergeCell ref="F66:F68"/>
    <mergeCell ref="C67:C68"/>
    <mergeCell ref="D67:D68"/>
    <mergeCell ref="E67:E68"/>
    <mergeCell ref="P66:P68"/>
    <mergeCell ref="Q66:Q68"/>
    <mergeCell ref="E61:E62"/>
    <mergeCell ref="A63:A65"/>
    <mergeCell ref="B63:B65"/>
    <mergeCell ref="F63:F65"/>
    <mergeCell ref="B42:B44"/>
    <mergeCell ref="S39:S41"/>
    <mergeCell ref="Q36:Q38"/>
    <mergeCell ref="P39:P41"/>
    <mergeCell ref="V63:V65"/>
    <mergeCell ref="C64:C65"/>
    <mergeCell ref="D64:D65"/>
    <mergeCell ref="E64:E65"/>
    <mergeCell ref="U63:U65"/>
    <mergeCell ref="P63:P65"/>
    <mergeCell ref="Q63:Q65"/>
    <mergeCell ref="F48:F50"/>
    <mergeCell ref="F39:F41"/>
    <mergeCell ref="S63:S65"/>
    <mergeCell ref="T63:T65"/>
    <mergeCell ref="T54:T56"/>
    <mergeCell ref="U54:U56"/>
    <mergeCell ref="V54:V56"/>
    <mergeCell ref="F57:F59"/>
    <mergeCell ref="S57:S59"/>
    <mergeCell ref="T57:T59"/>
    <mergeCell ref="U57:U59"/>
    <mergeCell ref="P57:P59"/>
    <mergeCell ref="P60:P62"/>
    <mergeCell ref="S48:S50"/>
    <mergeCell ref="E34:E35"/>
    <mergeCell ref="F36:F38"/>
    <mergeCell ref="C55:C56"/>
    <mergeCell ref="F33:F35"/>
    <mergeCell ref="E52:E53"/>
    <mergeCell ref="D40:D41"/>
    <mergeCell ref="A36:A38"/>
    <mergeCell ref="D55:D56"/>
    <mergeCell ref="B39:B41"/>
    <mergeCell ref="D52:D53"/>
    <mergeCell ref="B33:B35"/>
    <mergeCell ref="C34:C35"/>
    <mergeCell ref="D34:D35"/>
    <mergeCell ref="A48:A50"/>
    <mergeCell ref="B48:B50"/>
    <mergeCell ref="A42:A44"/>
    <mergeCell ref="P28:P29"/>
    <mergeCell ref="Q28:Q29"/>
    <mergeCell ref="S22:S24"/>
    <mergeCell ref="S25:S27"/>
    <mergeCell ref="S28:S29"/>
    <mergeCell ref="A57:A59"/>
    <mergeCell ref="B57:B59"/>
    <mergeCell ref="B36:B38"/>
    <mergeCell ref="A33:A35"/>
    <mergeCell ref="C40:C41"/>
    <mergeCell ref="P25:P27"/>
    <mergeCell ref="Q25:Q27"/>
    <mergeCell ref="P22:P24"/>
    <mergeCell ref="B22:B24"/>
    <mergeCell ref="A22:A24"/>
    <mergeCell ref="Q30:Q32"/>
    <mergeCell ref="Q33:Q35"/>
    <mergeCell ref="S33:S35"/>
    <mergeCell ref="S30:S32"/>
    <mergeCell ref="T20:T21"/>
    <mergeCell ref="U20:U21"/>
    <mergeCell ref="V25:V27"/>
    <mergeCell ref="V28:V29"/>
    <mergeCell ref="V30:V32"/>
    <mergeCell ref="B25:B27"/>
    <mergeCell ref="A25:A27"/>
    <mergeCell ref="E23:E24"/>
    <mergeCell ref="F28:F29"/>
    <mergeCell ref="B28:B29"/>
    <mergeCell ref="F30:F32"/>
    <mergeCell ref="F22:F24"/>
    <mergeCell ref="A28:A29"/>
    <mergeCell ref="A30:A32"/>
    <mergeCell ref="C31:C32"/>
    <mergeCell ref="D31:D32"/>
    <mergeCell ref="B30:B32"/>
    <mergeCell ref="E31:E32"/>
    <mergeCell ref="E49:E50"/>
    <mergeCell ref="E37:E38"/>
    <mergeCell ref="P42:P44"/>
    <mergeCell ref="V22:V24"/>
    <mergeCell ref="U33:U35"/>
    <mergeCell ref="U45:U47"/>
    <mergeCell ref="U42:U44"/>
    <mergeCell ref="U48:U50"/>
    <mergeCell ref="T30:T32"/>
    <mergeCell ref="S45:S47"/>
    <mergeCell ref="T45:T47"/>
    <mergeCell ref="T39:T41"/>
    <mergeCell ref="T42:T44"/>
    <mergeCell ref="F45:F47"/>
    <mergeCell ref="S36:S38"/>
    <mergeCell ref="U28:U29"/>
    <mergeCell ref="U30:U32"/>
    <mergeCell ref="U22:U24"/>
    <mergeCell ref="T25:T27"/>
    <mergeCell ref="P36:P38"/>
    <mergeCell ref="T28:T29"/>
    <mergeCell ref="Q22:Q24"/>
    <mergeCell ref="F25:F27"/>
    <mergeCell ref="P30:P32"/>
    <mergeCell ref="Q39:Q41"/>
    <mergeCell ref="Q54:Q56"/>
    <mergeCell ref="A60:A62"/>
    <mergeCell ref="B60:B62"/>
    <mergeCell ref="A54:A56"/>
    <mergeCell ref="B51:B53"/>
    <mergeCell ref="E40:E41"/>
    <mergeCell ref="C37:C38"/>
    <mergeCell ref="D37:D38"/>
    <mergeCell ref="A45:A47"/>
    <mergeCell ref="B45:B47"/>
    <mergeCell ref="C46:C47"/>
    <mergeCell ref="C49:C50"/>
    <mergeCell ref="D49:D50"/>
    <mergeCell ref="A39:A41"/>
    <mergeCell ref="A51:A53"/>
    <mergeCell ref="B54:B56"/>
    <mergeCell ref="F54:F56"/>
    <mergeCell ref="F60:F62"/>
    <mergeCell ref="Q42:Q44"/>
    <mergeCell ref="P54:P56"/>
    <mergeCell ref="C43:C44"/>
    <mergeCell ref="D43:D44"/>
    <mergeCell ref="E43:E44"/>
    <mergeCell ref="Q45:Q47"/>
    <mergeCell ref="D46:D47"/>
    <mergeCell ref="E46:E47"/>
    <mergeCell ref="C52:C53"/>
    <mergeCell ref="F51:F53"/>
    <mergeCell ref="T69:T72"/>
    <mergeCell ref="T76:T77"/>
    <mergeCell ref="U76:U77"/>
    <mergeCell ref="V76:V77"/>
    <mergeCell ref="S73:S75"/>
    <mergeCell ref="S76:S77"/>
    <mergeCell ref="S66:S68"/>
    <mergeCell ref="T66:T68"/>
    <mergeCell ref="U66:U68"/>
    <mergeCell ref="V66:V68"/>
    <mergeCell ref="U69:U72"/>
    <mergeCell ref="V69:V72"/>
    <mergeCell ref="T73:T75"/>
    <mergeCell ref="T48:T50"/>
    <mergeCell ref="V57:V59"/>
    <mergeCell ref="C58:C59"/>
    <mergeCell ref="D58:D59"/>
    <mergeCell ref="E58:E59"/>
    <mergeCell ref="S54:S56"/>
    <mergeCell ref="B69:B72"/>
    <mergeCell ref="F69:F72"/>
    <mergeCell ref="P69:P72"/>
    <mergeCell ref="Q69:Q72"/>
    <mergeCell ref="S69:S72"/>
    <mergeCell ref="K69:K70"/>
    <mergeCell ref="J69:J70"/>
    <mergeCell ref="H69:H70"/>
    <mergeCell ref="I69:I70"/>
    <mergeCell ref="C70:C72"/>
    <mergeCell ref="D70:D72"/>
    <mergeCell ref="E70:E72"/>
    <mergeCell ref="G69:G70"/>
    <mergeCell ref="N69:N70"/>
    <mergeCell ref="M69:M70"/>
    <mergeCell ref="L69:L70"/>
    <mergeCell ref="A76:A77"/>
    <mergeCell ref="B76:B77"/>
    <mergeCell ref="Q82:Q84"/>
    <mergeCell ref="A73:A75"/>
    <mergeCell ref="B73:B75"/>
    <mergeCell ref="F73:F75"/>
    <mergeCell ref="P73:P75"/>
    <mergeCell ref="Q73:Q75"/>
    <mergeCell ref="A82:A84"/>
    <mergeCell ref="B82:B84"/>
    <mergeCell ref="E83:E84"/>
    <mergeCell ref="F76:F77"/>
    <mergeCell ref="P76:P77"/>
    <mergeCell ref="Q76:Q77"/>
    <mergeCell ref="A78:A81"/>
    <mergeCell ref="B78:B81"/>
    <mergeCell ref="F78:F81"/>
    <mergeCell ref="P78:P81"/>
    <mergeCell ref="Q78:Q81"/>
    <mergeCell ref="C83:C84"/>
    <mergeCell ref="F82:F84"/>
    <mergeCell ref="P82:P84"/>
    <mergeCell ref="D83:D84"/>
    <mergeCell ref="C78:C79"/>
    <mergeCell ref="Y22:Y24"/>
    <mergeCell ref="Z22:Z24"/>
    <mergeCell ref="AA22:AA24"/>
    <mergeCell ref="AB22:AB24"/>
    <mergeCell ref="AF20:AF21"/>
    <mergeCell ref="U51:U53"/>
    <mergeCell ref="V48:V50"/>
    <mergeCell ref="AH22:AI24"/>
    <mergeCell ref="AH28:AI29"/>
    <mergeCell ref="AH25:AI27"/>
    <mergeCell ref="V20:V21"/>
    <mergeCell ref="U39:U41"/>
    <mergeCell ref="Y25:Y27"/>
    <mergeCell ref="Z25:Z27"/>
    <mergeCell ref="AA25:AA27"/>
    <mergeCell ref="AB25:AB27"/>
    <mergeCell ref="AC25:AC27"/>
    <mergeCell ref="AD25:AD27"/>
    <mergeCell ref="AE25:AE27"/>
    <mergeCell ref="Y28:Y29"/>
    <mergeCell ref="Z28:Z29"/>
    <mergeCell ref="AA28:AA29"/>
    <mergeCell ref="AB28:AB29"/>
    <mergeCell ref="AC28:AC29"/>
    <mergeCell ref="AH66:AI68"/>
    <mergeCell ref="V42:V44"/>
    <mergeCell ref="V36:V38"/>
    <mergeCell ref="S42:S44"/>
    <mergeCell ref="V45:V47"/>
    <mergeCell ref="T33:T35"/>
    <mergeCell ref="V39:V41"/>
    <mergeCell ref="T22:T24"/>
    <mergeCell ref="U25:U27"/>
    <mergeCell ref="V51:V53"/>
    <mergeCell ref="AE66:AE68"/>
    <mergeCell ref="AC22:AC24"/>
    <mergeCell ref="AD22:AD24"/>
    <mergeCell ref="AE22:AE24"/>
    <mergeCell ref="AG22:AG24"/>
    <mergeCell ref="AG25:AG27"/>
    <mergeCell ref="AE28:AE29"/>
    <mergeCell ref="AG28:AG29"/>
    <mergeCell ref="Y66:Y68"/>
    <mergeCell ref="Z66:Z68"/>
    <mergeCell ref="AA66:AA68"/>
    <mergeCell ref="AB66:AB68"/>
    <mergeCell ref="AC66:AC68"/>
    <mergeCell ref="AD66:AD68"/>
    <mergeCell ref="T78:T81"/>
    <mergeCell ref="U78:U81"/>
    <mergeCell ref="AE82:AE84"/>
    <mergeCell ref="AG66:AG68"/>
    <mergeCell ref="AD69:AD72"/>
    <mergeCell ref="AE69:AE72"/>
    <mergeCell ref="AG69:AG72"/>
    <mergeCell ref="V33:V35"/>
    <mergeCell ref="U60:U62"/>
    <mergeCell ref="Y73:Y75"/>
    <mergeCell ref="Z73:Z75"/>
    <mergeCell ref="AA73:AA75"/>
    <mergeCell ref="AB73:AB75"/>
    <mergeCell ref="AC73:AC75"/>
    <mergeCell ref="AD73:AD75"/>
    <mergeCell ref="U73:U75"/>
    <mergeCell ref="V73:V75"/>
    <mergeCell ref="T36:T38"/>
    <mergeCell ref="U36:U38"/>
    <mergeCell ref="T60:T62"/>
    <mergeCell ref="U82:U84"/>
    <mergeCell ref="V82:V84"/>
    <mergeCell ref="AJ82:AK84"/>
    <mergeCell ref="AG76:AG77"/>
    <mergeCell ref="AH76:AI77"/>
    <mergeCell ref="Z82:Z84"/>
    <mergeCell ref="AA82:AA84"/>
    <mergeCell ref="AB82:AB84"/>
    <mergeCell ref="AC82:AC84"/>
    <mergeCell ref="AD82:AD84"/>
    <mergeCell ref="Y76:Y77"/>
    <mergeCell ref="Z76:Z77"/>
    <mergeCell ref="AA76:AA77"/>
    <mergeCell ref="AB76:AB77"/>
    <mergeCell ref="AC76:AC77"/>
    <mergeCell ref="AD76:AD77"/>
    <mergeCell ref="E78:E79"/>
    <mergeCell ref="AJ22:AK24"/>
    <mergeCell ref="AJ25:AK27"/>
    <mergeCell ref="AJ28:AK29"/>
    <mergeCell ref="AJ66:AK72"/>
    <mergeCell ref="AJ73:AK75"/>
    <mergeCell ref="AJ76:AK77"/>
    <mergeCell ref="AE73:AE75"/>
    <mergeCell ref="AG82:AG84"/>
    <mergeCell ref="AH82:AI84"/>
    <mergeCell ref="AH69:AI72"/>
    <mergeCell ref="AG73:AG75"/>
    <mergeCell ref="AH73:AI75"/>
    <mergeCell ref="AE76:AE77"/>
    <mergeCell ref="AF73:AF75"/>
    <mergeCell ref="AF76:AF77"/>
    <mergeCell ref="AF82:AF84"/>
    <mergeCell ref="AD28:AD29"/>
    <mergeCell ref="Y69:Y72"/>
    <mergeCell ref="Z69:Z72"/>
    <mergeCell ref="AA69:AA72"/>
    <mergeCell ref="AB69:AB72"/>
    <mergeCell ref="AC69:AC72"/>
    <mergeCell ref="T82:T84"/>
  </mergeCells>
  <phoneticPr fontId="5" type="noConversion"/>
  <conditionalFormatting sqref="E54 E57 E60 E63">
    <cfRule type="containsText" dxfId="265" priority="1009" stopIfTrue="1" operator="containsText" text="Riesgo Baja">
      <formula>NOT(ISERROR(SEARCH("Riesgo Baja",E54)))</formula>
    </cfRule>
    <cfRule type="containsText" dxfId="264" priority="1030" stopIfTrue="1" operator="containsText" text="riesgo Extrema">
      <formula>NOT(ISERROR(SEARCH("riesgo Extrema",E54)))</formula>
    </cfRule>
    <cfRule type="containsText" dxfId="263" priority="1031" stopIfTrue="1" operator="containsText" text="riesgo Alta">
      <formula>NOT(ISERROR(SEARCH("riesgo Alta",E54)))</formula>
    </cfRule>
    <cfRule type="containsText" dxfId="262" priority="1032" stopIfTrue="1" operator="containsText" text="riesgo Moderada">
      <formula>NOT(ISERROR(SEARCH("riesgo Moderada",E54)))</formula>
    </cfRule>
    <cfRule type="containsText" dxfId="261" priority="1033" stopIfTrue="1" operator="containsText" text=" riesgo Baja">
      <formula>NOT(ISERROR(SEARCH(" riesgo Baja",E54)))</formula>
    </cfRule>
  </conditionalFormatting>
  <conditionalFormatting sqref="V22 V25:V26 V28 V30 V33 V36 V39 V42 V45 V48 V51 V54 V57 V60 V63">
    <cfRule type="containsText" dxfId="260" priority="434" stopIfTrue="1" operator="containsText" text="Riesgo Alto">
      <formula>NOT(ISERROR(SEARCH("Riesgo Alto",V22)))</formula>
    </cfRule>
    <cfRule type="containsText" dxfId="259" priority="435" stopIfTrue="1" operator="containsText" text="Riesgo Moderado">
      <formula>NOT(ISERROR(SEARCH("Riesgo Moderado",V22)))</formula>
    </cfRule>
    <cfRule type="containsText" dxfId="258" priority="436" stopIfTrue="1" operator="containsText" text="Riesgo Bajo">
      <formula>NOT(ISERROR(SEARCH("Riesgo Bajo",V22)))</formula>
    </cfRule>
    <cfRule type="containsText" dxfId="257" priority="437" stopIfTrue="1" operator="containsText" text="Riesgo Alto">
      <formula>NOT(ISERROR(SEARCH("Riesgo Alto",V22)))</formula>
    </cfRule>
    <cfRule type="containsText" dxfId="256" priority="438" stopIfTrue="1" operator="containsText" text="Riesgo Extremo">
      <formula>NOT(ISERROR(SEARCH("Riesgo Extremo",V22)))</formula>
    </cfRule>
  </conditionalFormatting>
  <conditionalFormatting sqref="V22 V25:V26 V28 V30 V33 V36 V39 V42 V45 V48 V51 V54 V57 V60 V63">
    <cfRule type="containsText" dxfId="255" priority="433" stopIfTrue="1" operator="containsText" text="Riesgo Extremo">
      <formula>NOT(ISERROR(SEARCH("Riesgo Extremo",V22)))</formula>
    </cfRule>
  </conditionalFormatting>
  <conditionalFormatting sqref="E34">
    <cfRule type="containsText" dxfId="254" priority="344" stopIfTrue="1" operator="containsText" text="Riesgo Alto">
      <formula>NOT(ISERROR(SEARCH("Riesgo Alto",E34)))</formula>
    </cfRule>
    <cfRule type="containsText" dxfId="253" priority="345" stopIfTrue="1" operator="containsText" text="Riesgo Moderado">
      <formula>NOT(ISERROR(SEARCH("Riesgo Moderado",E34)))</formula>
    </cfRule>
    <cfRule type="containsText" dxfId="252" priority="346" stopIfTrue="1" operator="containsText" text="Riesgo Bajo">
      <formula>NOT(ISERROR(SEARCH("Riesgo Bajo",E34)))</formula>
    </cfRule>
    <cfRule type="containsText" dxfId="251" priority="347" stopIfTrue="1" operator="containsText" text="Riesgo Alto">
      <formula>NOT(ISERROR(SEARCH("Riesgo Alto",E34)))</formula>
    </cfRule>
    <cfRule type="containsText" dxfId="250" priority="348" stopIfTrue="1" operator="containsText" text="Riesgo Extremo">
      <formula>NOT(ISERROR(SEARCH("Riesgo Extremo",E34)))</formula>
    </cfRule>
  </conditionalFormatting>
  <conditionalFormatting sqref="E34">
    <cfRule type="containsText" dxfId="249" priority="343" stopIfTrue="1" operator="containsText" text="Riesgo Extremo">
      <formula>NOT(ISERROR(SEARCH("Riesgo Extremo",E34)))</formula>
    </cfRule>
  </conditionalFormatting>
  <conditionalFormatting sqref="E31">
    <cfRule type="containsText" dxfId="248" priority="338" stopIfTrue="1" operator="containsText" text="Riesgo Alto">
      <formula>NOT(ISERROR(SEARCH("Riesgo Alto",E31)))</formula>
    </cfRule>
    <cfRule type="containsText" dxfId="247" priority="339" stopIfTrue="1" operator="containsText" text="Riesgo Moderado">
      <formula>NOT(ISERROR(SEARCH("Riesgo Moderado",E31)))</formula>
    </cfRule>
    <cfRule type="containsText" dxfId="246" priority="340" stopIfTrue="1" operator="containsText" text="Riesgo Bajo">
      <formula>NOT(ISERROR(SEARCH("Riesgo Bajo",E31)))</formula>
    </cfRule>
    <cfRule type="containsText" dxfId="245" priority="341" stopIfTrue="1" operator="containsText" text="Riesgo Alto">
      <formula>NOT(ISERROR(SEARCH("Riesgo Alto",E31)))</formula>
    </cfRule>
    <cfRule type="containsText" dxfId="244" priority="342" stopIfTrue="1" operator="containsText" text="Riesgo Extremo">
      <formula>NOT(ISERROR(SEARCH("Riesgo Extremo",E31)))</formula>
    </cfRule>
  </conditionalFormatting>
  <conditionalFormatting sqref="E31">
    <cfRule type="containsText" dxfId="243" priority="337" stopIfTrue="1" operator="containsText" text="Riesgo Extremo">
      <formula>NOT(ISERROR(SEARCH("Riesgo Extremo",E31)))</formula>
    </cfRule>
  </conditionalFormatting>
  <conditionalFormatting sqref="E29">
    <cfRule type="containsText" dxfId="242" priority="332" stopIfTrue="1" operator="containsText" text="Riesgo Alto">
      <formula>NOT(ISERROR(SEARCH("Riesgo Alto",E29)))</formula>
    </cfRule>
    <cfRule type="containsText" dxfId="241" priority="333" stopIfTrue="1" operator="containsText" text="Riesgo Moderado">
      <formula>NOT(ISERROR(SEARCH("Riesgo Moderado",E29)))</formula>
    </cfRule>
    <cfRule type="containsText" dxfId="240" priority="334" stopIfTrue="1" operator="containsText" text="Riesgo Bajo">
      <formula>NOT(ISERROR(SEARCH("Riesgo Bajo",E29)))</formula>
    </cfRule>
    <cfRule type="containsText" dxfId="239" priority="335" stopIfTrue="1" operator="containsText" text="Riesgo Alto">
      <formula>NOT(ISERROR(SEARCH("Riesgo Alto",E29)))</formula>
    </cfRule>
    <cfRule type="containsText" dxfId="238" priority="336" stopIfTrue="1" operator="containsText" text="Riesgo Extremo">
      <formula>NOT(ISERROR(SEARCH("Riesgo Extremo",E29)))</formula>
    </cfRule>
  </conditionalFormatting>
  <conditionalFormatting sqref="E29">
    <cfRule type="containsText" dxfId="237" priority="331" stopIfTrue="1" operator="containsText" text="Riesgo Extremo">
      <formula>NOT(ISERROR(SEARCH("Riesgo Extremo",E29)))</formula>
    </cfRule>
  </conditionalFormatting>
  <conditionalFormatting sqref="E26">
    <cfRule type="containsText" dxfId="236" priority="326" stopIfTrue="1" operator="containsText" text="Riesgo Alto">
      <formula>NOT(ISERROR(SEARCH("Riesgo Alto",E26)))</formula>
    </cfRule>
    <cfRule type="containsText" dxfId="235" priority="327" stopIfTrue="1" operator="containsText" text="Riesgo Moderado">
      <formula>NOT(ISERROR(SEARCH("Riesgo Moderado",E26)))</formula>
    </cfRule>
    <cfRule type="containsText" dxfId="234" priority="328" stopIfTrue="1" operator="containsText" text="Riesgo Bajo">
      <formula>NOT(ISERROR(SEARCH("Riesgo Bajo",E26)))</formula>
    </cfRule>
    <cfRule type="containsText" dxfId="233" priority="329" stopIfTrue="1" operator="containsText" text="Riesgo Alto">
      <formula>NOT(ISERROR(SEARCH("Riesgo Alto",E26)))</formula>
    </cfRule>
    <cfRule type="containsText" dxfId="232" priority="330" stopIfTrue="1" operator="containsText" text="Riesgo Extremo">
      <formula>NOT(ISERROR(SEARCH("Riesgo Extremo",E26)))</formula>
    </cfRule>
  </conditionalFormatting>
  <conditionalFormatting sqref="E26">
    <cfRule type="containsText" dxfId="231" priority="325" stopIfTrue="1" operator="containsText" text="Riesgo Extremo">
      <formula>NOT(ISERROR(SEARCH("Riesgo Extremo",E26)))</formula>
    </cfRule>
  </conditionalFormatting>
  <conditionalFormatting sqref="E23">
    <cfRule type="containsText" dxfId="230" priority="320" stopIfTrue="1" operator="containsText" text="Riesgo Alto">
      <formula>NOT(ISERROR(SEARCH("Riesgo Alto",E23)))</formula>
    </cfRule>
    <cfRule type="containsText" dxfId="229" priority="321" stopIfTrue="1" operator="containsText" text="Riesgo Moderado">
      <formula>NOT(ISERROR(SEARCH("Riesgo Moderado",E23)))</formula>
    </cfRule>
    <cfRule type="containsText" dxfId="228" priority="322" stopIfTrue="1" operator="containsText" text="Riesgo Bajo">
      <formula>NOT(ISERROR(SEARCH("Riesgo Bajo",E23)))</formula>
    </cfRule>
    <cfRule type="containsText" dxfId="227" priority="323" stopIfTrue="1" operator="containsText" text="Riesgo Alto">
      <formula>NOT(ISERROR(SEARCH("Riesgo Alto",E23)))</formula>
    </cfRule>
    <cfRule type="containsText" dxfId="226" priority="324" stopIfTrue="1" operator="containsText" text="Riesgo Extremo">
      <formula>NOT(ISERROR(SEARCH("Riesgo Extremo",E23)))</formula>
    </cfRule>
  </conditionalFormatting>
  <conditionalFormatting sqref="E23">
    <cfRule type="containsText" dxfId="225" priority="319" stopIfTrue="1" operator="containsText" text="Riesgo Extremo">
      <formula>NOT(ISERROR(SEARCH("Riesgo Extremo",E23)))</formula>
    </cfRule>
  </conditionalFormatting>
  <conditionalFormatting sqref="E37">
    <cfRule type="containsText" dxfId="224" priority="314" stopIfTrue="1" operator="containsText" text="Riesgo Alto">
      <formula>NOT(ISERROR(SEARCH("Riesgo Alto",E37)))</formula>
    </cfRule>
    <cfRule type="containsText" dxfId="223" priority="315" stopIfTrue="1" operator="containsText" text="Riesgo Moderado">
      <formula>NOT(ISERROR(SEARCH("Riesgo Moderado",E37)))</formula>
    </cfRule>
    <cfRule type="containsText" dxfId="222" priority="316" stopIfTrue="1" operator="containsText" text="Riesgo Bajo">
      <formula>NOT(ISERROR(SEARCH("Riesgo Bajo",E37)))</formula>
    </cfRule>
    <cfRule type="containsText" dxfId="221" priority="317" stopIfTrue="1" operator="containsText" text="Riesgo Alto">
      <formula>NOT(ISERROR(SEARCH("Riesgo Alto",E37)))</formula>
    </cfRule>
    <cfRule type="containsText" dxfId="220" priority="318" stopIfTrue="1" operator="containsText" text="Riesgo Extremo">
      <formula>NOT(ISERROR(SEARCH("Riesgo Extremo",E37)))</formula>
    </cfRule>
  </conditionalFormatting>
  <conditionalFormatting sqref="E37">
    <cfRule type="containsText" dxfId="219" priority="313" stopIfTrue="1" operator="containsText" text="Riesgo Extremo">
      <formula>NOT(ISERROR(SEARCH("Riesgo Extremo",E37)))</formula>
    </cfRule>
  </conditionalFormatting>
  <conditionalFormatting sqref="E40">
    <cfRule type="containsText" dxfId="218" priority="308" stopIfTrue="1" operator="containsText" text="Riesgo Alto">
      <formula>NOT(ISERROR(SEARCH("Riesgo Alto",E40)))</formula>
    </cfRule>
    <cfRule type="containsText" dxfId="217" priority="309" stopIfTrue="1" operator="containsText" text="Riesgo Moderado">
      <formula>NOT(ISERROR(SEARCH("Riesgo Moderado",E40)))</formula>
    </cfRule>
    <cfRule type="containsText" dxfId="216" priority="310" stopIfTrue="1" operator="containsText" text="Riesgo Bajo">
      <formula>NOT(ISERROR(SEARCH("Riesgo Bajo",E40)))</formula>
    </cfRule>
    <cfRule type="containsText" dxfId="215" priority="311" stopIfTrue="1" operator="containsText" text="Riesgo Alto">
      <formula>NOT(ISERROR(SEARCH("Riesgo Alto",E40)))</formula>
    </cfRule>
    <cfRule type="containsText" dxfId="214" priority="312" stopIfTrue="1" operator="containsText" text="Riesgo Extremo">
      <formula>NOT(ISERROR(SEARCH("Riesgo Extremo",E40)))</formula>
    </cfRule>
  </conditionalFormatting>
  <conditionalFormatting sqref="E40">
    <cfRule type="containsText" dxfId="213" priority="307" stopIfTrue="1" operator="containsText" text="Riesgo Extremo">
      <formula>NOT(ISERROR(SEARCH("Riesgo Extremo",E40)))</formula>
    </cfRule>
  </conditionalFormatting>
  <conditionalFormatting sqref="E43">
    <cfRule type="containsText" dxfId="212" priority="302" stopIfTrue="1" operator="containsText" text="Riesgo Alto">
      <formula>NOT(ISERROR(SEARCH("Riesgo Alto",E43)))</formula>
    </cfRule>
    <cfRule type="containsText" dxfId="211" priority="303" stopIfTrue="1" operator="containsText" text="Riesgo Moderado">
      <formula>NOT(ISERROR(SEARCH("Riesgo Moderado",E43)))</formula>
    </cfRule>
    <cfRule type="containsText" dxfId="210" priority="304" stopIfTrue="1" operator="containsText" text="Riesgo Bajo">
      <formula>NOT(ISERROR(SEARCH("Riesgo Bajo",E43)))</formula>
    </cfRule>
    <cfRule type="containsText" dxfId="209" priority="305" stopIfTrue="1" operator="containsText" text="Riesgo Alto">
      <formula>NOT(ISERROR(SEARCH("Riesgo Alto",E43)))</formula>
    </cfRule>
    <cfRule type="containsText" dxfId="208" priority="306" stopIfTrue="1" operator="containsText" text="Riesgo Extremo">
      <formula>NOT(ISERROR(SEARCH("Riesgo Extremo",E43)))</formula>
    </cfRule>
  </conditionalFormatting>
  <conditionalFormatting sqref="E43">
    <cfRule type="containsText" dxfId="207" priority="301" stopIfTrue="1" operator="containsText" text="Riesgo Extremo">
      <formula>NOT(ISERROR(SEARCH("Riesgo Extremo",E43)))</formula>
    </cfRule>
  </conditionalFormatting>
  <conditionalFormatting sqref="E46">
    <cfRule type="containsText" dxfId="206" priority="296" stopIfTrue="1" operator="containsText" text="Riesgo Alto">
      <formula>NOT(ISERROR(SEARCH("Riesgo Alto",E46)))</formula>
    </cfRule>
    <cfRule type="containsText" dxfId="205" priority="297" stopIfTrue="1" operator="containsText" text="Riesgo Moderado">
      <formula>NOT(ISERROR(SEARCH("Riesgo Moderado",E46)))</formula>
    </cfRule>
    <cfRule type="containsText" dxfId="204" priority="298" stopIfTrue="1" operator="containsText" text="Riesgo Bajo">
      <formula>NOT(ISERROR(SEARCH("Riesgo Bajo",E46)))</formula>
    </cfRule>
    <cfRule type="containsText" dxfId="203" priority="299" stopIfTrue="1" operator="containsText" text="Riesgo Alto">
      <formula>NOT(ISERROR(SEARCH("Riesgo Alto",E46)))</formula>
    </cfRule>
    <cfRule type="containsText" dxfId="202" priority="300" stopIfTrue="1" operator="containsText" text="Riesgo Extremo">
      <formula>NOT(ISERROR(SEARCH("Riesgo Extremo",E46)))</formula>
    </cfRule>
  </conditionalFormatting>
  <conditionalFormatting sqref="E46">
    <cfRule type="containsText" dxfId="201" priority="295" stopIfTrue="1" operator="containsText" text="Riesgo Extremo">
      <formula>NOT(ISERROR(SEARCH("Riesgo Extremo",E46)))</formula>
    </cfRule>
  </conditionalFormatting>
  <conditionalFormatting sqref="E49">
    <cfRule type="containsText" dxfId="200" priority="290" stopIfTrue="1" operator="containsText" text="Riesgo Alto">
      <formula>NOT(ISERROR(SEARCH("Riesgo Alto",E49)))</formula>
    </cfRule>
    <cfRule type="containsText" dxfId="199" priority="291" stopIfTrue="1" operator="containsText" text="Riesgo Moderado">
      <formula>NOT(ISERROR(SEARCH("Riesgo Moderado",E49)))</formula>
    </cfRule>
    <cfRule type="containsText" dxfId="198" priority="292" stopIfTrue="1" operator="containsText" text="Riesgo Bajo">
      <formula>NOT(ISERROR(SEARCH("Riesgo Bajo",E49)))</formula>
    </cfRule>
    <cfRule type="containsText" dxfId="197" priority="293" stopIfTrue="1" operator="containsText" text="Riesgo Alto">
      <formula>NOT(ISERROR(SEARCH("Riesgo Alto",E49)))</formula>
    </cfRule>
    <cfRule type="containsText" dxfId="196" priority="294" stopIfTrue="1" operator="containsText" text="Riesgo Extremo">
      <formula>NOT(ISERROR(SEARCH("Riesgo Extremo",E49)))</formula>
    </cfRule>
  </conditionalFormatting>
  <conditionalFormatting sqref="E49">
    <cfRule type="containsText" dxfId="195" priority="289" stopIfTrue="1" operator="containsText" text="Riesgo Extremo">
      <formula>NOT(ISERROR(SEARCH("Riesgo Extremo",E49)))</formula>
    </cfRule>
  </conditionalFormatting>
  <conditionalFormatting sqref="E52">
    <cfRule type="containsText" dxfId="194" priority="284" stopIfTrue="1" operator="containsText" text="Riesgo Alto">
      <formula>NOT(ISERROR(SEARCH("Riesgo Alto",E52)))</formula>
    </cfRule>
    <cfRule type="containsText" dxfId="193" priority="285" stopIfTrue="1" operator="containsText" text="Riesgo Moderado">
      <formula>NOT(ISERROR(SEARCH("Riesgo Moderado",E52)))</formula>
    </cfRule>
    <cfRule type="containsText" dxfId="192" priority="286" stopIfTrue="1" operator="containsText" text="Riesgo Bajo">
      <formula>NOT(ISERROR(SEARCH("Riesgo Bajo",E52)))</formula>
    </cfRule>
    <cfRule type="containsText" dxfId="191" priority="287" stopIfTrue="1" operator="containsText" text="Riesgo Alto">
      <formula>NOT(ISERROR(SEARCH("Riesgo Alto",E52)))</formula>
    </cfRule>
    <cfRule type="containsText" dxfId="190" priority="288" stopIfTrue="1" operator="containsText" text="Riesgo Extremo">
      <formula>NOT(ISERROR(SEARCH("Riesgo Extremo",E52)))</formula>
    </cfRule>
  </conditionalFormatting>
  <conditionalFormatting sqref="E52">
    <cfRule type="containsText" dxfId="189" priority="283" stopIfTrue="1" operator="containsText" text="Riesgo Extremo">
      <formula>NOT(ISERROR(SEARCH("Riesgo Extremo",E52)))</formula>
    </cfRule>
  </conditionalFormatting>
  <conditionalFormatting sqref="E55">
    <cfRule type="containsText" dxfId="188" priority="278" stopIfTrue="1" operator="containsText" text="Riesgo Alto">
      <formula>NOT(ISERROR(SEARCH("Riesgo Alto",E55)))</formula>
    </cfRule>
    <cfRule type="containsText" dxfId="187" priority="279" stopIfTrue="1" operator="containsText" text="Riesgo Moderado">
      <formula>NOT(ISERROR(SEARCH("Riesgo Moderado",E55)))</formula>
    </cfRule>
    <cfRule type="containsText" dxfId="186" priority="280" stopIfTrue="1" operator="containsText" text="Riesgo Bajo">
      <formula>NOT(ISERROR(SEARCH("Riesgo Bajo",E55)))</formula>
    </cfRule>
    <cfRule type="containsText" dxfId="185" priority="281" stopIfTrue="1" operator="containsText" text="Riesgo Alto">
      <formula>NOT(ISERROR(SEARCH("Riesgo Alto",E55)))</formula>
    </cfRule>
    <cfRule type="containsText" dxfId="184" priority="282" stopIfTrue="1" operator="containsText" text="Riesgo Extremo">
      <formula>NOT(ISERROR(SEARCH("Riesgo Extremo",E55)))</formula>
    </cfRule>
  </conditionalFormatting>
  <conditionalFormatting sqref="E55">
    <cfRule type="containsText" dxfId="183" priority="277" stopIfTrue="1" operator="containsText" text="Riesgo Extremo">
      <formula>NOT(ISERROR(SEARCH("Riesgo Extremo",E55)))</formula>
    </cfRule>
  </conditionalFormatting>
  <conditionalFormatting sqref="E58">
    <cfRule type="containsText" dxfId="182" priority="272" stopIfTrue="1" operator="containsText" text="Riesgo Alto">
      <formula>NOT(ISERROR(SEARCH("Riesgo Alto",E58)))</formula>
    </cfRule>
    <cfRule type="containsText" dxfId="181" priority="273" stopIfTrue="1" operator="containsText" text="Riesgo Moderado">
      <formula>NOT(ISERROR(SEARCH("Riesgo Moderado",E58)))</formula>
    </cfRule>
    <cfRule type="containsText" dxfId="180" priority="274" stopIfTrue="1" operator="containsText" text="Riesgo Bajo">
      <formula>NOT(ISERROR(SEARCH("Riesgo Bajo",E58)))</formula>
    </cfRule>
    <cfRule type="containsText" dxfId="179" priority="275" stopIfTrue="1" operator="containsText" text="Riesgo Alto">
      <formula>NOT(ISERROR(SEARCH("Riesgo Alto",E58)))</formula>
    </cfRule>
    <cfRule type="containsText" dxfId="178" priority="276" stopIfTrue="1" operator="containsText" text="Riesgo Extremo">
      <formula>NOT(ISERROR(SEARCH("Riesgo Extremo",E58)))</formula>
    </cfRule>
  </conditionalFormatting>
  <conditionalFormatting sqref="E58">
    <cfRule type="containsText" dxfId="177" priority="271" stopIfTrue="1" operator="containsText" text="Riesgo Extremo">
      <formula>NOT(ISERROR(SEARCH("Riesgo Extremo",E58)))</formula>
    </cfRule>
  </conditionalFormatting>
  <conditionalFormatting sqref="E61">
    <cfRule type="containsText" dxfId="176" priority="266" stopIfTrue="1" operator="containsText" text="Riesgo Alto">
      <formula>NOT(ISERROR(SEARCH("Riesgo Alto",E61)))</formula>
    </cfRule>
    <cfRule type="containsText" dxfId="175" priority="267" stopIfTrue="1" operator="containsText" text="Riesgo Moderado">
      <formula>NOT(ISERROR(SEARCH("Riesgo Moderado",E61)))</formula>
    </cfRule>
    <cfRule type="containsText" dxfId="174" priority="268" stopIfTrue="1" operator="containsText" text="Riesgo Bajo">
      <formula>NOT(ISERROR(SEARCH("Riesgo Bajo",E61)))</formula>
    </cfRule>
    <cfRule type="containsText" dxfId="173" priority="269" stopIfTrue="1" operator="containsText" text="Riesgo Alto">
      <formula>NOT(ISERROR(SEARCH("Riesgo Alto",E61)))</formula>
    </cfRule>
    <cfRule type="containsText" dxfId="172" priority="270" stopIfTrue="1" operator="containsText" text="Riesgo Extremo">
      <formula>NOT(ISERROR(SEARCH("Riesgo Extremo",E61)))</formula>
    </cfRule>
  </conditionalFormatting>
  <conditionalFormatting sqref="E61">
    <cfRule type="containsText" dxfId="171" priority="265" stopIfTrue="1" operator="containsText" text="Riesgo Extremo">
      <formula>NOT(ISERROR(SEARCH("Riesgo Extremo",E61)))</formula>
    </cfRule>
  </conditionalFormatting>
  <conditionalFormatting sqref="E64">
    <cfRule type="containsText" dxfId="170" priority="260" stopIfTrue="1" operator="containsText" text="Riesgo Alto">
      <formula>NOT(ISERROR(SEARCH("Riesgo Alto",E64)))</formula>
    </cfRule>
    <cfRule type="containsText" dxfId="169" priority="261" stopIfTrue="1" operator="containsText" text="Riesgo Moderado">
      <formula>NOT(ISERROR(SEARCH("Riesgo Moderado",E64)))</formula>
    </cfRule>
    <cfRule type="containsText" dxfId="168" priority="262" stopIfTrue="1" operator="containsText" text="Riesgo Bajo">
      <formula>NOT(ISERROR(SEARCH("Riesgo Bajo",E64)))</formula>
    </cfRule>
    <cfRule type="containsText" dxfId="167" priority="263" stopIfTrue="1" operator="containsText" text="Riesgo Alto">
      <formula>NOT(ISERROR(SEARCH("Riesgo Alto",E64)))</formula>
    </cfRule>
    <cfRule type="containsText" dxfId="166" priority="264" stopIfTrue="1" operator="containsText" text="Riesgo Extremo">
      <formula>NOT(ISERROR(SEARCH("Riesgo Extremo",E64)))</formula>
    </cfRule>
  </conditionalFormatting>
  <conditionalFormatting sqref="E64">
    <cfRule type="containsText" dxfId="165" priority="259" stopIfTrue="1" operator="containsText" text="Riesgo Extremo">
      <formula>NOT(ISERROR(SEARCH("Riesgo Extremo",E64)))</formula>
    </cfRule>
  </conditionalFormatting>
  <conditionalFormatting sqref="V66">
    <cfRule type="containsText" dxfId="164" priority="200" stopIfTrue="1" operator="containsText" text="Riesgo Alto">
      <formula>NOT(ISERROR(SEARCH("Riesgo Alto",V66)))</formula>
    </cfRule>
    <cfRule type="containsText" dxfId="163" priority="201" stopIfTrue="1" operator="containsText" text="Riesgo Moderado">
      <formula>NOT(ISERROR(SEARCH("Riesgo Moderado",V66)))</formula>
    </cfRule>
    <cfRule type="containsText" dxfId="162" priority="202" stopIfTrue="1" operator="containsText" text="Riesgo Bajo">
      <formula>NOT(ISERROR(SEARCH("Riesgo Bajo",V66)))</formula>
    </cfRule>
    <cfRule type="containsText" dxfId="161" priority="203" stopIfTrue="1" operator="containsText" text="Riesgo Alto">
      <formula>NOT(ISERROR(SEARCH("Riesgo Alto",V66)))</formula>
    </cfRule>
    <cfRule type="containsText" dxfId="160" priority="204" stopIfTrue="1" operator="containsText" text="Riesgo Extremo">
      <formula>NOT(ISERROR(SEARCH("Riesgo Extremo",V66)))</formula>
    </cfRule>
  </conditionalFormatting>
  <conditionalFormatting sqref="V66">
    <cfRule type="containsText" dxfId="159" priority="199" stopIfTrue="1" operator="containsText" text="Riesgo Extremo">
      <formula>NOT(ISERROR(SEARCH("Riesgo Extremo",V66)))</formula>
    </cfRule>
  </conditionalFormatting>
  <conditionalFormatting sqref="E67:E68">
    <cfRule type="containsText" dxfId="158" priority="194" stopIfTrue="1" operator="containsText" text="Riesgo Alto">
      <formula>NOT(ISERROR(SEARCH("Riesgo Alto",E67)))</formula>
    </cfRule>
    <cfRule type="containsText" dxfId="157" priority="195" stopIfTrue="1" operator="containsText" text="Riesgo Moderado">
      <formula>NOT(ISERROR(SEARCH("Riesgo Moderado",E67)))</formula>
    </cfRule>
    <cfRule type="containsText" dxfId="156" priority="196" stopIfTrue="1" operator="containsText" text="Riesgo Bajo">
      <formula>NOT(ISERROR(SEARCH("Riesgo Bajo",E67)))</formula>
    </cfRule>
    <cfRule type="containsText" dxfId="155" priority="197" stopIfTrue="1" operator="containsText" text="Riesgo Alto">
      <formula>NOT(ISERROR(SEARCH("Riesgo Alto",E67)))</formula>
    </cfRule>
    <cfRule type="containsText" dxfId="154" priority="198" stopIfTrue="1" operator="containsText" text="Riesgo Extremo">
      <formula>NOT(ISERROR(SEARCH("Riesgo Extremo",E67)))</formula>
    </cfRule>
  </conditionalFormatting>
  <conditionalFormatting sqref="E67:E68">
    <cfRule type="containsText" dxfId="153" priority="193" stopIfTrue="1" operator="containsText" text="Riesgo Extremo">
      <formula>NOT(ISERROR(SEARCH("Riesgo Extremo",E67)))</formula>
    </cfRule>
  </conditionalFormatting>
  <conditionalFormatting sqref="V69">
    <cfRule type="containsText" dxfId="152" priority="176" stopIfTrue="1" operator="containsText" text="Riesgo Alto">
      <formula>NOT(ISERROR(SEARCH("Riesgo Alto",V69)))</formula>
    </cfRule>
    <cfRule type="containsText" dxfId="151" priority="177" stopIfTrue="1" operator="containsText" text="Riesgo Moderado">
      <formula>NOT(ISERROR(SEARCH("Riesgo Moderado",V69)))</formula>
    </cfRule>
    <cfRule type="containsText" dxfId="150" priority="178" stopIfTrue="1" operator="containsText" text="Riesgo Bajo">
      <formula>NOT(ISERROR(SEARCH("Riesgo Bajo",V69)))</formula>
    </cfRule>
    <cfRule type="containsText" dxfId="149" priority="179" stopIfTrue="1" operator="containsText" text="Riesgo Alto">
      <formula>NOT(ISERROR(SEARCH("Riesgo Alto",V69)))</formula>
    </cfRule>
    <cfRule type="containsText" dxfId="148" priority="180" stopIfTrue="1" operator="containsText" text="Riesgo Extremo">
      <formula>NOT(ISERROR(SEARCH("Riesgo Extremo",V69)))</formula>
    </cfRule>
  </conditionalFormatting>
  <conditionalFormatting sqref="V69">
    <cfRule type="containsText" dxfId="147" priority="175" stopIfTrue="1" operator="containsText" text="Riesgo Extremo">
      <formula>NOT(ISERROR(SEARCH("Riesgo Extremo",V69)))</formula>
    </cfRule>
  </conditionalFormatting>
  <conditionalFormatting sqref="E70:E72">
    <cfRule type="containsText" dxfId="146" priority="170" stopIfTrue="1" operator="containsText" text="Riesgo Alto">
      <formula>NOT(ISERROR(SEARCH("Riesgo Alto",E70)))</formula>
    </cfRule>
    <cfRule type="containsText" dxfId="145" priority="171" stopIfTrue="1" operator="containsText" text="Riesgo Moderado">
      <formula>NOT(ISERROR(SEARCH("Riesgo Moderado",E70)))</formula>
    </cfRule>
    <cfRule type="containsText" dxfId="144" priority="172" stopIfTrue="1" operator="containsText" text="Riesgo Bajo">
      <formula>NOT(ISERROR(SEARCH("Riesgo Bajo",E70)))</formula>
    </cfRule>
    <cfRule type="containsText" dxfId="143" priority="173" stopIfTrue="1" operator="containsText" text="Riesgo Alto">
      <formula>NOT(ISERROR(SEARCH("Riesgo Alto",E70)))</formula>
    </cfRule>
    <cfRule type="containsText" dxfId="142" priority="174" stopIfTrue="1" operator="containsText" text="Riesgo Extremo">
      <formula>NOT(ISERROR(SEARCH("Riesgo Extremo",E70)))</formula>
    </cfRule>
  </conditionalFormatting>
  <conditionalFormatting sqref="E70:E72">
    <cfRule type="containsText" dxfId="141" priority="169" stopIfTrue="1" operator="containsText" text="Riesgo Extremo">
      <formula>NOT(ISERROR(SEARCH("Riesgo Extremo",E70)))</formula>
    </cfRule>
  </conditionalFormatting>
  <conditionalFormatting sqref="V73:V74">
    <cfRule type="containsText" dxfId="140" priority="152" stopIfTrue="1" operator="containsText" text="Riesgo Alto">
      <formula>NOT(ISERROR(SEARCH("Riesgo Alto",V73)))</formula>
    </cfRule>
    <cfRule type="containsText" dxfId="139" priority="153" stopIfTrue="1" operator="containsText" text="Riesgo Moderado">
      <formula>NOT(ISERROR(SEARCH("Riesgo Moderado",V73)))</formula>
    </cfRule>
    <cfRule type="containsText" dxfId="138" priority="154" stopIfTrue="1" operator="containsText" text="Riesgo Bajo">
      <formula>NOT(ISERROR(SEARCH("Riesgo Bajo",V73)))</formula>
    </cfRule>
    <cfRule type="containsText" dxfId="137" priority="155" stopIfTrue="1" operator="containsText" text="Riesgo Alto">
      <formula>NOT(ISERROR(SEARCH("Riesgo Alto",V73)))</formula>
    </cfRule>
    <cfRule type="containsText" dxfId="136" priority="156" stopIfTrue="1" operator="containsText" text="Riesgo Extremo">
      <formula>NOT(ISERROR(SEARCH("Riesgo Extremo",V73)))</formula>
    </cfRule>
  </conditionalFormatting>
  <conditionalFormatting sqref="V73:V74">
    <cfRule type="containsText" dxfId="135" priority="151" stopIfTrue="1" operator="containsText" text="Riesgo Extremo">
      <formula>NOT(ISERROR(SEARCH("Riesgo Extremo",V73)))</formula>
    </cfRule>
  </conditionalFormatting>
  <conditionalFormatting sqref="E74">
    <cfRule type="containsText" dxfId="134" priority="146" stopIfTrue="1" operator="containsText" text="Riesgo Alto">
      <formula>NOT(ISERROR(SEARCH("Riesgo Alto",E74)))</formula>
    </cfRule>
    <cfRule type="containsText" dxfId="133" priority="147" stopIfTrue="1" operator="containsText" text="Riesgo Moderado">
      <formula>NOT(ISERROR(SEARCH("Riesgo Moderado",E74)))</formula>
    </cfRule>
    <cfRule type="containsText" dxfId="132" priority="148" stopIfTrue="1" operator="containsText" text="Riesgo Bajo">
      <formula>NOT(ISERROR(SEARCH("Riesgo Bajo",E74)))</formula>
    </cfRule>
    <cfRule type="containsText" dxfId="131" priority="149" stopIfTrue="1" operator="containsText" text="Riesgo Alto">
      <formula>NOT(ISERROR(SEARCH("Riesgo Alto",E74)))</formula>
    </cfRule>
    <cfRule type="containsText" dxfId="130" priority="150" stopIfTrue="1" operator="containsText" text="Riesgo Extremo">
      <formula>NOT(ISERROR(SEARCH("Riesgo Extremo",E74)))</formula>
    </cfRule>
  </conditionalFormatting>
  <conditionalFormatting sqref="E74">
    <cfRule type="containsText" dxfId="129" priority="145" stopIfTrue="1" operator="containsText" text="Riesgo Extremo">
      <formula>NOT(ISERROR(SEARCH("Riesgo Extremo",E74)))</formula>
    </cfRule>
  </conditionalFormatting>
  <conditionalFormatting sqref="V76">
    <cfRule type="containsText" dxfId="128" priority="128" stopIfTrue="1" operator="containsText" text="Riesgo Alto">
      <formula>NOT(ISERROR(SEARCH("Riesgo Alto",V76)))</formula>
    </cfRule>
    <cfRule type="containsText" dxfId="127" priority="129" stopIfTrue="1" operator="containsText" text="Riesgo Moderado">
      <formula>NOT(ISERROR(SEARCH("Riesgo Moderado",V76)))</formula>
    </cfRule>
    <cfRule type="containsText" dxfId="126" priority="130" stopIfTrue="1" operator="containsText" text="Riesgo Bajo">
      <formula>NOT(ISERROR(SEARCH("Riesgo Bajo",V76)))</formula>
    </cfRule>
    <cfRule type="containsText" dxfId="125" priority="131" stopIfTrue="1" operator="containsText" text="Riesgo Alto">
      <formula>NOT(ISERROR(SEARCH("Riesgo Alto",V76)))</formula>
    </cfRule>
    <cfRule type="containsText" dxfId="124" priority="132" stopIfTrue="1" operator="containsText" text="Riesgo Extremo">
      <formula>NOT(ISERROR(SEARCH("Riesgo Extremo",V76)))</formula>
    </cfRule>
  </conditionalFormatting>
  <conditionalFormatting sqref="V76">
    <cfRule type="containsText" dxfId="123" priority="127" stopIfTrue="1" operator="containsText" text="Riesgo Extremo">
      <formula>NOT(ISERROR(SEARCH("Riesgo Extremo",V76)))</formula>
    </cfRule>
  </conditionalFormatting>
  <conditionalFormatting sqref="V82">
    <cfRule type="containsText" dxfId="122" priority="104" stopIfTrue="1" operator="containsText" text="Riesgo Alto">
      <formula>NOT(ISERROR(SEARCH("Riesgo Alto",V82)))</formula>
    </cfRule>
    <cfRule type="containsText" dxfId="121" priority="105" stopIfTrue="1" operator="containsText" text="Riesgo Moderado">
      <formula>NOT(ISERROR(SEARCH("Riesgo Moderado",V82)))</formula>
    </cfRule>
    <cfRule type="containsText" dxfId="120" priority="106" stopIfTrue="1" operator="containsText" text="Riesgo Bajo">
      <formula>NOT(ISERROR(SEARCH("Riesgo Bajo",V82)))</formula>
    </cfRule>
    <cfRule type="containsText" dxfId="119" priority="107" stopIfTrue="1" operator="containsText" text="Riesgo Alto">
      <formula>NOT(ISERROR(SEARCH("Riesgo Alto",V82)))</formula>
    </cfRule>
    <cfRule type="containsText" dxfId="118" priority="108" stopIfTrue="1" operator="containsText" text="Riesgo Extremo">
      <formula>NOT(ISERROR(SEARCH("Riesgo Extremo",V82)))</formula>
    </cfRule>
  </conditionalFormatting>
  <conditionalFormatting sqref="V82">
    <cfRule type="containsText" dxfId="117" priority="103" stopIfTrue="1" operator="containsText" text="Riesgo Extremo">
      <formula>NOT(ISERROR(SEARCH("Riesgo Extremo",V82)))</formula>
    </cfRule>
  </conditionalFormatting>
  <conditionalFormatting sqref="E77">
    <cfRule type="containsText" dxfId="116" priority="20" stopIfTrue="1" operator="containsText" text="Riesgo Alto">
      <formula>NOT(ISERROR(SEARCH("Riesgo Alto",E77)))</formula>
    </cfRule>
    <cfRule type="containsText" dxfId="115" priority="21" stopIfTrue="1" operator="containsText" text="Riesgo Moderado">
      <formula>NOT(ISERROR(SEARCH("Riesgo Moderado",E77)))</formula>
    </cfRule>
    <cfRule type="containsText" dxfId="114" priority="22" stopIfTrue="1" operator="containsText" text="Riesgo Bajo">
      <formula>NOT(ISERROR(SEARCH("Riesgo Bajo",E77)))</formula>
    </cfRule>
    <cfRule type="containsText" dxfId="113" priority="23" stopIfTrue="1" operator="containsText" text="Riesgo Alto">
      <formula>NOT(ISERROR(SEARCH("Riesgo Alto",E77)))</formula>
    </cfRule>
    <cfRule type="containsText" dxfId="112" priority="24" stopIfTrue="1" operator="containsText" text="Riesgo Extremo">
      <formula>NOT(ISERROR(SEARCH("Riesgo Extremo",E77)))</formula>
    </cfRule>
  </conditionalFormatting>
  <conditionalFormatting sqref="E77">
    <cfRule type="containsText" dxfId="111" priority="19" stopIfTrue="1" operator="containsText" text="Riesgo Extremo">
      <formula>NOT(ISERROR(SEARCH("Riesgo Extremo",E77)))</formula>
    </cfRule>
  </conditionalFormatting>
  <conditionalFormatting sqref="E83:E84">
    <cfRule type="containsText" dxfId="110" priority="14" stopIfTrue="1" operator="containsText" text="Riesgo Alto">
      <formula>NOT(ISERROR(SEARCH("Riesgo Alto",E83)))</formula>
    </cfRule>
    <cfRule type="containsText" dxfId="109" priority="15" stopIfTrue="1" operator="containsText" text="Riesgo Moderado">
      <formula>NOT(ISERROR(SEARCH("Riesgo Moderado",E83)))</formula>
    </cfRule>
    <cfRule type="containsText" dxfId="108" priority="16" stopIfTrue="1" operator="containsText" text="Riesgo Bajo">
      <formula>NOT(ISERROR(SEARCH("Riesgo Bajo",E83)))</formula>
    </cfRule>
    <cfRule type="containsText" dxfId="107" priority="17" stopIfTrue="1" operator="containsText" text="Riesgo Alto">
      <formula>NOT(ISERROR(SEARCH("Riesgo Alto",E83)))</formula>
    </cfRule>
    <cfRule type="containsText" dxfId="106" priority="18" stopIfTrue="1" operator="containsText" text="Riesgo Extremo">
      <formula>NOT(ISERROR(SEARCH("Riesgo Extremo",E83)))</formula>
    </cfRule>
  </conditionalFormatting>
  <conditionalFormatting sqref="E83:E84">
    <cfRule type="containsText" dxfId="105" priority="13" stopIfTrue="1" operator="containsText" text="Riesgo Extremo">
      <formula>NOT(ISERROR(SEARCH("Riesgo Extremo",E83)))</formula>
    </cfRule>
  </conditionalFormatting>
  <conditionalFormatting sqref="V78:V79">
    <cfRule type="containsText" dxfId="104" priority="8" stopIfTrue="1" operator="containsText" text="Riesgo Alto">
      <formula>NOT(ISERROR(SEARCH("Riesgo Alto",V78)))</formula>
    </cfRule>
    <cfRule type="containsText" dxfId="103" priority="9" stopIfTrue="1" operator="containsText" text="Riesgo Moderado">
      <formula>NOT(ISERROR(SEARCH("Riesgo Moderado",V78)))</formula>
    </cfRule>
    <cfRule type="containsText" dxfId="102" priority="10" stopIfTrue="1" operator="containsText" text="Riesgo Bajo">
      <formula>NOT(ISERROR(SEARCH("Riesgo Bajo",V78)))</formula>
    </cfRule>
    <cfRule type="containsText" dxfId="101" priority="11" stopIfTrue="1" operator="containsText" text="Riesgo Alto">
      <formula>NOT(ISERROR(SEARCH("Riesgo Alto",V78)))</formula>
    </cfRule>
    <cfRule type="containsText" dxfId="100" priority="12" stopIfTrue="1" operator="containsText" text="Riesgo Extremo">
      <formula>NOT(ISERROR(SEARCH("Riesgo Extremo",V78)))</formula>
    </cfRule>
  </conditionalFormatting>
  <conditionalFormatting sqref="V78:V79">
    <cfRule type="containsText" dxfId="99" priority="7" stopIfTrue="1" operator="containsText" text="Riesgo Extremo">
      <formula>NOT(ISERROR(SEARCH("Riesgo Extremo",V78)))</formula>
    </cfRule>
  </conditionalFormatting>
  <conditionalFormatting sqref="E80:E81">
    <cfRule type="containsText" dxfId="98" priority="2" stopIfTrue="1" operator="containsText" text="Riesgo Alto">
      <formula>NOT(ISERROR(SEARCH("Riesgo Alto",E80)))</formula>
    </cfRule>
    <cfRule type="containsText" dxfId="97" priority="3" stopIfTrue="1" operator="containsText" text="Riesgo Moderado">
      <formula>NOT(ISERROR(SEARCH("Riesgo Moderado",E80)))</formula>
    </cfRule>
    <cfRule type="containsText" dxfId="96" priority="4" stopIfTrue="1" operator="containsText" text="Riesgo Bajo">
      <formula>NOT(ISERROR(SEARCH("Riesgo Bajo",E80)))</formula>
    </cfRule>
    <cfRule type="containsText" dxfId="95" priority="5" stopIfTrue="1" operator="containsText" text="Riesgo Alto">
      <formula>NOT(ISERROR(SEARCH("Riesgo Alto",E80)))</formula>
    </cfRule>
    <cfRule type="containsText" dxfId="94" priority="6" stopIfTrue="1" operator="containsText" text="Riesgo Extremo">
      <formula>NOT(ISERROR(SEARCH("Riesgo Extremo",E80)))</formula>
    </cfRule>
  </conditionalFormatting>
  <conditionalFormatting sqref="E80:E81">
    <cfRule type="containsText" dxfId="93" priority="1" stopIfTrue="1" operator="containsText" text="Riesgo Extremo">
      <formula>NOT(ISERROR(SEARCH("Riesgo Extremo",E80)))</formula>
    </cfRule>
  </conditionalFormatting>
  <dataValidations count="9">
    <dataValidation type="list" allowBlank="1" showDropDown="1" showInputMessage="1" showErrorMessage="1" sqref="H23:H24 H35 H38:H69 H28:H32 H72:H84">
      <formula1>PROBABILIDAD</formula1>
    </dataValidation>
    <dataValidation type="list" allowBlank="1" showDropDown="1" showInputMessage="1" showErrorMessage="1" sqref="H25:H27 H33:H34 H36:H37 I22:I29 I31:I69 I72:I84">
      <formula1>IMPACTO</formula1>
    </dataValidation>
    <dataValidation type="list" allowBlank="1" showInputMessage="1" showErrorMessage="1" errorTitle="Error" error="Esta opción no está permitida" sqref="Y22:Y29 Y66:Y84">
      <formula1>OPCIONESDEMANEJO</formula1>
    </dataValidation>
    <dataValidation type="list" allowBlank="1" showInputMessage="1" showErrorMessage="1" sqref="J22:J69 J71:J84">
      <formula1>HerramientaControl</formula1>
    </dataValidation>
    <dataValidation type="list" allowBlank="1" showInputMessage="1" showErrorMessage="1" errorTitle="ERROR" error="Este valor no es permitido" sqref="L24:L25 K22:K69 L22 L27 K71:K84">
      <formula1>ManualesInstructivos</formula1>
    </dataValidation>
    <dataValidation type="list" allowBlank="1" showInputMessage="1" showErrorMessage="1" errorTitle="ERROR" error="Este valor no es permitido" sqref="L28:L69 L23 L26 L71:L84">
      <formula1>HerramientaEfectiva</formula1>
    </dataValidation>
    <dataValidation type="list" allowBlank="1" showInputMessage="1" showErrorMessage="1" errorTitle="ERROR" error="Este valor no es permitido" sqref="M22:M69 M71:M84">
      <formula1>ResponDefinidos</formula1>
    </dataValidation>
    <dataValidation type="list" allowBlank="1" showInputMessage="1" showErrorMessage="1" errorTitle="ERROR" error="Este valor no es permitido" sqref="N22:N69 N71:N84">
      <formula1>FrecuenciaSeguim</formula1>
    </dataValidation>
    <dataValidation type="list" allowBlank="1" showInputMessage="1" showErrorMessage="1" errorTitle="ERROR" error="Este valor no es permitido" sqref="F22:F84">
      <formula1>EXISTENCONTROLES</formula1>
    </dataValidation>
  </dataValidations>
  <printOptions horizontalCentered="1" verticalCentered="1"/>
  <pageMargins left="0.98425196850393704" right="0" top="0" bottom="0" header="0" footer="0"/>
  <pageSetup scale="50"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zoomScale="40" zoomScaleNormal="40" workbookViewId="0">
      <selection activeCell="C6" sqref="C6"/>
    </sheetView>
  </sheetViews>
  <sheetFormatPr baseColWidth="10" defaultRowHeight="18.75" x14ac:dyDescent="0.25"/>
  <cols>
    <col min="1" max="1" width="73.140625" style="299" customWidth="1"/>
    <col min="2" max="2" width="44.42578125" style="299" customWidth="1"/>
    <col min="3" max="3" width="77.42578125" style="299" customWidth="1"/>
    <col min="4" max="4" width="41.42578125" style="299" customWidth="1"/>
    <col min="5" max="5" width="39.28515625" style="299" customWidth="1"/>
    <col min="6" max="6" width="11.42578125" style="299"/>
    <col min="7" max="7" width="14.42578125" style="299" customWidth="1"/>
    <col min="8" max="8" width="34.28515625" style="299" customWidth="1"/>
    <col min="9" max="9" width="63.42578125" style="300" customWidth="1"/>
    <col min="10" max="10" width="47.5703125" style="273" customWidth="1"/>
    <col min="11" max="11" width="29.85546875" style="273" customWidth="1"/>
    <col min="12" max="12" width="46.85546875" style="271" customWidth="1"/>
    <col min="13" max="13" width="45.42578125" style="271" customWidth="1"/>
    <col min="14" max="14" width="16" style="271" customWidth="1"/>
    <col min="15" max="19" width="11.42578125" style="271"/>
    <col min="20" max="20" width="26.85546875" style="271" customWidth="1"/>
    <col min="21" max="21" width="5" style="299" customWidth="1"/>
    <col min="22" max="22" width="11.42578125" style="299"/>
    <col min="23" max="23" width="45.42578125" style="299" customWidth="1"/>
    <col min="24" max="24" width="13.42578125" style="299" customWidth="1"/>
    <col min="25" max="25" width="11.42578125" style="299"/>
    <col min="26" max="26" width="14.140625" style="299" customWidth="1"/>
    <col min="27" max="27" width="13.140625" style="299" customWidth="1"/>
    <col min="28" max="28" width="11.42578125" style="299"/>
    <col min="29" max="29" width="15.85546875" style="299" customWidth="1"/>
    <col min="30" max="30" width="26" style="299" customWidth="1"/>
    <col min="31" max="16384" width="11.42578125" style="299"/>
  </cols>
  <sheetData>
    <row r="1" spans="1:12" s="271" customFormat="1" ht="19.5" thickBot="1" x14ac:dyDescent="0.3">
      <c r="I1" s="272"/>
      <c r="J1" s="273"/>
      <c r="K1" s="273"/>
    </row>
    <row r="2" spans="1:12" s="271" customFormat="1" ht="19.5" thickBot="1" x14ac:dyDescent="0.3">
      <c r="A2" s="853" t="s">
        <v>462</v>
      </c>
      <c r="B2" s="854"/>
      <c r="C2" s="854"/>
      <c r="D2" s="854"/>
      <c r="E2" s="854"/>
      <c r="F2" s="854"/>
      <c r="G2" s="854"/>
      <c r="H2" s="854"/>
      <c r="I2" s="854"/>
      <c r="J2" s="854"/>
      <c r="K2" s="854"/>
      <c r="L2" s="855"/>
    </row>
    <row r="3" spans="1:12" s="271" customFormat="1" ht="32.25" customHeight="1" thickBot="1" x14ac:dyDescent="0.3">
      <c r="A3" s="853" t="s">
        <v>540</v>
      </c>
      <c r="B3" s="854"/>
      <c r="C3" s="854"/>
      <c r="D3" s="854"/>
      <c r="E3" s="854"/>
      <c r="F3" s="854"/>
      <c r="G3" s="854"/>
      <c r="H3" s="854"/>
      <c r="I3" s="854"/>
      <c r="J3" s="854"/>
      <c r="K3" s="854"/>
      <c r="L3" s="855"/>
    </row>
    <row r="4" spans="1:12" s="271" customFormat="1" ht="90.75" customHeight="1" thickBot="1" x14ac:dyDescent="0.3">
      <c r="A4" s="859" t="s">
        <v>444</v>
      </c>
      <c r="B4" s="860"/>
      <c r="C4" s="861"/>
      <c r="D4" s="862" t="s">
        <v>286</v>
      </c>
      <c r="E4" s="862" t="s">
        <v>10</v>
      </c>
      <c r="F4" s="865" t="s">
        <v>292</v>
      </c>
      <c r="G4" s="866"/>
      <c r="H4" s="866"/>
      <c r="I4" s="866"/>
      <c r="J4" s="866"/>
      <c r="K4" s="866"/>
      <c r="L4" s="867"/>
    </row>
    <row r="5" spans="1:12" s="271" customFormat="1" ht="77.25" customHeight="1" thickBot="1" x14ac:dyDescent="0.3">
      <c r="A5" s="274" t="s">
        <v>445</v>
      </c>
      <c r="B5" s="275" t="s">
        <v>446</v>
      </c>
      <c r="C5" s="276" t="s">
        <v>447</v>
      </c>
      <c r="D5" s="863"/>
      <c r="E5" s="864"/>
      <c r="F5" s="277" t="s">
        <v>287</v>
      </c>
      <c r="G5" s="277" t="s">
        <v>288</v>
      </c>
      <c r="H5" s="277" t="s">
        <v>289</v>
      </c>
      <c r="I5" s="277" t="s">
        <v>287</v>
      </c>
      <c r="J5" s="277" t="s">
        <v>288</v>
      </c>
      <c r="K5" s="277" t="s">
        <v>290</v>
      </c>
      <c r="L5" s="278" t="s">
        <v>291</v>
      </c>
    </row>
    <row r="6" spans="1:12" s="271" customFormat="1" ht="178.5" customHeight="1" x14ac:dyDescent="0.25">
      <c r="A6" s="305" t="s">
        <v>448</v>
      </c>
      <c r="B6" s="308" t="s">
        <v>457</v>
      </c>
      <c r="C6" s="311" t="s">
        <v>463</v>
      </c>
      <c r="D6" s="279">
        <v>1</v>
      </c>
      <c r="E6" s="323" t="s">
        <v>398</v>
      </c>
      <c r="F6" s="324">
        <v>3</v>
      </c>
      <c r="G6" s="325">
        <v>6</v>
      </c>
      <c r="H6" s="346" t="s">
        <v>156</v>
      </c>
      <c r="I6" s="326">
        <v>1</v>
      </c>
      <c r="J6" s="326">
        <v>6</v>
      </c>
      <c r="K6" s="363" t="s">
        <v>488</v>
      </c>
      <c r="L6" s="327" t="s">
        <v>293</v>
      </c>
    </row>
    <row r="7" spans="1:12" s="271" customFormat="1" ht="147.75" customHeight="1" x14ac:dyDescent="0.25">
      <c r="A7" s="306" t="s">
        <v>449</v>
      </c>
      <c r="B7" s="309" t="s">
        <v>457</v>
      </c>
      <c r="C7" s="312" t="s">
        <v>464</v>
      </c>
      <c r="D7" s="280">
        <v>2</v>
      </c>
      <c r="E7" s="327" t="s">
        <v>402</v>
      </c>
      <c r="F7" s="328">
        <v>5</v>
      </c>
      <c r="G7" s="329">
        <v>11</v>
      </c>
      <c r="H7" s="330" t="s">
        <v>219</v>
      </c>
      <c r="I7" s="331">
        <v>3</v>
      </c>
      <c r="J7" s="331">
        <v>11</v>
      </c>
      <c r="K7" s="332" t="s">
        <v>214</v>
      </c>
      <c r="L7" s="333" t="s">
        <v>294</v>
      </c>
    </row>
    <row r="8" spans="1:12" s="271" customFormat="1" ht="173.25" customHeight="1" x14ac:dyDescent="0.25">
      <c r="A8" s="306" t="s">
        <v>450</v>
      </c>
      <c r="B8" s="309" t="s">
        <v>457</v>
      </c>
      <c r="C8" s="312" t="s">
        <v>464</v>
      </c>
      <c r="D8" s="280">
        <v>3</v>
      </c>
      <c r="E8" s="327" t="s">
        <v>274</v>
      </c>
      <c r="F8" s="328">
        <v>4</v>
      </c>
      <c r="G8" s="329">
        <v>11</v>
      </c>
      <c r="H8" s="330" t="s">
        <v>217</v>
      </c>
      <c r="I8" s="331">
        <v>2</v>
      </c>
      <c r="J8" s="331">
        <v>11</v>
      </c>
      <c r="K8" s="332" t="s">
        <v>208</v>
      </c>
      <c r="L8" s="333" t="s">
        <v>295</v>
      </c>
    </row>
    <row r="9" spans="1:12" s="271" customFormat="1" ht="169.5" customHeight="1" x14ac:dyDescent="0.25">
      <c r="A9" s="306" t="s">
        <v>451</v>
      </c>
      <c r="B9" s="309" t="s">
        <v>457</v>
      </c>
      <c r="C9" s="312" t="s">
        <v>465</v>
      </c>
      <c r="D9" s="302">
        <v>4</v>
      </c>
      <c r="E9" s="334" t="s">
        <v>409</v>
      </c>
      <c r="F9" s="335">
        <v>3</v>
      </c>
      <c r="G9" s="336">
        <v>11</v>
      </c>
      <c r="H9" s="330" t="s">
        <v>214</v>
      </c>
      <c r="I9" s="331">
        <v>1</v>
      </c>
      <c r="J9" s="331">
        <v>11</v>
      </c>
      <c r="K9" s="332" t="s">
        <v>203</v>
      </c>
      <c r="L9" s="333" t="s">
        <v>296</v>
      </c>
    </row>
    <row r="10" spans="1:12" s="271" customFormat="1" ht="102.75" customHeight="1" thickBot="1" x14ac:dyDescent="0.3">
      <c r="A10" s="306" t="s">
        <v>273</v>
      </c>
      <c r="B10" s="309" t="s">
        <v>457</v>
      </c>
      <c r="C10" s="312" t="s">
        <v>489</v>
      </c>
      <c r="D10" s="302">
        <v>5</v>
      </c>
      <c r="E10" s="334" t="s">
        <v>412</v>
      </c>
      <c r="F10" s="335">
        <v>4</v>
      </c>
      <c r="G10" s="336">
        <v>4</v>
      </c>
      <c r="H10" s="330" t="s">
        <v>217</v>
      </c>
      <c r="I10" s="331">
        <v>2</v>
      </c>
      <c r="J10" s="331">
        <v>11</v>
      </c>
      <c r="K10" s="332" t="s">
        <v>203</v>
      </c>
      <c r="L10" s="333" t="s">
        <v>297</v>
      </c>
    </row>
    <row r="11" spans="1:12" s="271" customFormat="1" ht="159" customHeight="1" thickBot="1" x14ac:dyDescent="0.3">
      <c r="A11" s="306" t="s">
        <v>452</v>
      </c>
      <c r="B11" s="309" t="s">
        <v>458</v>
      </c>
      <c r="C11" s="312" t="s">
        <v>459</v>
      </c>
      <c r="D11" s="302">
        <v>6</v>
      </c>
      <c r="E11" s="334" t="s">
        <v>276</v>
      </c>
      <c r="F11" s="335">
        <v>3</v>
      </c>
      <c r="G11" s="336">
        <v>7</v>
      </c>
      <c r="H11" s="330" t="s">
        <v>207</v>
      </c>
      <c r="I11" s="331">
        <v>1</v>
      </c>
      <c r="J11" s="331">
        <v>7</v>
      </c>
      <c r="K11" s="346" t="s">
        <v>156</v>
      </c>
      <c r="L11" s="333" t="s">
        <v>298</v>
      </c>
    </row>
    <row r="12" spans="1:12" s="271" customFormat="1" ht="93" customHeight="1" thickBot="1" x14ac:dyDescent="0.3">
      <c r="A12" s="306" t="s">
        <v>276</v>
      </c>
      <c r="B12" s="309" t="s">
        <v>458</v>
      </c>
      <c r="C12" s="312" t="s">
        <v>459</v>
      </c>
      <c r="D12" s="302">
        <v>7</v>
      </c>
      <c r="E12" s="334" t="s">
        <v>418</v>
      </c>
      <c r="F12" s="335">
        <v>5</v>
      </c>
      <c r="G12" s="336">
        <v>6</v>
      </c>
      <c r="H12" s="330" t="s">
        <v>207</v>
      </c>
      <c r="I12" s="331">
        <v>3</v>
      </c>
      <c r="J12" s="331">
        <v>6</v>
      </c>
      <c r="K12" s="346" t="s">
        <v>156</v>
      </c>
      <c r="L12" s="333" t="s">
        <v>299</v>
      </c>
    </row>
    <row r="13" spans="1:12" s="271" customFormat="1" ht="93" customHeight="1" thickBot="1" x14ac:dyDescent="0.3">
      <c r="A13" s="306" t="s">
        <v>278</v>
      </c>
      <c r="B13" s="309" t="s">
        <v>458</v>
      </c>
      <c r="C13" s="312" t="s">
        <v>459</v>
      </c>
      <c r="D13" s="302">
        <v>8</v>
      </c>
      <c r="E13" s="334" t="s">
        <v>423</v>
      </c>
      <c r="F13" s="335">
        <v>3</v>
      </c>
      <c r="G13" s="336">
        <v>11</v>
      </c>
      <c r="H13" s="330" t="s">
        <v>207</v>
      </c>
      <c r="I13" s="331">
        <v>4</v>
      </c>
      <c r="J13" s="331">
        <v>3</v>
      </c>
      <c r="K13" s="363" t="s">
        <v>488</v>
      </c>
      <c r="L13" s="333" t="s">
        <v>300</v>
      </c>
    </row>
    <row r="14" spans="1:12" s="271" customFormat="1" ht="75.75" customHeight="1" thickBot="1" x14ac:dyDescent="0.3">
      <c r="A14" s="306" t="s">
        <v>453</v>
      </c>
      <c r="B14" s="309" t="s">
        <v>466</v>
      </c>
      <c r="C14" s="312" t="s">
        <v>467</v>
      </c>
      <c r="D14" s="302">
        <v>9</v>
      </c>
      <c r="E14" s="334" t="s">
        <v>278</v>
      </c>
      <c r="F14" s="335">
        <v>3</v>
      </c>
      <c r="G14" s="336">
        <v>6</v>
      </c>
      <c r="H14" s="346" t="s">
        <v>156</v>
      </c>
      <c r="I14" s="331">
        <v>3</v>
      </c>
      <c r="J14" s="331">
        <v>6</v>
      </c>
      <c r="K14" s="346" t="s">
        <v>156</v>
      </c>
      <c r="L14" s="362" t="s">
        <v>300</v>
      </c>
    </row>
    <row r="15" spans="1:12" s="271" customFormat="1" ht="75.75" customHeight="1" x14ac:dyDescent="0.25">
      <c r="A15" s="306" t="s">
        <v>454</v>
      </c>
      <c r="B15" s="309" t="s">
        <v>456</v>
      </c>
      <c r="C15" s="312" t="s">
        <v>460</v>
      </c>
      <c r="D15" s="891" t="s">
        <v>286</v>
      </c>
      <c r="E15" s="893" t="s">
        <v>4</v>
      </c>
      <c r="F15" s="896" t="s">
        <v>292</v>
      </c>
      <c r="G15" s="897"/>
      <c r="H15" s="897"/>
      <c r="I15" s="897"/>
      <c r="J15" s="897"/>
      <c r="K15" s="898"/>
      <c r="L15" s="862" t="s">
        <v>291</v>
      </c>
    </row>
    <row r="16" spans="1:12" s="271" customFormat="1" ht="150.75" customHeight="1" thickBot="1" x14ac:dyDescent="0.3">
      <c r="A16" s="307" t="s">
        <v>455</v>
      </c>
      <c r="B16" s="310" t="s">
        <v>456</v>
      </c>
      <c r="C16" s="317" t="s">
        <v>461</v>
      </c>
      <c r="D16" s="892"/>
      <c r="E16" s="894"/>
      <c r="F16" s="864"/>
      <c r="G16" s="899"/>
      <c r="H16" s="899"/>
      <c r="I16" s="899"/>
      <c r="J16" s="899"/>
      <c r="K16" s="895"/>
      <c r="L16" s="903"/>
    </row>
    <row r="17" spans="1:12" s="271" customFormat="1" ht="124.5" customHeight="1" thickBot="1" x14ac:dyDescent="0.3">
      <c r="A17" s="337"/>
      <c r="B17" s="338"/>
      <c r="C17" s="339"/>
      <c r="D17" s="864"/>
      <c r="E17" s="895"/>
      <c r="F17" s="865" t="s">
        <v>301</v>
      </c>
      <c r="G17" s="867"/>
      <c r="H17" s="865" t="s">
        <v>302</v>
      </c>
      <c r="I17" s="867"/>
      <c r="J17" s="866" t="s">
        <v>303</v>
      </c>
      <c r="K17" s="867"/>
      <c r="L17" s="863"/>
    </row>
    <row r="18" spans="1:12" s="271" customFormat="1" ht="59.25" customHeight="1" x14ac:dyDescent="0.25">
      <c r="A18" s="340"/>
      <c r="B18" s="341"/>
      <c r="C18" s="342"/>
      <c r="D18" s="318">
        <v>2</v>
      </c>
      <c r="E18" s="151" t="s">
        <v>527</v>
      </c>
      <c r="F18" s="900" t="s">
        <v>182</v>
      </c>
      <c r="G18" s="900"/>
      <c r="H18" s="900" t="s">
        <v>182</v>
      </c>
      <c r="I18" s="900"/>
      <c r="J18" s="901" t="s">
        <v>525</v>
      </c>
      <c r="K18" s="902"/>
      <c r="L18" s="319" t="s">
        <v>304</v>
      </c>
    </row>
    <row r="19" spans="1:12" s="271" customFormat="1" ht="93" customHeight="1" thickBot="1" x14ac:dyDescent="0.3">
      <c r="A19" s="343"/>
      <c r="B19" s="344"/>
      <c r="C19" s="345"/>
      <c r="D19" s="320">
        <v>3</v>
      </c>
      <c r="E19" s="321" t="s">
        <v>305</v>
      </c>
      <c r="F19" s="868" t="s">
        <v>182</v>
      </c>
      <c r="G19" s="868"/>
      <c r="H19" s="868" t="s">
        <v>182</v>
      </c>
      <c r="I19" s="868"/>
      <c r="J19" s="869" t="s">
        <v>306</v>
      </c>
      <c r="K19" s="869"/>
      <c r="L19" s="322" t="s">
        <v>304</v>
      </c>
    </row>
    <row r="20" spans="1:12" s="271" customFormat="1" ht="19.5" thickBot="1" x14ac:dyDescent="0.3">
      <c r="A20" s="303"/>
      <c r="B20" s="304"/>
      <c r="C20" s="304"/>
      <c r="D20" s="313"/>
      <c r="E20" s="88"/>
      <c r="F20" s="314"/>
      <c r="G20" s="314"/>
      <c r="H20" s="314"/>
      <c r="I20" s="314"/>
      <c r="J20" s="315"/>
      <c r="K20" s="316"/>
      <c r="L20" s="301"/>
    </row>
    <row r="21" spans="1:12" s="271" customFormat="1" ht="47.25" customHeight="1" thickBot="1" x14ac:dyDescent="0.3">
      <c r="A21" s="856" t="s">
        <v>170</v>
      </c>
      <c r="B21" s="857"/>
      <c r="C21" s="857"/>
      <c r="D21" s="858"/>
      <c r="E21" s="856" t="s">
        <v>6</v>
      </c>
      <c r="F21" s="857"/>
      <c r="G21" s="857"/>
      <c r="H21" s="858"/>
      <c r="I21" s="856" t="s">
        <v>16</v>
      </c>
      <c r="J21" s="858"/>
    </row>
    <row r="22" spans="1:12" s="271" customFormat="1" ht="39.75" thickBot="1" x14ac:dyDescent="0.3">
      <c r="A22" s="281" t="s">
        <v>7</v>
      </c>
      <c r="B22" s="282"/>
      <c r="C22" s="870" t="s">
        <v>19</v>
      </c>
      <c r="D22" s="871"/>
      <c r="E22" s="870" t="s">
        <v>17</v>
      </c>
      <c r="F22" s="871"/>
      <c r="G22" s="870" t="s">
        <v>19</v>
      </c>
      <c r="H22" s="871"/>
      <c r="I22" s="283" t="s">
        <v>18</v>
      </c>
      <c r="J22" s="284" t="s">
        <v>335</v>
      </c>
    </row>
    <row r="23" spans="1:12" s="271" customFormat="1" ht="33" customHeight="1" x14ac:dyDescent="0.25">
      <c r="A23" s="285"/>
      <c r="B23" s="286"/>
      <c r="C23" s="872"/>
      <c r="D23" s="873"/>
      <c r="E23" s="874"/>
      <c r="F23" s="875"/>
      <c r="G23" s="872"/>
      <c r="H23" s="873"/>
      <c r="I23" s="876"/>
      <c r="J23" s="879"/>
    </row>
    <row r="24" spans="1:12" s="271" customFormat="1" ht="39.75" customHeight="1" x14ac:dyDescent="0.25">
      <c r="A24" s="287"/>
      <c r="B24" s="288"/>
      <c r="C24" s="882"/>
      <c r="D24" s="883"/>
      <c r="E24" s="884"/>
      <c r="F24" s="885"/>
      <c r="G24" s="882"/>
      <c r="H24" s="883"/>
      <c r="I24" s="877"/>
      <c r="J24" s="880"/>
    </row>
    <row r="25" spans="1:12" s="271" customFormat="1" ht="44.25" customHeight="1" thickBot="1" x14ac:dyDescent="0.3">
      <c r="A25" s="287"/>
      <c r="B25" s="288"/>
      <c r="C25" s="882"/>
      <c r="D25" s="883"/>
      <c r="E25" s="884"/>
      <c r="F25" s="885"/>
      <c r="G25" s="882"/>
      <c r="H25" s="883"/>
      <c r="I25" s="878"/>
      <c r="J25" s="881"/>
    </row>
    <row r="26" spans="1:12" s="271" customFormat="1" ht="42" customHeight="1" x14ac:dyDescent="0.25">
      <c r="A26" s="289"/>
      <c r="B26" s="288"/>
      <c r="C26" s="882"/>
      <c r="D26" s="883"/>
      <c r="E26" s="884"/>
      <c r="F26" s="885"/>
      <c r="G26" s="882"/>
      <c r="H26" s="883"/>
      <c r="I26" s="886"/>
      <c r="J26" s="290"/>
    </row>
    <row r="27" spans="1:12" s="271" customFormat="1" ht="35.25" customHeight="1" x14ac:dyDescent="0.25">
      <c r="A27" s="287"/>
      <c r="B27" s="288"/>
      <c r="C27" s="882"/>
      <c r="D27" s="883"/>
      <c r="E27" s="884"/>
      <c r="F27" s="885"/>
      <c r="G27" s="882"/>
      <c r="H27" s="883"/>
      <c r="I27" s="887"/>
      <c r="J27" s="291"/>
    </row>
    <row r="28" spans="1:12" s="271" customFormat="1" ht="37.5" customHeight="1" x14ac:dyDescent="0.25">
      <c r="A28" s="287"/>
      <c r="B28" s="288"/>
      <c r="C28" s="882"/>
      <c r="D28" s="883"/>
      <c r="E28" s="884"/>
      <c r="F28" s="885"/>
      <c r="G28" s="292"/>
      <c r="H28" s="293"/>
      <c r="I28" s="887"/>
      <c r="J28" s="291"/>
    </row>
    <row r="29" spans="1:12" s="271" customFormat="1" ht="33.75" customHeight="1" thickBot="1" x14ac:dyDescent="0.3">
      <c r="A29" s="294"/>
      <c r="B29" s="295"/>
      <c r="C29" s="296"/>
      <c r="D29" s="297"/>
      <c r="E29" s="889"/>
      <c r="F29" s="890"/>
      <c r="G29" s="296"/>
      <c r="H29" s="297"/>
      <c r="I29" s="888"/>
      <c r="J29" s="298"/>
    </row>
    <row r="30" spans="1:12" s="271" customFormat="1" x14ac:dyDescent="0.25">
      <c r="I30" s="272"/>
      <c r="J30" s="273"/>
      <c r="K30" s="273"/>
    </row>
    <row r="31" spans="1:12" s="271" customFormat="1" x14ac:dyDescent="0.25">
      <c r="I31" s="272"/>
      <c r="J31" s="273"/>
      <c r="K31" s="273"/>
    </row>
    <row r="32" spans="1:12" s="271" customFormat="1" x14ac:dyDescent="0.25">
      <c r="I32" s="272"/>
      <c r="J32" s="273"/>
      <c r="K32" s="273"/>
    </row>
    <row r="33" spans="9:11" s="271" customFormat="1" x14ac:dyDescent="0.25">
      <c r="I33" s="272"/>
      <c r="J33" s="273"/>
      <c r="K33" s="273"/>
    </row>
    <row r="34" spans="9:11" s="271" customFormat="1" x14ac:dyDescent="0.25">
      <c r="I34" s="272"/>
      <c r="J34" s="273"/>
      <c r="K34" s="273"/>
    </row>
    <row r="35" spans="9:11" s="271" customFormat="1" x14ac:dyDescent="0.25">
      <c r="I35" s="272"/>
      <c r="J35" s="273"/>
      <c r="K35" s="273"/>
    </row>
    <row r="36" spans="9:11" s="271" customFormat="1" x14ac:dyDescent="0.25">
      <c r="I36" s="272"/>
      <c r="J36" s="273"/>
      <c r="K36" s="273"/>
    </row>
    <row r="37" spans="9:11" s="271" customFormat="1" x14ac:dyDescent="0.25">
      <c r="I37" s="272"/>
      <c r="J37" s="273"/>
      <c r="K37" s="273"/>
    </row>
    <row r="38" spans="9:11" s="271" customFormat="1" x14ac:dyDescent="0.25">
      <c r="I38" s="272"/>
      <c r="J38" s="273"/>
      <c r="K38" s="273"/>
    </row>
    <row r="39" spans="9:11" s="271" customFormat="1" x14ac:dyDescent="0.25">
      <c r="I39" s="272"/>
      <c r="J39" s="273"/>
      <c r="K39" s="273"/>
    </row>
    <row r="40" spans="9:11" s="271" customFormat="1" x14ac:dyDescent="0.25">
      <c r="I40" s="272"/>
      <c r="J40" s="273"/>
      <c r="K40" s="273"/>
    </row>
    <row r="41" spans="9:11" s="271" customFormat="1" x14ac:dyDescent="0.25">
      <c r="I41" s="272"/>
      <c r="J41" s="273"/>
      <c r="K41" s="273"/>
    </row>
    <row r="42" spans="9:11" s="271" customFormat="1" x14ac:dyDescent="0.25">
      <c r="I42" s="272"/>
      <c r="J42" s="273"/>
      <c r="K42" s="273"/>
    </row>
    <row r="43" spans="9:11" s="271" customFormat="1" x14ac:dyDescent="0.25">
      <c r="I43" s="272"/>
      <c r="J43" s="273"/>
      <c r="K43" s="273"/>
    </row>
    <row r="44" spans="9:11" s="271" customFormat="1" x14ac:dyDescent="0.25">
      <c r="I44" s="272"/>
      <c r="J44" s="273"/>
      <c r="K44" s="273"/>
    </row>
    <row r="45" spans="9:11" s="271" customFormat="1" x14ac:dyDescent="0.25">
      <c r="I45" s="272"/>
      <c r="J45" s="273"/>
      <c r="K45" s="273"/>
    </row>
    <row r="46" spans="9:11" s="271" customFormat="1" x14ac:dyDescent="0.25">
      <c r="I46" s="272"/>
      <c r="J46" s="273"/>
      <c r="K46" s="273"/>
    </row>
    <row r="47" spans="9:11" s="271" customFormat="1" x14ac:dyDescent="0.25">
      <c r="I47" s="272"/>
      <c r="J47" s="273"/>
      <c r="K47" s="273"/>
    </row>
    <row r="48" spans="9:11" s="271" customFormat="1" x14ac:dyDescent="0.25">
      <c r="I48" s="272"/>
      <c r="J48" s="273"/>
      <c r="K48" s="273"/>
    </row>
    <row r="49" spans="9:11" s="271" customFormat="1" x14ac:dyDescent="0.25">
      <c r="I49" s="272"/>
      <c r="J49" s="273"/>
      <c r="K49" s="273"/>
    </row>
    <row r="50" spans="9:11" s="271" customFormat="1" x14ac:dyDescent="0.25">
      <c r="I50" s="272"/>
      <c r="J50" s="273"/>
      <c r="K50" s="273"/>
    </row>
    <row r="51" spans="9:11" s="271" customFormat="1" x14ac:dyDescent="0.25">
      <c r="I51" s="272"/>
      <c r="J51" s="273"/>
      <c r="K51" s="273"/>
    </row>
    <row r="52" spans="9:11" s="271" customFormat="1" x14ac:dyDescent="0.25">
      <c r="I52" s="272"/>
      <c r="J52" s="273"/>
      <c r="K52" s="273"/>
    </row>
    <row r="53" spans="9:11" s="271" customFormat="1" x14ac:dyDescent="0.25">
      <c r="I53" s="272"/>
      <c r="J53" s="273"/>
      <c r="K53" s="273"/>
    </row>
    <row r="54" spans="9:11" s="271" customFormat="1" x14ac:dyDescent="0.25">
      <c r="I54" s="272"/>
      <c r="J54" s="273"/>
      <c r="K54" s="273"/>
    </row>
    <row r="55" spans="9:11" s="271" customFormat="1" x14ac:dyDescent="0.25">
      <c r="I55" s="272"/>
      <c r="J55" s="273"/>
      <c r="K55" s="273"/>
    </row>
    <row r="56" spans="9:11" s="271" customFormat="1" x14ac:dyDescent="0.25">
      <c r="I56" s="272"/>
      <c r="J56" s="273"/>
      <c r="K56" s="273"/>
    </row>
    <row r="57" spans="9:11" s="271" customFormat="1" x14ac:dyDescent="0.25">
      <c r="I57" s="272"/>
      <c r="J57" s="273"/>
      <c r="K57" s="273"/>
    </row>
    <row r="58" spans="9:11" s="271" customFormat="1" x14ac:dyDescent="0.25">
      <c r="I58" s="272"/>
      <c r="J58" s="273"/>
      <c r="K58" s="273"/>
    </row>
    <row r="59" spans="9:11" s="271" customFormat="1" x14ac:dyDescent="0.25">
      <c r="I59" s="272"/>
      <c r="J59" s="273"/>
      <c r="K59" s="273"/>
    </row>
    <row r="60" spans="9:11" s="271" customFormat="1" x14ac:dyDescent="0.25">
      <c r="I60" s="272"/>
      <c r="J60" s="273"/>
      <c r="K60" s="273"/>
    </row>
    <row r="61" spans="9:11" s="271" customFormat="1" x14ac:dyDescent="0.25">
      <c r="I61" s="272"/>
      <c r="J61" s="273"/>
      <c r="K61" s="273"/>
    </row>
    <row r="62" spans="9:11" s="271" customFormat="1" x14ac:dyDescent="0.25">
      <c r="I62" s="272"/>
      <c r="J62" s="273"/>
      <c r="K62" s="273"/>
    </row>
    <row r="63" spans="9:11" s="271" customFormat="1" x14ac:dyDescent="0.25">
      <c r="I63" s="272"/>
      <c r="J63" s="273"/>
      <c r="K63" s="273"/>
    </row>
    <row r="64" spans="9:11" s="271" customFormat="1" x14ac:dyDescent="0.25">
      <c r="I64" s="272"/>
      <c r="J64" s="273"/>
      <c r="K64" s="273"/>
    </row>
    <row r="65" spans="9:11" s="271" customFormat="1" x14ac:dyDescent="0.25">
      <c r="I65" s="272"/>
      <c r="J65" s="273"/>
      <c r="K65" s="273"/>
    </row>
    <row r="66" spans="9:11" s="271" customFormat="1" x14ac:dyDescent="0.25">
      <c r="I66" s="272"/>
      <c r="J66" s="273"/>
      <c r="K66" s="273"/>
    </row>
    <row r="67" spans="9:11" s="271" customFormat="1" x14ac:dyDescent="0.25">
      <c r="I67" s="272"/>
      <c r="J67" s="273"/>
      <c r="K67" s="273"/>
    </row>
    <row r="68" spans="9:11" s="271" customFormat="1" x14ac:dyDescent="0.25">
      <c r="I68" s="272"/>
      <c r="J68" s="273"/>
      <c r="K68" s="273"/>
    </row>
    <row r="69" spans="9:11" s="271" customFormat="1" x14ac:dyDescent="0.25">
      <c r="I69" s="272"/>
      <c r="J69" s="273"/>
      <c r="K69" s="273"/>
    </row>
    <row r="70" spans="9:11" s="271" customFormat="1" x14ac:dyDescent="0.25">
      <c r="I70" s="272"/>
      <c r="J70" s="273"/>
      <c r="K70" s="273"/>
    </row>
    <row r="71" spans="9:11" s="271" customFormat="1" x14ac:dyDescent="0.25">
      <c r="I71" s="272"/>
      <c r="J71" s="273"/>
      <c r="K71" s="273"/>
    </row>
    <row r="72" spans="9:11" s="271" customFormat="1" x14ac:dyDescent="0.25">
      <c r="I72" s="272"/>
      <c r="J72" s="273"/>
      <c r="K72" s="273"/>
    </row>
    <row r="73" spans="9:11" s="271" customFormat="1" x14ac:dyDescent="0.25">
      <c r="I73" s="272"/>
      <c r="J73" s="273"/>
      <c r="K73" s="273"/>
    </row>
    <row r="74" spans="9:11" s="271" customFormat="1" x14ac:dyDescent="0.25">
      <c r="I74" s="272"/>
      <c r="J74" s="273"/>
      <c r="K74" s="273"/>
    </row>
    <row r="75" spans="9:11" s="271" customFormat="1" x14ac:dyDescent="0.25">
      <c r="I75" s="272"/>
      <c r="J75" s="273"/>
      <c r="K75" s="273"/>
    </row>
    <row r="76" spans="9:11" s="271" customFormat="1" x14ac:dyDescent="0.25">
      <c r="I76" s="272"/>
      <c r="J76" s="273"/>
      <c r="K76" s="273"/>
    </row>
    <row r="77" spans="9:11" s="271" customFormat="1" x14ac:dyDescent="0.25">
      <c r="I77" s="272"/>
      <c r="J77" s="273"/>
      <c r="K77" s="273"/>
    </row>
    <row r="78" spans="9:11" s="271" customFormat="1" x14ac:dyDescent="0.25">
      <c r="I78" s="272"/>
      <c r="J78" s="273"/>
      <c r="K78" s="273"/>
    </row>
    <row r="79" spans="9:11" s="271" customFormat="1" x14ac:dyDescent="0.25">
      <c r="I79" s="272"/>
      <c r="J79" s="273"/>
      <c r="K79" s="273"/>
    </row>
    <row r="80" spans="9:11" s="271" customFormat="1" x14ac:dyDescent="0.25">
      <c r="I80" s="272"/>
      <c r="J80" s="273"/>
      <c r="K80" s="273"/>
    </row>
    <row r="81" spans="9:11" s="271" customFormat="1" x14ac:dyDescent="0.25">
      <c r="I81" s="272"/>
      <c r="J81" s="273"/>
      <c r="K81" s="273"/>
    </row>
    <row r="82" spans="9:11" s="271" customFormat="1" x14ac:dyDescent="0.25">
      <c r="I82" s="272"/>
      <c r="J82" s="273"/>
      <c r="K82" s="273"/>
    </row>
    <row r="83" spans="9:11" s="271" customFormat="1" x14ac:dyDescent="0.25">
      <c r="I83" s="272"/>
      <c r="J83" s="273"/>
      <c r="K83" s="273"/>
    </row>
    <row r="84" spans="9:11" s="271" customFormat="1" x14ac:dyDescent="0.25">
      <c r="I84" s="272"/>
      <c r="J84" s="273"/>
      <c r="K84" s="273"/>
    </row>
    <row r="85" spans="9:11" s="271" customFormat="1" x14ac:dyDescent="0.25">
      <c r="I85" s="272"/>
      <c r="J85" s="273"/>
      <c r="K85" s="273"/>
    </row>
    <row r="86" spans="9:11" s="271" customFormat="1" x14ac:dyDescent="0.25">
      <c r="I86" s="272"/>
      <c r="J86" s="273"/>
      <c r="K86" s="273"/>
    </row>
    <row r="87" spans="9:11" s="271" customFormat="1" x14ac:dyDescent="0.25">
      <c r="I87" s="272"/>
      <c r="J87" s="273"/>
      <c r="K87" s="273"/>
    </row>
    <row r="88" spans="9:11" s="271" customFormat="1" x14ac:dyDescent="0.25">
      <c r="I88" s="272"/>
      <c r="J88" s="273"/>
      <c r="K88" s="273"/>
    </row>
    <row r="89" spans="9:11" s="271" customFormat="1" x14ac:dyDescent="0.25">
      <c r="I89" s="272"/>
      <c r="J89" s="273"/>
      <c r="K89" s="273"/>
    </row>
    <row r="90" spans="9:11" s="271" customFormat="1" x14ac:dyDescent="0.25">
      <c r="I90" s="272"/>
      <c r="J90" s="273"/>
      <c r="K90" s="273"/>
    </row>
    <row r="91" spans="9:11" s="271" customFormat="1" x14ac:dyDescent="0.25">
      <c r="I91" s="272"/>
      <c r="J91" s="273"/>
      <c r="K91" s="273"/>
    </row>
    <row r="92" spans="9:11" s="271" customFormat="1" x14ac:dyDescent="0.25">
      <c r="I92" s="272"/>
      <c r="J92" s="273"/>
      <c r="K92" s="273"/>
    </row>
    <row r="93" spans="9:11" s="271" customFormat="1" x14ac:dyDescent="0.25">
      <c r="I93" s="272"/>
      <c r="J93" s="273"/>
      <c r="K93" s="273"/>
    </row>
    <row r="94" spans="9:11" s="271" customFormat="1" x14ac:dyDescent="0.25">
      <c r="I94" s="272"/>
      <c r="J94" s="273"/>
      <c r="K94" s="273"/>
    </row>
    <row r="95" spans="9:11" s="271" customFormat="1" x14ac:dyDescent="0.25">
      <c r="I95" s="272"/>
      <c r="J95" s="273"/>
      <c r="K95" s="273"/>
    </row>
    <row r="96" spans="9:11" s="271" customFormat="1" x14ac:dyDescent="0.25">
      <c r="I96" s="272"/>
      <c r="J96" s="273"/>
      <c r="K96" s="273"/>
    </row>
    <row r="97" spans="9:11" s="271" customFormat="1" x14ac:dyDescent="0.25">
      <c r="I97" s="272"/>
      <c r="J97" s="273"/>
      <c r="K97" s="273"/>
    </row>
    <row r="98" spans="9:11" s="271" customFormat="1" x14ac:dyDescent="0.25">
      <c r="I98" s="272"/>
      <c r="J98" s="273"/>
      <c r="K98" s="273"/>
    </row>
    <row r="99" spans="9:11" s="271" customFormat="1" x14ac:dyDescent="0.25">
      <c r="I99" s="272"/>
      <c r="J99" s="273"/>
      <c r="K99" s="273"/>
    </row>
    <row r="100" spans="9:11" s="271" customFormat="1" x14ac:dyDescent="0.25">
      <c r="I100" s="272"/>
      <c r="J100" s="273"/>
      <c r="K100" s="273"/>
    </row>
    <row r="101" spans="9:11" s="271" customFormat="1" x14ac:dyDescent="0.25">
      <c r="I101" s="272"/>
      <c r="J101" s="273"/>
      <c r="K101" s="273"/>
    </row>
    <row r="102" spans="9:11" s="271" customFormat="1" x14ac:dyDescent="0.25">
      <c r="I102" s="272"/>
      <c r="J102" s="273"/>
      <c r="K102" s="273"/>
    </row>
    <row r="103" spans="9:11" s="271" customFormat="1" x14ac:dyDescent="0.25">
      <c r="I103" s="272"/>
      <c r="J103" s="273"/>
      <c r="K103" s="273"/>
    </row>
    <row r="104" spans="9:11" s="271" customFormat="1" x14ac:dyDescent="0.25">
      <c r="I104" s="272"/>
      <c r="J104" s="273"/>
      <c r="K104" s="273"/>
    </row>
    <row r="105" spans="9:11" s="271" customFormat="1" x14ac:dyDescent="0.25">
      <c r="I105" s="272"/>
      <c r="J105" s="273"/>
      <c r="K105" s="273"/>
    </row>
    <row r="106" spans="9:11" s="271" customFormat="1" x14ac:dyDescent="0.25">
      <c r="I106" s="272"/>
      <c r="J106" s="273"/>
      <c r="K106" s="273"/>
    </row>
    <row r="107" spans="9:11" s="271" customFormat="1" x14ac:dyDescent="0.25">
      <c r="I107" s="272"/>
      <c r="J107" s="273"/>
      <c r="K107" s="273"/>
    </row>
    <row r="108" spans="9:11" s="271" customFormat="1" x14ac:dyDescent="0.25">
      <c r="I108" s="272"/>
      <c r="J108" s="273"/>
      <c r="K108" s="273"/>
    </row>
    <row r="109" spans="9:11" s="271" customFormat="1" x14ac:dyDescent="0.25">
      <c r="I109" s="272"/>
      <c r="J109" s="273"/>
      <c r="K109" s="273"/>
    </row>
    <row r="110" spans="9:11" s="271" customFormat="1" x14ac:dyDescent="0.25">
      <c r="I110" s="272"/>
      <c r="J110" s="273"/>
      <c r="K110" s="273"/>
    </row>
    <row r="111" spans="9:11" s="271" customFormat="1" x14ac:dyDescent="0.25">
      <c r="I111" s="272"/>
      <c r="J111" s="273"/>
      <c r="K111" s="273"/>
    </row>
    <row r="112" spans="9:11" s="271" customFormat="1" x14ac:dyDescent="0.25">
      <c r="I112" s="272"/>
      <c r="J112" s="273"/>
      <c r="K112" s="273"/>
    </row>
    <row r="113" spans="9:11" s="271" customFormat="1" x14ac:dyDescent="0.25">
      <c r="I113" s="272"/>
      <c r="J113" s="273"/>
      <c r="K113" s="273"/>
    </row>
    <row r="114" spans="9:11" s="271" customFormat="1" x14ac:dyDescent="0.25">
      <c r="I114" s="272"/>
      <c r="J114" s="273"/>
      <c r="K114" s="273"/>
    </row>
    <row r="115" spans="9:11" s="271" customFormat="1" x14ac:dyDescent="0.25">
      <c r="I115" s="272"/>
      <c r="J115" s="273"/>
      <c r="K115" s="273"/>
    </row>
    <row r="116" spans="9:11" s="271" customFormat="1" x14ac:dyDescent="0.25">
      <c r="I116" s="272"/>
      <c r="J116" s="273"/>
      <c r="K116" s="273"/>
    </row>
    <row r="117" spans="9:11" s="271" customFormat="1" x14ac:dyDescent="0.25">
      <c r="I117" s="272"/>
      <c r="J117" s="273"/>
      <c r="K117" s="273"/>
    </row>
    <row r="118" spans="9:11" s="271" customFormat="1" x14ac:dyDescent="0.25">
      <c r="I118" s="272"/>
      <c r="J118" s="273"/>
      <c r="K118" s="273"/>
    </row>
    <row r="119" spans="9:11" s="271" customFormat="1" x14ac:dyDescent="0.25">
      <c r="I119" s="272"/>
      <c r="J119" s="273"/>
      <c r="K119" s="273"/>
    </row>
    <row r="120" spans="9:11" s="271" customFormat="1" x14ac:dyDescent="0.25">
      <c r="I120" s="272"/>
      <c r="J120" s="273"/>
      <c r="K120" s="273"/>
    </row>
    <row r="121" spans="9:11" s="271" customFormat="1" x14ac:dyDescent="0.25">
      <c r="I121" s="272"/>
      <c r="J121" s="273"/>
      <c r="K121" s="273"/>
    </row>
    <row r="122" spans="9:11" s="271" customFormat="1" x14ac:dyDescent="0.25">
      <c r="I122" s="272"/>
      <c r="J122" s="273"/>
      <c r="K122" s="273"/>
    </row>
    <row r="123" spans="9:11" s="271" customFormat="1" x14ac:dyDescent="0.25">
      <c r="I123" s="272"/>
      <c r="J123" s="273"/>
      <c r="K123" s="273"/>
    </row>
    <row r="124" spans="9:11" s="271" customFormat="1" x14ac:dyDescent="0.25">
      <c r="I124" s="272"/>
      <c r="J124" s="273"/>
      <c r="K124" s="273"/>
    </row>
    <row r="125" spans="9:11" s="271" customFormat="1" x14ac:dyDescent="0.25">
      <c r="I125" s="272"/>
      <c r="J125" s="273"/>
      <c r="K125" s="273"/>
    </row>
    <row r="126" spans="9:11" s="271" customFormat="1" x14ac:dyDescent="0.25">
      <c r="I126" s="272"/>
      <c r="J126" s="273"/>
      <c r="K126" s="273"/>
    </row>
    <row r="127" spans="9:11" s="271" customFormat="1" x14ac:dyDescent="0.25">
      <c r="I127" s="272"/>
      <c r="J127" s="273"/>
      <c r="K127" s="273"/>
    </row>
    <row r="128" spans="9:11" s="271" customFormat="1" x14ac:dyDescent="0.25">
      <c r="I128" s="272"/>
      <c r="J128" s="273"/>
      <c r="K128" s="273"/>
    </row>
    <row r="129" spans="9:11" s="271" customFormat="1" x14ac:dyDescent="0.25">
      <c r="I129" s="272"/>
      <c r="J129" s="273"/>
      <c r="K129" s="273"/>
    </row>
    <row r="130" spans="9:11" s="271" customFormat="1" x14ac:dyDescent="0.25">
      <c r="I130" s="272"/>
      <c r="J130" s="273"/>
      <c r="K130" s="273"/>
    </row>
    <row r="131" spans="9:11" s="271" customFormat="1" x14ac:dyDescent="0.25">
      <c r="I131" s="272"/>
      <c r="J131" s="273"/>
      <c r="K131" s="273"/>
    </row>
    <row r="132" spans="9:11" s="271" customFormat="1" x14ac:dyDescent="0.25">
      <c r="I132" s="272"/>
      <c r="J132" s="273"/>
      <c r="K132" s="273"/>
    </row>
    <row r="133" spans="9:11" s="271" customFormat="1" x14ac:dyDescent="0.25">
      <c r="I133" s="272"/>
      <c r="J133" s="273"/>
      <c r="K133" s="273"/>
    </row>
    <row r="134" spans="9:11" s="271" customFormat="1" x14ac:dyDescent="0.25">
      <c r="I134" s="272"/>
      <c r="J134" s="273"/>
      <c r="K134" s="273"/>
    </row>
    <row r="135" spans="9:11" s="271" customFormat="1" x14ac:dyDescent="0.25">
      <c r="I135" s="272"/>
      <c r="J135" s="273"/>
      <c r="K135" s="273"/>
    </row>
    <row r="136" spans="9:11" s="271" customFormat="1" x14ac:dyDescent="0.25">
      <c r="I136" s="272"/>
      <c r="J136" s="273"/>
      <c r="K136" s="273"/>
    </row>
    <row r="137" spans="9:11" s="271" customFormat="1" x14ac:dyDescent="0.25">
      <c r="I137" s="272"/>
      <c r="J137" s="273"/>
      <c r="K137" s="273"/>
    </row>
    <row r="138" spans="9:11" s="271" customFormat="1" x14ac:dyDescent="0.25">
      <c r="I138" s="272"/>
      <c r="J138" s="273"/>
      <c r="K138" s="273"/>
    </row>
    <row r="139" spans="9:11" s="271" customFormat="1" x14ac:dyDescent="0.25">
      <c r="I139" s="272"/>
      <c r="J139" s="273"/>
      <c r="K139" s="273"/>
    </row>
    <row r="140" spans="9:11" s="271" customFormat="1" x14ac:dyDescent="0.25">
      <c r="I140" s="272"/>
      <c r="J140" s="273"/>
      <c r="K140" s="273"/>
    </row>
    <row r="141" spans="9:11" s="271" customFormat="1" x14ac:dyDescent="0.25">
      <c r="I141" s="272"/>
      <c r="J141" s="273"/>
      <c r="K141" s="273"/>
    </row>
    <row r="142" spans="9:11" s="271" customFormat="1" x14ac:dyDescent="0.25">
      <c r="I142" s="272"/>
      <c r="J142" s="273"/>
      <c r="K142" s="273"/>
    </row>
    <row r="143" spans="9:11" s="271" customFormat="1" x14ac:dyDescent="0.25">
      <c r="I143" s="272"/>
      <c r="J143" s="273"/>
      <c r="K143" s="273"/>
    </row>
    <row r="144" spans="9:11" s="271" customFormat="1" x14ac:dyDescent="0.25">
      <c r="I144" s="272"/>
      <c r="J144" s="273"/>
      <c r="K144" s="273"/>
    </row>
    <row r="145" spans="9:11" s="271" customFormat="1" x14ac:dyDescent="0.25">
      <c r="I145" s="272"/>
      <c r="J145" s="273"/>
      <c r="K145" s="273"/>
    </row>
    <row r="146" spans="9:11" s="271" customFormat="1" x14ac:dyDescent="0.25">
      <c r="I146" s="272"/>
      <c r="J146" s="273"/>
      <c r="K146" s="273"/>
    </row>
    <row r="147" spans="9:11" s="271" customFormat="1" x14ac:dyDescent="0.25">
      <c r="I147" s="272"/>
      <c r="J147" s="273"/>
      <c r="K147" s="273"/>
    </row>
    <row r="148" spans="9:11" s="271" customFormat="1" x14ac:dyDescent="0.25">
      <c r="I148" s="272"/>
      <c r="J148" s="273"/>
      <c r="K148" s="273"/>
    </row>
    <row r="149" spans="9:11" s="271" customFormat="1" x14ac:dyDescent="0.25">
      <c r="I149" s="272"/>
      <c r="J149" s="273"/>
      <c r="K149" s="273"/>
    </row>
    <row r="150" spans="9:11" s="271" customFormat="1" x14ac:dyDescent="0.25">
      <c r="I150" s="272"/>
      <c r="J150" s="273"/>
      <c r="K150" s="273"/>
    </row>
    <row r="151" spans="9:11" s="271" customFormat="1" x14ac:dyDescent="0.25">
      <c r="I151" s="272"/>
      <c r="J151" s="273"/>
      <c r="K151" s="273"/>
    </row>
    <row r="152" spans="9:11" s="271" customFormat="1" x14ac:dyDescent="0.25">
      <c r="I152" s="272"/>
      <c r="J152" s="273"/>
      <c r="K152" s="273"/>
    </row>
    <row r="153" spans="9:11" s="271" customFormat="1" x14ac:dyDescent="0.25">
      <c r="I153" s="272"/>
      <c r="J153" s="273"/>
      <c r="K153" s="273"/>
    </row>
    <row r="154" spans="9:11" s="271" customFormat="1" x14ac:dyDescent="0.25">
      <c r="I154" s="272"/>
      <c r="J154" s="273"/>
      <c r="K154" s="273"/>
    </row>
    <row r="155" spans="9:11" s="271" customFormat="1" x14ac:dyDescent="0.25">
      <c r="I155" s="272"/>
      <c r="J155" s="273"/>
      <c r="K155" s="273"/>
    </row>
    <row r="156" spans="9:11" s="271" customFormat="1" x14ac:dyDescent="0.25">
      <c r="I156" s="272"/>
      <c r="J156" s="273"/>
      <c r="K156" s="273"/>
    </row>
    <row r="157" spans="9:11" s="271" customFormat="1" x14ac:dyDescent="0.25">
      <c r="I157" s="272"/>
      <c r="J157" s="273"/>
      <c r="K157" s="273"/>
    </row>
    <row r="158" spans="9:11" s="271" customFormat="1" x14ac:dyDescent="0.25">
      <c r="I158" s="272"/>
      <c r="J158" s="273"/>
      <c r="K158" s="273"/>
    </row>
    <row r="159" spans="9:11" s="271" customFormat="1" x14ac:dyDescent="0.25">
      <c r="I159" s="272"/>
      <c r="J159" s="273"/>
      <c r="K159" s="273"/>
    </row>
    <row r="160" spans="9:11" s="271" customFormat="1" x14ac:dyDescent="0.25">
      <c r="I160" s="272"/>
      <c r="J160" s="273"/>
      <c r="K160" s="273"/>
    </row>
    <row r="161" spans="9:11" s="271" customFormat="1" x14ac:dyDescent="0.25">
      <c r="I161" s="272"/>
      <c r="J161" s="273"/>
      <c r="K161" s="273"/>
    </row>
    <row r="162" spans="9:11" s="271" customFormat="1" x14ac:dyDescent="0.25">
      <c r="I162" s="272"/>
      <c r="J162" s="273"/>
      <c r="K162" s="273"/>
    </row>
    <row r="163" spans="9:11" s="271" customFormat="1" x14ac:dyDescent="0.25">
      <c r="I163" s="272"/>
      <c r="J163" s="273"/>
      <c r="K163" s="273"/>
    </row>
    <row r="164" spans="9:11" s="271" customFormat="1" x14ac:dyDescent="0.25">
      <c r="I164" s="272"/>
      <c r="J164" s="273"/>
      <c r="K164" s="273"/>
    </row>
    <row r="165" spans="9:11" s="271" customFormat="1" x14ac:dyDescent="0.25">
      <c r="I165" s="272"/>
      <c r="J165" s="273"/>
      <c r="K165" s="273"/>
    </row>
    <row r="166" spans="9:11" s="271" customFormat="1" x14ac:dyDescent="0.25">
      <c r="I166" s="272"/>
      <c r="J166" s="273"/>
      <c r="K166" s="273"/>
    </row>
    <row r="167" spans="9:11" s="271" customFormat="1" x14ac:dyDescent="0.25">
      <c r="I167" s="272"/>
      <c r="J167" s="273"/>
      <c r="K167" s="273"/>
    </row>
    <row r="168" spans="9:11" s="271" customFormat="1" x14ac:dyDescent="0.25">
      <c r="I168" s="272"/>
      <c r="J168" s="273"/>
      <c r="K168" s="273"/>
    </row>
    <row r="169" spans="9:11" s="271" customFormat="1" x14ac:dyDescent="0.25">
      <c r="I169" s="272"/>
      <c r="J169" s="273"/>
      <c r="K169" s="273"/>
    </row>
    <row r="170" spans="9:11" s="271" customFormat="1" x14ac:dyDescent="0.25">
      <c r="I170" s="272"/>
      <c r="J170" s="273"/>
      <c r="K170" s="273"/>
    </row>
    <row r="171" spans="9:11" s="271" customFormat="1" x14ac:dyDescent="0.25">
      <c r="I171" s="272"/>
      <c r="J171" s="273"/>
      <c r="K171" s="273"/>
    </row>
    <row r="172" spans="9:11" s="271" customFormat="1" x14ac:dyDescent="0.25">
      <c r="I172" s="272"/>
      <c r="J172" s="273"/>
      <c r="K172" s="273"/>
    </row>
    <row r="173" spans="9:11" s="271" customFormat="1" x14ac:dyDescent="0.25">
      <c r="I173" s="272"/>
      <c r="J173" s="273"/>
      <c r="K173" s="273"/>
    </row>
    <row r="174" spans="9:11" s="271" customFormat="1" x14ac:dyDescent="0.25">
      <c r="I174" s="272"/>
      <c r="J174" s="273"/>
      <c r="K174" s="273"/>
    </row>
    <row r="175" spans="9:11" s="271" customFormat="1" x14ac:dyDescent="0.25">
      <c r="I175" s="272"/>
      <c r="J175" s="273"/>
      <c r="K175" s="273"/>
    </row>
    <row r="176" spans="9:11" s="271" customFormat="1" x14ac:dyDescent="0.25">
      <c r="I176" s="272"/>
      <c r="J176" s="273"/>
      <c r="K176" s="273"/>
    </row>
    <row r="177" spans="9:11" s="271" customFormat="1" x14ac:dyDescent="0.25">
      <c r="I177" s="272"/>
      <c r="J177" s="273"/>
      <c r="K177" s="273"/>
    </row>
    <row r="178" spans="9:11" s="271" customFormat="1" x14ac:dyDescent="0.25">
      <c r="I178" s="272"/>
      <c r="J178" s="273"/>
      <c r="K178" s="273"/>
    </row>
    <row r="179" spans="9:11" s="271" customFormat="1" x14ac:dyDescent="0.25">
      <c r="I179" s="272"/>
      <c r="J179" s="273"/>
      <c r="K179" s="273"/>
    </row>
    <row r="180" spans="9:11" s="271" customFormat="1" x14ac:dyDescent="0.25">
      <c r="I180" s="272"/>
      <c r="J180" s="273"/>
      <c r="K180" s="273"/>
    </row>
  </sheetData>
  <mergeCells count="46">
    <mergeCell ref="L15:L17"/>
    <mergeCell ref="H18:I18"/>
    <mergeCell ref="J18:K18"/>
    <mergeCell ref="F17:G17"/>
    <mergeCell ref="H17:I17"/>
    <mergeCell ref="J17:K17"/>
    <mergeCell ref="C26:D26"/>
    <mergeCell ref="E26:F26"/>
    <mergeCell ref="G26:H26"/>
    <mergeCell ref="I26:I29"/>
    <mergeCell ref="C27:D27"/>
    <mergeCell ref="E27:F27"/>
    <mergeCell ref="G27:H27"/>
    <mergeCell ref="C28:D28"/>
    <mergeCell ref="E28:F28"/>
    <mergeCell ref="E29:F29"/>
    <mergeCell ref="I23:I25"/>
    <mergeCell ref="J23:J25"/>
    <mergeCell ref="C24:D24"/>
    <mergeCell ref="E24:F24"/>
    <mergeCell ref="G24:H24"/>
    <mergeCell ref="C25:D25"/>
    <mergeCell ref="E25:F25"/>
    <mergeCell ref="G25:H25"/>
    <mergeCell ref="C22:D22"/>
    <mergeCell ref="E22:F22"/>
    <mergeCell ref="G22:H22"/>
    <mergeCell ref="C23:D23"/>
    <mergeCell ref="E23:F23"/>
    <mergeCell ref="G23:H23"/>
    <mergeCell ref="A2:L2"/>
    <mergeCell ref="A3:L3"/>
    <mergeCell ref="A21:D21"/>
    <mergeCell ref="E21:H21"/>
    <mergeCell ref="I21:J21"/>
    <mergeCell ref="A4:C4"/>
    <mergeCell ref="D4:D5"/>
    <mergeCell ref="E4:E5"/>
    <mergeCell ref="F4:L4"/>
    <mergeCell ref="F19:G19"/>
    <mergeCell ref="H19:I19"/>
    <mergeCell ref="J19:K19"/>
    <mergeCell ref="D15:D17"/>
    <mergeCell ref="E15:E17"/>
    <mergeCell ref="F15:K16"/>
    <mergeCell ref="F18:G18"/>
  </mergeCells>
  <conditionalFormatting sqref="H8:H10">
    <cfRule type="containsText" dxfId="92" priority="164" stopIfTrue="1" operator="containsText" text="Riesgo Alto">
      <formula>NOT(ISERROR(SEARCH("Riesgo Alto",H8)))</formula>
    </cfRule>
    <cfRule type="containsText" dxfId="91" priority="165" stopIfTrue="1" operator="containsText" text="Riesgo Moderado">
      <formula>NOT(ISERROR(SEARCH("Riesgo Moderado",H8)))</formula>
    </cfRule>
    <cfRule type="containsText" dxfId="90" priority="166" stopIfTrue="1" operator="containsText" text="Riesgo Bajo">
      <formula>NOT(ISERROR(SEARCH("Riesgo Bajo",H8)))</formula>
    </cfRule>
    <cfRule type="containsText" dxfId="89" priority="167" stopIfTrue="1" operator="containsText" text="Riesgo Alto">
      <formula>NOT(ISERROR(SEARCH("Riesgo Alto",H8)))</formula>
    </cfRule>
    <cfRule type="containsText" dxfId="88" priority="168" stopIfTrue="1" operator="containsText" text="Riesgo Extremo">
      <formula>NOT(ISERROR(SEARCH("Riesgo Extremo",H8)))</formula>
    </cfRule>
  </conditionalFormatting>
  <conditionalFormatting sqref="H8:H10">
    <cfRule type="containsText" dxfId="87" priority="163" stopIfTrue="1" operator="containsText" text="Riesgo Extremo">
      <formula>NOT(ISERROR(SEARCH("Riesgo Extremo",H8)))</formula>
    </cfRule>
  </conditionalFormatting>
  <conditionalFormatting sqref="K8:K10">
    <cfRule type="containsText" dxfId="86" priority="152" stopIfTrue="1" operator="containsText" text="Riesgo Alto">
      <formula>NOT(ISERROR(SEARCH("Riesgo Alto",K8)))</formula>
    </cfRule>
    <cfRule type="containsText" dxfId="85" priority="153" stopIfTrue="1" operator="containsText" text="Riesgo Moderado">
      <formula>NOT(ISERROR(SEARCH("Riesgo Moderado",K8)))</formula>
    </cfRule>
    <cfRule type="containsText" dxfId="84" priority="154" stopIfTrue="1" operator="containsText" text="Riesgo Bajo">
      <formula>NOT(ISERROR(SEARCH("Riesgo Bajo",K8)))</formula>
    </cfRule>
    <cfRule type="containsText" dxfId="83" priority="155" stopIfTrue="1" operator="containsText" text="Riesgo Alto">
      <formula>NOT(ISERROR(SEARCH("Riesgo Alto",K8)))</formula>
    </cfRule>
    <cfRule type="containsText" dxfId="82" priority="156" stopIfTrue="1" operator="containsText" text="Riesgo Extremo">
      <formula>NOT(ISERROR(SEARCH("Riesgo Extremo",K8)))</formula>
    </cfRule>
  </conditionalFormatting>
  <conditionalFormatting sqref="K8:K10">
    <cfRule type="containsText" dxfId="81" priority="151" stopIfTrue="1" operator="containsText" text="Riesgo Extremo">
      <formula>NOT(ISERROR(SEARCH("Riesgo Extremo",K8)))</formula>
    </cfRule>
  </conditionalFormatting>
  <conditionalFormatting sqref="H6">
    <cfRule type="containsText" dxfId="80" priority="140" stopIfTrue="1" operator="containsText" text="Riesgo Alto">
      <formula>NOT(ISERROR(SEARCH("Riesgo Alto",H6)))</formula>
    </cfRule>
    <cfRule type="containsText" dxfId="79" priority="141" stopIfTrue="1" operator="containsText" text="Riesgo Moderado">
      <formula>NOT(ISERROR(SEARCH("Riesgo Moderado",H6)))</formula>
    </cfRule>
    <cfRule type="containsText" dxfId="78" priority="142" stopIfTrue="1" operator="containsText" text="Riesgo Bajo">
      <formula>NOT(ISERROR(SEARCH("Riesgo Bajo",H6)))</formula>
    </cfRule>
    <cfRule type="containsText" dxfId="77" priority="143" stopIfTrue="1" operator="containsText" text="Riesgo Alto">
      <formula>NOT(ISERROR(SEARCH("Riesgo Alto",H6)))</formula>
    </cfRule>
    <cfRule type="containsText" dxfId="76" priority="144" stopIfTrue="1" operator="containsText" text="Riesgo Extremo">
      <formula>NOT(ISERROR(SEARCH("Riesgo Extremo",H6)))</formula>
    </cfRule>
  </conditionalFormatting>
  <conditionalFormatting sqref="H6">
    <cfRule type="containsText" dxfId="75" priority="139" stopIfTrue="1" operator="containsText" text="Riesgo Extremo">
      <formula>NOT(ISERROR(SEARCH("Riesgo Extremo",H6)))</formula>
    </cfRule>
  </conditionalFormatting>
  <conditionalFormatting sqref="K6">
    <cfRule type="containsText" dxfId="74" priority="134" stopIfTrue="1" operator="containsText" text="Riesgo Alto">
      <formula>NOT(ISERROR(SEARCH("Riesgo Alto",K6)))</formula>
    </cfRule>
    <cfRule type="containsText" dxfId="73" priority="135" stopIfTrue="1" operator="containsText" text="Riesgo Moderado">
      <formula>NOT(ISERROR(SEARCH("Riesgo Moderado",K6)))</formula>
    </cfRule>
    <cfRule type="containsText" dxfId="72" priority="136" stopIfTrue="1" operator="containsText" text="Riesgo Bajo">
      <formula>NOT(ISERROR(SEARCH("Riesgo Bajo",K6)))</formula>
    </cfRule>
    <cfRule type="containsText" dxfId="71" priority="137" stopIfTrue="1" operator="containsText" text="Riesgo Alto">
      <formula>NOT(ISERROR(SEARCH("Riesgo Alto",K6)))</formula>
    </cfRule>
    <cfRule type="containsText" dxfId="70" priority="138" stopIfTrue="1" operator="containsText" text="Riesgo Extremo">
      <formula>NOT(ISERROR(SEARCH("Riesgo Extremo",K6)))</formula>
    </cfRule>
  </conditionalFormatting>
  <conditionalFormatting sqref="K6">
    <cfRule type="containsText" dxfId="69" priority="133" stopIfTrue="1" operator="containsText" text="Riesgo Extremo">
      <formula>NOT(ISERROR(SEARCH("Riesgo Extremo",K6)))</formula>
    </cfRule>
  </conditionalFormatting>
  <conditionalFormatting sqref="H7">
    <cfRule type="containsText" dxfId="68" priority="128" stopIfTrue="1" operator="containsText" text="Riesgo Alto">
      <formula>NOT(ISERROR(SEARCH("Riesgo Alto",H7)))</formula>
    </cfRule>
    <cfRule type="containsText" dxfId="67" priority="129" stopIfTrue="1" operator="containsText" text="Riesgo Moderado">
      <formula>NOT(ISERROR(SEARCH("Riesgo Moderado",H7)))</formula>
    </cfRule>
    <cfRule type="containsText" dxfId="66" priority="130" stopIfTrue="1" operator="containsText" text="Riesgo Bajo">
      <formula>NOT(ISERROR(SEARCH("Riesgo Bajo",H7)))</formula>
    </cfRule>
    <cfRule type="containsText" dxfId="65" priority="131" stopIfTrue="1" operator="containsText" text="Riesgo Alto">
      <formula>NOT(ISERROR(SEARCH("Riesgo Alto",H7)))</formula>
    </cfRule>
    <cfRule type="containsText" dxfId="64" priority="132" stopIfTrue="1" operator="containsText" text="Riesgo Extremo">
      <formula>NOT(ISERROR(SEARCH("Riesgo Extremo",H7)))</formula>
    </cfRule>
  </conditionalFormatting>
  <conditionalFormatting sqref="H7">
    <cfRule type="containsText" dxfId="63" priority="127" stopIfTrue="1" operator="containsText" text="Riesgo Extremo">
      <formula>NOT(ISERROR(SEARCH("Riesgo Extremo",H7)))</formula>
    </cfRule>
  </conditionalFormatting>
  <conditionalFormatting sqref="K7">
    <cfRule type="containsText" dxfId="62" priority="122" stopIfTrue="1" operator="containsText" text="Riesgo Alto">
      <formula>NOT(ISERROR(SEARCH("Riesgo Alto",K7)))</formula>
    </cfRule>
    <cfRule type="containsText" dxfId="61" priority="123" stopIfTrue="1" operator="containsText" text="Riesgo Moderado">
      <formula>NOT(ISERROR(SEARCH("Riesgo Moderado",K7)))</formula>
    </cfRule>
    <cfRule type="containsText" dxfId="60" priority="124" stopIfTrue="1" operator="containsText" text="Riesgo Bajo">
      <formula>NOT(ISERROR(SEARCH("Riesgo Bajo",K7)))</formula>
    </cfRule>
    <cfRule type="containsText" dxfId="59" priority="125" stopIfTrue="1" operator="containsText" text="Riesgo Alto">
      <formula>NOT(ISERROR(SEARCH("Riesgo Alto",K7)))</formula>
    </cfRule>
    <cfRule type="containsText" dxfId="58" priority="126" stopIfTrue="1" operator="containsText" text="Riesgo Extremo">
      <formula>NOT(ISERROR(SEARCH("Riesgo Extremo",K7)))</formula>
    </cfRule>
  </conditionalFormatting>
  <conditionalFormatting sqref="K7">
    <cfRule type="containsText" dxfId="57" priority="121" stopIfTrue="1" operator="containsText" text="Riesgo Extremo">
      <formula>NOT(ISERROR(SEARCH("Riesgo Extremo",K7)))</formula>
    </cfRule>
  </conditionalFormatting>
  <conditionalFormatting sqref="H11">
    <cfRule type="containsText" dxfId="56" priority="44" stopIfTrue="1" operator="containsText" text="Riesgo Alto">
      <formula>NOT(ISERROR(SEARCH("Riesgo Alto",H11)))</formula>
    </cfRule>
    <cfRule type="containsText" dxfId="55" priority="45" stopIfTrue="1" operator="containsText" text="Riesgo Moderado">
      <formula>NOT(ISERROR(SEARCH("Riesgo Moderado",H11)))</formula>
    </cfRule>
    <cfRule type="containsText" dxfId="54" priority="46" stopIfTrue="1" operator="containsText" text="Riesgo Bajo">
      <formula>NOT(ISERROR(SEARCH("Riesgo Bajo",H11)))</formula>
    </cfRule>
    <cfRule type="containsText" dxfId="53" priority="47" stopIfTrue="1" operator="containsText" text="Riesgo Alto">
      <formula>NOT(ISERROR(SEARCH("Riesgo Alto",H11)))</formula>
    </cfRule>
    <cfRule type="containsText" dxfId="52" priority="48" stopIfTrue="1" operator="containsText" text="Riesgo Extremo">
      <formula>NOT(ISERROR(SEARCH("Riesgo Extremo",H11)))</formula>
    </cfRule>
  </conditionalFormatting>
  <conditionalFormatting sqref="H11">
    <cfRule type="containsText" dxfId="51" priority="43" stopIfTrue="1" operator="containsText" text="Riesgo Extremo">
      <formula>NOT(ISERROR(SEARCH("Riesgo Extremo",H11)))</formula>
    </cfRule>
  </conditionalFormatting>
  <conditionalFormatting sqref="H12">
    <cfRule type="containsText" dxfId="50" priority="38" stopIfTrue="1" operator="containsText" text="Riesgo Alto">
      <formula>NOT(ISERROR(SEARCH("Riesgo Alto",H12)))</formula>
    </cfRule>
    <cfRule type="containsText" dxfId="49" priority="39" stopIfTrue="1" operator="containsText" text="Riesgo Moderado">
      <formula>NOT(ISERROR(SEARCH("Riesgo Moderado",H12)))</formula>
    </cfRule>
    <cfRule type="containsText" dxfId="48" priority="40" stopIfTrue="1" operator="containsText" text="Riesgo Bajo">
      <formula>NOT(ISERROR(SEARCH("Riesgo Bajo",H12)))</formula>
    </cfRule>
    <cfRule type="containsText" dxfId="47" priority="41" stopIfTrue="1" operator="containsText" text="Riesgo Alto">
      <formula>NOT(ISERROR(SEARCH("Riesgo Alto",H12)))</formula>
    </cfRule>
    <cfRule type="containsText" dxfId="46" priority="42" stopIfTrue="1" operator="containsText" text="Riesgo Extremo">
      <formula>NOT(ISERROR(SEARCH("Riesgo Extremo",H12)))</formula>
    </cfRule>
  </conditionalFormatting>
  <conditionalFormatting sqref="H12">
    <cfRule type="containsText" dxfId="45" priority="37" stopIfTrue="1" operator="containsText" text="Riesgo Extremo">
      <formula>NOT(ISERROR(SEARCH("Riesgo Extremo",H12)))</formula>
    </cfRule>
  </conditionalFormatting>
  <conditionalFormatting sqref="H14">
    <cfRule type="containsText" dxfId="44" priority="32" stopIfTrue="1" operator="containsText" text="Riesgo Alto">
      <formula>NOT(ISERROR(SEARCH("Riesgo Alto",H14)))</formula>
    </cfRule>
    <cfRule type="containsText" dxfId="43" priority="33" stopIfTrue="1" operator="containsText" text="Riesgo Moderado">
      <formula>NOT(ISERROR(SEARCH("Riesgo Moderado",H14)))</formula>
    </cfRule>
    <cfRule type="containsText" dxfId="42" priority="34" stopIfTrue="1" operator="containsText" text="Riesgo Bajo">
      <formula>NOT(ISERROR(SEARCH("Riesgo Bajo",H14)))</formula>
    </cfRule>
    <cfRule type="containsText" dxfId="41" priority="35" stopIfTrue="1" operator="containsText" text="Riesgo Alto">
      <formula>NOT(ISERROR(SEARCH("Riesgo Alto",H14)))</formula>
    </cfRule>
    <cfRule type="containsText" dxfId="40" priority="36" stopIfTrue="1" operator="containsText" text="Riesgo Extremo">
      <formula>NOT(ISERROR(SEARCH("Riesgo Extremo",H14)))</formula>
    </cfRule>
  </conditionalFormatting>
  <conditionalFormatting sqref="H14">
    <cfRule type="containsText" dxfId="39" priority="31" stopIfTrue="1" operator="containsText" text="Riesgo Extremo">
      <formula>NOT(ISERROR(SEARCH("Riesgo Extremo",H14)))</formula>
    </cfRule>
  </conditionalFormatting>
  <conditionalFormatting sqref="K11">
    <cfRule type="containsText" dxfId="38" priority="26" stopIfTrue="1" operator="containsText" text="Riesgo Alto">
      <formula>NOT(ISERROR(SEARCH("Riesgo Alto",K11)))</formula>
    </cfRule>
    <cfRule type="containsText" dxfId="37" priority="27" stopIfTrue="1" operator="containsText" text="Riesgo Moderado">
      <formula>NOT(ISERROR(SEARCH("Riesgo Moderado",K11)))</formula>
    </cfRule>
    <cfRule type="containsText" dxfId="36" priority="28" stopIfTrue="1" operator="containsText" text="Riesgo Bajo">
      <formula>NOT(ISERROR(SEARCH("Riesgo Bajo",K11)))</formula>
    </cfRule>
    <cfRule type="containsText" dxfId="35" priority="29" stopIfTrue="1" operator="containsText" text="Riesgo Alto">
      <formula>NOT(ISERROR(SEARCH("Riesgo Alto",K11)))</formula>
    </cfRule>
    <cfRule type="containsText" dxfId="34" priority="30" stopIfTrue="1" operator="containsText" text="Riesgo Extremo">
      <formula>NOT(ISERROR(SEARCH("Riesgo Extremo",K11)))</formula>
    </cfRule>
  </conditionalFormatting>
  <conditionalFormatting sqref="K11">
    <cfRule type="containsText" dxfId="33" priority="25" stopIfTrue="1" operator="containsText" text="Riesgo Extremo">
      <formula>NOT(ISERROR(SEARCH("Riesgo Extremo",K11)))</formula>
    </cfRule>
  </conditionalFormatting>
  <conditionalFormatting sqref="K12">
    <cfRule type="containsText" dxfId="32" priority="20" stopIfTrue="1" operator="containsText" text="Riesgo Alto">
      <formula>NOT(ISERROR(SEARCH("Riesgo Alto",K12)))</formula>
    </cfRule>
    <cfRule type="containsText" dxfId="31" priority="21" stopIfTrue="1" operator="containsText" text="Riesgo Moderado">
      <formula>NOT(ISERROR(SEARCH("Riesgo Moderado",K12)))</formula>
    </cfRule>
    <cfRule type="containsText" dxfId="30" priority="22" stopIfTrue="1" operator="containsText" text="Riesgo Bajo">
      <formula>NOT(ISERROR(SEARCH("Riesgo Bajo",K12)))</formula>
    </cfRule>
    <cfRule type="containsText" dxfId="29" priority="23" stopIfTrue="1" operator="containsText" text="Riesgo Alto">
      <formula>NOT(ISERROR(SEARCH("Riesgo Alto",K12)))</formula>
    </cfRule>
    <cfRule type="containsText" dxfId="28" priority="24" stopIfTrue="1" operator="containsText" text="Riesgo Extremo">
      <formula>NOT(ISERROR(SEARCH("Riesgo Extremo",K12)))</formula>
    </cfRule>
  </conditionalFormatting>
  <conditionalFormatting sqref="K12">
    <cfRule type="containsText" dxfId="27" priority="19" stopIfTrue="1" operator="containsText" text="Riesgo Extremo">
      <formula>NOT(ISERROR(SEARCH("Riesgo Extremo",K12)))</formula>
    </cfRule>
  </conditionalFormatting>
  <conditionalFormatting sqref="K13">
    <cfRule type="containsText" dxfId="26" priority="14" stopIfTrue="1" operator="containsText" text="Riesgo Alto">
      <formula>NOT(ISERROR(SEARCH("Riesgo Alto",K13)))</formula>
    </cfRule>
    <cfRule type="containsText" dxfId="25" priority="15" stopIfTrue="1" operator="containsText" text="Riesgo Moderado">
      <formula>NOT(ISERROR(SEARCH("Riesgo Moderado",K13)))</formula>
    </cfRule>
    <cfRule type="containsText" dxfId="24" priority="16" stopIfTrue="1" operator="containsText" text="Riesgo Bajo">
      <formula>NOT(ISERROR(SEARCH("Riesgo Bajo",K13)))</formula>
    </cfRule>
    <cfRule type="containsText" dxfId="23" priority="17" stopIfTrue="1" operator="containsText" text="Riesgo Alto">
      <formula>NOT(ISERROR(SEARCH("Riesgo Alto",K13)))</formula>
    </cfRule>
    <cfRule type="containsText" dxfId="22" priority="18" stopIfTrue="1" operator="containsText" text="Riesgo Extremo">
      <formula>NOT(ISERROR(SEARCH("Riesgo Extremo",K13)))</formula>
    </cfRule>
  </conditionalFormatting>
  <conditionalFormatting sqref="K13">
    <cfRule type="containsText" dxfId="21" priority="13" stopIfTrue="1" operator="containsText" text="Riesgo Extremo">
      <formula>NOT(ISERROR(SEARCH("Riesgo Extremo",K13)))</formula>
    </cfRule>
  </conditionalFormatting>
  <conditionalFormatting sqref="K14">
    <cfRule type="containsText" dxfId="20" priority="8" stopIfTrue="1" operator="containsText" text="Riesgo Alto">
      <formula>NOT(ISERROR(SEARCH("Riesgo Alto",K14)))</formula>
    </cfRule>
    <cfRule type="containsText" dxfId="19" priority="9" stopIfTrue="1" operator="containsText" text="Riesgo Moderado">
      <formula>NOT(ISERROR(SEARCH("Riesgo Moderado",K14)))</formula>
    </cfRule>
    <cfRule type="containsText" dxfId="18" priority="10" stopIfTrue="1" operator="containsText" text="Riesgo Bajo">
      <formula>NOT(ISERROR(SEARCH("Riesgo Bajo",K14)))</formula>
    </cfRule>
    <cfRule type="containsText" dxfId="17" priority="11" stopIfTrue="1" operator="containsText" text="Riesgo Alto">
      <formula>NOT(ISERROR(SEARCH("Riesgo Alto",K14)))</formula>
    </cfRule>
    <cfRule type="containsText" dxfId="16" priority="12" stopIfTrue="1" operator="containsText" text="Riesgo Extremo">
      <formula>NOT(ISERROR(SEARCH("Riesgo Extremo",K14)))</formula>
    </cfRule>
  </conditionalFormatting>
  <conditionalFormatting sqref="K14">
    <cfRule type="containsText" dxfId="15" priority="7" stopIfTrue="1" operator="containsText" text="Riesgo Extremo">
      <formula>NOT(ISERROR(SEARCH("Riesgo Extremo",K14)))</formula>
    </cfRule>
  </conditionalFormatting>
  <conditionalFormatting sqref="H13">
    <cfRule type="containsText" dxfId="14" priority="2" stopIfTrue="1" operator="containsText" text="Riesgo Alto">
      <formula>NOT(ISERROR(SEARCH("Riesgo Alto",H13)))</formula>
    </cfRule>
    <cfRule type="containsText" dxfId="13" priority="3" stopIfTrue="1" operator="containsText" text="Riesgo Moderado">
      <formula>NOT(ISERROR(SEARCH("Riesgo Moderado",H13)))</formula>
    </cfRule>
    <cfRule type="containsText" dxfId="12" priority="4" stopIfTrue="1" operator="containsText" text="Riesgo Bajo">
      <formula>NOT(ISERROR(SEARCH("Riesgo Bajo",H13)))</formula>
    </cfRule>
    <cfRule type="containsText" dxfId="11" priority="5" stopIfTrue="1" operator="containsText" text="Riesgo Alto">
      <formula>NOT(ISERROR(SEARCH("Riesgo Alto",H13)))</formula>
    </cfRule>
    <cfRule type="containsText" dxfId="10" priority="6" stopIfTrue="1" operator="containsText" text="Riesgo Extremo">
      <formula>NOT(ISERROR(SEARCH("Riesgo Extremo",H13)))</formula>
    </cfRule>
  </conditionalFormatting>
  <conditionalFormatting sqref="H13">
    <cfRule type="containsText" dxfId="9" priority="1" stopIfTrue="1" operator="containsText" text="Riesgo Extremo">
      <formula>NOT(ISERROR(SEARCH("Riesgo Extremo",H13)))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7109375" customWidth="1"/>
    <col min="4" max="4" width="27.140625" customWidth="1"/>
    <col min="5" max="5" width="13.85546875" customWidth="1"/>
    <col min="6" max="6" width="26.140625" customWidth="1"/>
    <col min="7" max="7" width="16.28515625" customWidth="1"/>
    <col min="8" max="8" width="21.140625" bestFit="1" customWidth="1"/>
    <col min="9" max="9" width="21.7109375" customWidth="1"/>
    <col min="10" max="10" width="22.85546875" customWidth="1"/>
    <col min="11" max="12" width="19.7109375" customWidth="1"/>
    <col min="13" max="13" width="24" customWidth="1"/>
    <col min="14" max="14" width="51.140625" customWidth="1"/>
    <col min="15" max="16" width="22" customWidth="1"/>
    <col min="17" max="20" width="26.140625" customWidth="1"/>
    <col min="21" max="21" width="22" customWidth="1"/>
  </cols>
  <sheetData>
    <row r="2" spans="2:21" ht="22.5" customHeight="1" x14ac:dyDescent="0.2">
      <c r="B2" s="920"/>
      <c r="C2" s="920"/>
      <c r="D2" s="920"/>
      <c r="E2" s="920"/>
      <c r="F2" s="920"/>
      <c r="G2" s="905" t="s">
        <v>0</v>
      </c>
      <c r="H2" s="906"/>
      <c r="I2" s="906"/>
      <c r="J2" s="906"/>
      <c r="K2" s="906"/>
      <c r="L2" s="906"/>
      <c r="M2" s="906"/>
      <c r="N2" s="906"/>
      <c r="O2" s="906"/>
      <c r="P2" s="907"/>
      <c r="Q2" s="938" t="s">
        <v>157</v>
      </c>
      <c r="R2" s="938"/>
      <c r="S2" s="938"/>
      <c r="T2" s="938"/>
      <c r="U2" s="938"/>
    </row>
    <row r="3" spans="2:21" ht="22.5" customHeight="1" x14ac:dyDescent="0.2">
      <c r="B3" s="920"/>
      <c r="C3" s="920"/>
      <c r="D3" s="920"/>
      <c r="E3" s="920"/>
      <c r="F3" s="920"/>
      <c r="G3" s="905" t="s">
        <v>1</v>
      </c>
      <c r="H3" s="906"/>
      <c r="I3" s="906"/>
      <c r="J3" s="906"/>
      <c r="K3" s="906"/>
      <c r="L3" s="906"/>
      <c r="M3" s="906"/>
      <c r="N3" s="906"/>
      <c r="O3" s="906"/>
      <c r="P3" s="907"/>
      <c r="Q3" s="904" t="s">
        <v>158</v>
      </c>
      <c r="R3" s="904"/>
      <c r="S3" s="904"/>
      <c r="T3" s="904"/>
      <c r="U3" s="904"/>
    </row>
    <row r="4" spans="2:21" ht="22.5" customHeight="1" x14ac:dyDescent="0.2">
      <c r="B4" s="920"/>
      <c r="C4" s="920"/>
      <c r="D4" s="920"/>
      <c r="E4" s="920"/>
      <c r="F4" s="920"/>
      <c r="G4" s="905" t="s">
        <v>2</v>
      </c>
      <c r="H4" s="906"/>
      <c r="I4" s="906"/>
      <c r="J4" s="906"/>
      <c r="K4" s="906"/>
      <c r="L4" s="906"/>
      <c r="M4" s="906"/>
      <c r="N4" s="906"/>
      <c r="O4" s="906"/>
      <c r="P4" s="907"/>
      <c r="Q4" s="917" t="s">
        <v>159</v>
      </c>
      <c r="R4" s="917"/>
      <c r="S4" s="917"/>
      <c r="T4" s="917"/>
      <c r="U4" s="917"/>
    </row>
    <row r="5" spans="2:21" ht="22.5" customHeight="1" x14ac:dyDescent="0.2">
      <c r="B5" s="920"/>
      <c r="C5" s="920"/>
      <c r="D5" s="920"/>
      <c r="E5" s="920"/>
      <c r="F5" s="920"/>
      <c r="G5" s="905" t="s">
        <v>160</v>
      </c>
      <c r="H5" s="906"/>
      <c r="I5" s="906"/>
      <c r="J5" s="906"/>
      <c r="K5" s="906"/>
      <c r="L5" s="906"/>
      <c r="M5" s="906"/>
      <c r="N5" s="906"/>
      <c r="O5" s="906"/>
      <c r="P5" s="907"/>
      <c r="Q5" s="918" t="s">
        <v>20</v>
      </c>
      <c r="R5" s="918"/>
      <c r="S5" s="918"/>
      <c r="T5" s="918"/>
      <c r="U5" s="918"/>
    </row>
    <row r="7" spans="2:21" ht="16.5" customHeight="1" x14ac:dyDescent="0.2">
      <c r="B7" s="44"/>
      <c r="C7" s="44"/>
      <c r="D7" s="44"/>
      <c r="E7" s="44"/>
      <c r="F7" s="45"/>
      <c r="G7" s="45"/>
      <c r="H7" s="21"/>
      <c r="I7" s="21"/>
      <c r="J7" s="21"/>
      <c r="K7" s="21"/>
      <c r="L7" s="21"/>
      <c r="M7" s="21"/>
      <c r="N7" s="21"/>
    </row>
    <row r="8" spans="2:21" ht="25.5" customHeight="1" x14ac:dyDescent="0.2">
      <c r="B8" s="98" t="s">
        <v>161</v>
      </c>
      <c r="C8" s="99"/>
      <c r="D8" s="99"/>
      <c r="E8" s="52"/>
      <c r="F8" s="52"/>
      <c r="G8" s="52"/>
      <c r="H8" s="52"/>
      <c r="I8" s="52"/>
      <c r="J8" s="52"/>
      <c r="K8" s="52"/>
      <c r="L8" s="53"/>
      <c r="M8" s="935" t="s">
        <v>138</v>
      </c>
      <c r="N8" s="936"/>
      <c r="O8" s="936"/>
      <c r="P8" s="936"/>
      <c r="Q8" s="936"/>
      <c r="R8" s="936"/>
      <c r="S8" s="936"/>
      <c r="T8" s="936"/>
    </row>
    <row r="9" spans="2:21" s="2" customFormat="1" ht="24.75" customHeight="1" x14ac:dyDescent="0.25">
      <c r="B9" s="54"/>
      <c r="C9" s="55"/>
      <c r="D9" s="55"/>
      <c r="E9" s="55"/>
      <c r="F9" s="55"/>
      <c r="G9" s="55"/>
      <c r="H9" s="55"/>
      <c r="I9" s="55"/>
      <c r="J9" s="55"/>
      <c r="K9" s="55"/>
      <c r="L9" s="56"/>
      <c r="M9" s="937" t="s">
        <v>162</v>
      </c>
      <c r="N9" s="921" t="s">
        <v>140</v>
      </c>
      <c r="O9" s="921"/>
      <c r="P9" s="921"/>
      <c r="Q9" s="921" t="s">
        <v>141</v>
      </c>
      <c r="R9" s="921"/>
      <c r="S9" s="922" t="s">
        <v>142</v>
      </c>
      <c r="T9" s="922" t="s">
        <v>163</v>
      </c>
    </row>
    <row r="10" spans="2:21" s="4" customFormat="1" ht="39.75" customHeight="1" x14ac:dyDescent="0.2">
      <c r="B10" s="3" t="s">
        <v>9</v>
      </c>
      <c r="C10" s="3" t="s">
        <v>164</v>
      </c>
      <c r="D10" s="3" t="s">
        <v>143</v>
      </c>
      <c r="E10" s="10" t="s">
        <v>10</v>
      </c>
      <c r="F10" s="7" t="s">
        <v>48</v>
      </c>
      <c r="G10" s="7" t="s">
        <v>47</v>
      </c>
      <c r="H10" s="7" t="s">
        <v>165</v>
      </c>
      <c r="I10" s="7" t="s">
        <v>166</v>
      </c>
      <c r="J10" s="7" t="s">
        <v>167</v>
      </c>
      <c r="K10" s="7" t="s">
        <v>13</v>
      </c>
      <c r="L10" s="7" t="s">
        <v>145</v>
      </c>
      <c r="M10" s="923"/>
      <c r="N10" s="91" t="s">
        <v>42</v>
      </c>
      <c r="O10" s="91" t="s">
        <v>146</v>
      </c>
      <c r="P10" s="91" t="s">
        <v>147</v>
      </c>
      <c r="Q10" s="91" t="s">
        <v>148</v>
      </c>
      <c r="R10" s="91" t="s">
        <v>149</v>
      </c>
      <c r="S10" s="923"/>
      <c r="T10" s="923"/>
    </row>
    <row r="11" spans="2:21" ht="24" customHeight="1" x14ac:dyDescent="0.2">
      <c r="B11" s="929" t="str">
        <f>'SEPG-F-007'!B21</f>
        <v>Plan de Acción</v>
      </c>
      <c r="C11" s="929"/>
      <c r="D11" s="943" t="e">
        <f>'SEPG-F-007'!#REF!</f>
        <v>#REF!</v>
      </c>
      <c r="E11" s="932" t="e">
        <f>'SEPG-F-007'!#REF!</f>
        <v>#REF!</v>
      </c>
      <c r="F11" s="89" t="e">
        <f>#REF!</f>
        <v>#REF!</v>
      </c>
      <c r="G11" s="89" t="e">
        <f>#REF!</f>
        <v>#REF!</v>
      </c>
      <c r="H11" s="90" t="e">
        <f>#REF!</f>
        <v>#REF!</v>
      </c>
      <c r="I11" s="100" t="str">
        <f>'SEPG-F-014'!H22</f>
        <v>X</v>
      </c>
      <c r="J11" s="90">
        <f>'SEPG-F-014'!R22</f>
        <v>-2</v>
      </c>
      <c r="K11" s="939">
        <f>'SEPG-F-007'!N21</f>
        <v>0</v>
      </c>
      <c r="L11" s="940" t="s">
        <v>150</v>
      </c>
      <c r="M11" s="924" t="e">
        <f>#REF!</f>
        <v>#REF!</v>
      </c>
      <c r="N11" s="924" t="e">
        <f>#REF!</f>
        <v>#REF!</v>
      </c>
      <c r="O11" s="924" t="e">
        <f>#REF!</f>
        <v>#REF!</v>
      </c>
      <c r="P11" s="924" t="e">
        <f>#REF!</f>
        <v>#REF!</v>
      </c>
      <c r="Q11" s="924" t="e">
        <f>#REF!</f>
        <v>#REF!</v>
      </c>
      <c r="R11" s="924" t="e">
        <f>#REF!</f>
        <v>#REF!</v>
      </c>
      <c r="S11" s="924" t="e">
        <f>#REF!</f>
        <v>#REF!</v>
      </c>
      <c r="T11" s="924"/>
    </row>
    <row r="12" spans="2:21" ht="24" customHeight="1" x14ac:dyDescent="0.2">
      <c r="B12" s="930"/>
      <c r="C12" s="930"/>
      <c r="D12" s="944"/>
      <c r="E12" s="933"/>
      <c r="F12" s="927" t="e">
        <f>#REF!</f>
        <v>#REF!</v>
      </c>
      <c r="G12" s="927" t="e">
        <f>#REF!</f>
        <v>#REF!</v>
      </c>
      <c r="H12" s="927" t="e">
        <f>#REF!</f>
        <v>#REF!</v>
      </c>
      <c r="I12" s="101" t="str">
        <f>'SEPG-F-014'!G23</f>
        <v>Procedimiento de identificación, Revisión y Reconocimiento de deudas e identificación de necesidades</v>
      </c>
      <c r="J12" s="927">
        <f>'SEPG-F-014'!R23</f>
        <v>-2</v>
      </c>
      <c r="K12" s="927"/>
      <c r="L12" s="941"/>
      <c r="M12" s="925"/>
      <c r="N12" s="925"/>
      <c r="O12" s="925"/>
      <c r="P12" s="925"/>
      <c r="Q12" s="925"/>
      <c r="R12" s="925"/>
      <c r="S12" s="925"/>
      <c r="T12" s="925"/>
    </row>
    <row r="13" spans="2:21" ht="24" customHeight="1" x14ac:dyDescent="0.2">
      <c r="B13" s="931"/>
      <c r="C13" s="930"/>
      <c r="D13" s="944"/>
      <c r="E13" s="934"/>
      <c r="F13" s="928"/>
      <c r="G13" s="928"/>
      <c r="H13" s="928"/>
      <c r="I13" s="102" t="str">
        <f>'SEPG-F-014'!G24</f>
        <v>Procedimiento de Anteproyecto de Presupuesto</v>
      </c>
      <c r="J13" s="928"/>
      <c r="K13" s="928"/>
      <c r="L13" s="942"/>
      <c r="M13" s="926"/>
      <c r="N13" s="926"/>
      <c r="O13" s="926"/>
      <c r="P13" s="926"/>
      <c r="Q13" s="926"/>
      <c r="R13" s="926"/>
      <c r="S13" s="926"/>
      <c r="T13" s="926"/>
    </row>
    <row r="14" spans="2:21" ht="24" customHeight="1" x14ac:dyDescent="0.2">
      <c r="B14" s="929" t="str">
        <f>'SEPG-F-007'!B22</f>
        <v>Plan de Acción</v>
      </c>
      <c r="C14" s="930"/>
      <c r="D14" s="944"/>
      <c r="E14" s="932" t="str">
        <f>'SEPG-F-007'!D21</f>
        <v xml:space="preserve">Contar con información que permita evaluar el tráfico y  recaudo en las concesiones y así mejorar la confiabilidad de las proyecciones de contingencia a cargo de la Entidad. </v>
      </c>
      <c r="F14" s="89" t="e">
        <f>#REF!</f>
        <v>#REF!</v>
      </c>
      <c r="G14" s="89" t="e">
        <f>#REF!</f>
        <v>#REF!</v>
      </c>
      <c r="H14" s="90" t="e">
        <f>#REF!</f>
        <v>#REF!</v>
      </c>
      <c r="I14" s="100" t="str">
        <f>'SEPG-F-014'!G25</f>
        <v>Seguimiento de riesgos periódico por proyecto</v>
      </c>
      <c r="J14" s="90">
        <f>'SEPG-F-014'!R25</f>
        <v>-2</v>
      </c>
      <c r="K14" s="939">
        <f>'SEPG-F-007'!N22</f>
        <v>0</v>
      </c>
      <c r="L14" s="940" t="s">
        <v>150</v>
      </c>
      <c r="M14" s="924" t="e">
        <f>#REF!</f>
        <v>#REF!</v>
      </c>
      <c r="N14" s="924" t="e">
        <f>#REF!</f>
        <v>#REF!</v>
      </c>
      <c r="O14" s="924" t="e">
        <f>#REF!</f>
        <v>#REF!</v>
      </c>
      <c r="P14" s="924" t="e">
        <f>#REF!</f>
        <v>#REF!</v>
      </c>
      <c r="Q14" s="924" t="e">
        <f>#REF!</f>
        <v>#REF!</v>
      </c>
      <c r="R14" s="924" t="e">
        <f>#REF!</f>
        <v>#REF!</v>
      </c>
      <c r="S14" s="924" t="e">
        <f>#REF!</f>
        <v>#REF!</v>
      </c>
      <c r="T14" s="924"/>
    </row>
    <row r="15" spans="2:21" ht="24" customHeight="1" x14ac:dyDescent="0.2">
      <c r="B15" s="930"/>
      <c r="C15" s="930"/>
      <c r="D15" s="944"/>
      <c r="E15" s="933"/>
      <c r="F15" s="927" t="e">
        <f>#REF!</f>
        <v>#REF!</v>
      </c>
      <c r="G15" s="927" t="e">
        <f>#REF!</f>
        <v>#REF!</v>
      </c>
      <c r="H15" s="927" t="e">
        <f>#REF!</f>
        <v>#REF!</v>
      </c>
      <c r="I15" s="101" t="str">
        <f>'SEPG-F-014'!G27</f>
        <v>Informes y/o reportes de riesgos a las directivas</v>
      </c>
      <c r="J15" s="927">
        <f>'SEPG-F-014'!R27</f>
        <v>-2</v>
      </c>
      <c r="K15" s="927"/>
      <c r="L15" s="941"/>
      <c r="M15" s="925"/>
      <c r="N15" s="925"/>
      <c r="O15" s="925"/>
      <c r="P15" s="925"/>
      <c r="Q15" s="925"/>
      <c r="R15" s="925"/>
      <c r="S15" s="925"/>
      <c r="T15" s="925"/>
    </row>
    <row r="16" spans="2:21" ht="24" customHeight="1" x14ac:dyDescent="0.2">
      <c r="B16" s="931"/>
      <c r="C16" s="930"/>
      <c r="D16" s="944"/>
      <c r="E16" s="934"/>
      <c r="F16" s="928"/>
      <c r="G16" s="928"/>
      <c r="H16" s="928"/>
      <c r="I16" s="102" t="e">
        <f>'SEPG-F-014'!#REF!</f>
        <v>#REF!</v>
      </c>
      <c r="J16" s="928"/>
      <c r="K16" s="928"/>
      <c r="L16" s="942"/>
      <c r="M16" s="926"/>
      <c r="N16" s="926"/>
      <c r="O16" s="926"/>
      <c r="P16" s="926"/>
      <c r="Q16" s="926"/>
      <c r="R16" s="926"/>
      <c r="S16" s="926"/>
      <c r="T16" s="926"/>
    </row>
    <row r="17" spans="2:21" ht="24" customHeight="1" x14ac:dyDescent="0.2">
      <c r="B17" s="929" t="e">
        <f>'SEPG-F-007'!#REF!</f>
        <v>#REF!</v>
      </c>
      <c r="C17" s="930"/>
      <c r="D17" s="944"/>
      <c r="E17" s="932" t="e">
        <f>'SEPG-F-007'!#REF!</f>
        <v>#REF!</v>
      </c>
      <c r="F17" s="89" t="e">
        <f>#REF!</f>
        <v>#REF!</v>
      </c>
      <c r="G17" s="89" t="e">
        <f>#REF!</f>
        <v>#REF!</v>
      </c>
      <c r="H17" s="90" t="e">
        <f>#REF!</f>
        <v>#REF!</v>
      </c>
      <c r="I17" s="100" t="str">
        <f>'SEPG-F-014'!G28</f>
        <v>Manual con políticas y herramientas para administración de riesgos; Formatos formulados</v>
      </c>
      <c r="J17" s="90">
        <f>'SEPG-F-014'!R28</f>
        <v>-2</v>
      </c>
      <c r="K17" s="939" t="e">
        <f>'SEPG-F-007'!#REF!</f>
        <v>#REF!</v>
      </c>
      <c r="L17" s="940" t="s">
        <v>168</v>
      </c>
      <c r="M17" s="924" t="e">
        <f>#REF!</f>
        <v>#REF!</v>
      </c>
      <c r="N17" s="924" t="e">
        <f>#REF!</f>
        <v>#REF!</v>
      </c>
      <c r="O17" s="924" t="e">
        <f>#REF!</f>
        <v>#REF!</v>
      </c>
      <c r="P17" s="924" t="e">
        <f>#REF!</f>
        <v>#REF!</v>
      </c>
      <c r="Q17" s="924" t="e">
        <f>#REF!</f>
        <v>#REF!</v>
      </c>
      <c r="R17" s="924" t="e">
        <f>#REF!</f>
        <v>#REF!</v>
      </c>
      <c r="S17" s="924" t="e">
        <f>#REF!</f>
        <v>#REF!</v>
      </c>
      <c r="T17" s="924"/>
    </row>
    <row r="18" spans="2:21" ht="24" customHeight="1" x14ac:dyDescent="0.2">
      <c r="B18" s="930"/>
      <c r="C18" s="930"/>
      <c r="D18" s="944"/>
      <c r="E18" s="933"/>
      <c r="F18" s="927" t="e">
        <f>#REF!</f>
        <v>#REF!</v>
      </c>
      <c r="G18" s="927" t="e">
        <f>#REF!</f>
        <v>#REF!</v>
      </c>
      <c r="H18" s="927" t="e">
        <f>#REF!</f>
        <v>#REF!</v>
      </c>
      <c r="I18" s="101" t="str">
        <f>'SEPG-F-014'!G29</f>
        <v>Metodología para elaboración del Anteproyecto de presupuesto</v>
      </c>
      <c r="J18" s="919">
        <f>'SEPG-F-014'!R29</f>
        <v>-2</v>
      </c>
      <c r="K18" s="927"/>
      <c r="L18" s="941"/>
      <c r="M18" s="925"/>
      <c r="N18" s="925"/>
      <c r="O18" s="925"/>
      <c r="P18" s="925"/>
      <c r="Q18" s="925"/>
      <c r="R18" s="925"/>
      <c r="S18" s="925"/>
      <c r="T18" s="925"/>
    </row>
    <row r="19" spans="2:21" ht="24" customHeight="1" x14ac:dyDescent="0.2">
      <c r="B19" s="931"/>
      <c r="C19" s="930"/>
      <c r="D19" s="944"/>
      <c r="E19" s="934"/>
      <c r="F19" s="928"/>
      <c r="G19" s="928"/>
      <c r="H19" s="928"/>
      <c r="I19" s="102" t="e">
        <f>'SEPG-F-014'!#REF!</f>
        <v>#REF!</v>
      </c>
      <c r="J19" s="919"/>
      <c r="K19" s="928"/>
      <c r="L19" s="942"/>
      <c r="M19" s="926"/>
      <c r="N19" s="926"/>
      <c r="O19" s="926"/>
      <c r="P19" s="926"/>
      <c r="Q19" s="926"/>
      <c r="R19" s="926"/>
      <c r="S19" s="926"/>
      <c r="T19" s="926"/>
    </row>
    <row r="20" spans="2:21" ht="24" customHeight="1" x14ac:dyDescent="0.2">
      <c r="B20" s="929" t="e">
        <f>'SEPG-F-007'!#REF!</f>
        <v>#REF!</v>
      </c>
      <c r="C20" s="930"/>
      <c r="D20" s="944"/>
      <c r="E20" s="932" t="e">
        <f>'SEPG-F-007'!#REF!</f>
        <v>#REF!</v>
      </c>
      <c r="F20" s="89" t="e">
        <f>#REF!</f>
        <v>#REF!</v>
      </c>
      <c r="G20" s="89" t="e">
        <f>#REF!</f>
        <v>#REF!</v>
      </c>
      <c r="H20" s="90" t="e">
        <f>#REF!</f>
        <v>#REF!</v>
      </c>
      <c r="I20" s="100">
        <f>'SEPG-F-014'!G30</f>
        <v>0</v>
      </c>
      <c r="J20" s="90">
        <f>'SEPG-F-014'!R30</f>
        <v>-2</v>
      </c>
      <c r="K20" s="939" t="e">
        <f>'SEPG-F-007'!#REF!</f>
        <v>#REF!</v>
      </c>
      <c r="L20" s="940" t="s">
        <v>169</v>
      </c>
      <c r="M20" s="924" t="e">
        <f>#REF!</f>
        <v>#REF!</v>
      </c>
      <c r="N20" s="924" t="e">
        <f>#REF!</f>
        <v>#REF!</v>
      </c>
      <c r="O20" s="924" t="e">
        <f>#REF!</f>
        <v>#REF!</v>
      </c>
      <c r="P20" s="924" t="e">
        <f>#REF!</f>
        <v>#REF!</v>
      </c>
      <c r="Q20" s="924" t="e">
        <f>#REF!</f>
        <v>#REF!</v>
      </c>
      <c r="R20" s="924" t="e">
        <f>#REF!</f>
        <v>#REF!</v>
      </c>
      <c r="S20" s="924" t="e">
        <f>#REF!</f>
        <v>#REF!</v>
      </c>
      <c r="T20" s="924"/>
    </row>
    <row r="21" spans="2:21" ht="24" customHeight="1" x14ac:dyDescent="0.2">
      <c r="B21" s="930"/>
      <c r="C21" s="930"/>
      <c r="D21" s="944"/>
      <c r="E21" s="933"/>
      <c r="F21" s="927" t="e">
        <f>#REF!</f>
        <v>#REF!</v>
      </c>
      <c r="G21" s="927" t="e">
        <f>#REF!</f>
        <v>#REF!</v>
      </c>
      <c r="H21" s="927" t="e">
        <f>#REF!</f>
        <v>#REF!</v>
      </c>
      <c r="I21" s="101">
        <f>'SEPG-F-014'!G31</f>
        <v>0</v>
      </c>
      <c r="J21" s="927">
        <f>'SEPG-F-014'!R31</f>
        <v>0</v>
      </c>
      <c r="K21" s="927"/>
      <c r="L21" s="941"/>
      <c r="M21" s="925"/>
      <c r="N21" s="925"/>
      <c r="O21" s="925"/>
      <c r="P21" s="925"/>
      <c r="Q21" s="925"/>
      <c r="R21" s="925"/>
      <c r="S21" s="925"/>
      <c r="T21" s="925"/>
    </row>
    <row r="22" spans="2:21" ht="24" customHeight="1" x14ac:dyDescent="0.2">
      <c r="B22" s="931"/>
      <c r="C22" s="930"/>
      <c r="D22" s="944"/>
      <c r="E22" s="934"/>
      <c r="F22" s="928"/>
      <c r="G22" s="928"/>
      <c r="H22" s="928"/>
      <c r="I22" s="102">
        <f>'SEPG-F-014'!G32</f>
        <v>0</v>
      </c>
      <c r="J22" s="928"/>
      <c r="K22" s="928"/>
      <c r="L22" s="942"/>
      <c r="M22" s="926"/>
      <c r="N22" s="926"/>
      <c r="O22" s="926"/>
      <c r="P22" s="926"/>
      <c r="Q22" s="926"/>
      <c r="R22" s="926"/>
      <c r="S22" s="926"/>
      <c r="T22" s="926"/>
    </row>
    <row r="23" spans="2:21" ht="24" customHeight="1" x14ac:dyDescent="0.2">
      <c r="B23" s="929" t="e">
        <f>'SEPG-F-007'!#REF!</f>
        <v>#REF!</v>
      </c>
      <c r="C23" s="930"/>
      <c r="D23" s="944"/>
      <c r="E23" s="932" t="e">
        <f>'SEPG-F-007'!#REF!</f>
        <v>#REF!</v>
      </c>
      <c r="F23" s="89" t="e">
        <f>#REF!</f>
        <v>#REF!</v>
      </c>
      <c r="G23" s="89" t="e">
        <f>#REF!</f>
        <v>#REF!</v>
      </c>
      <c r="H23" s="90" t="e">
        <f>#REF!</f>
        <v>#REF!</v>
      </c>
      <c r="I23" s="100">
        <f>'SEPG-F-014'!G51</f>
        <v>0</v>
      </c>
      <c r="J23" s="90">
        <f>'SEPG-F-014'!R51</f>
        <v>0</v>
      </c>
      <c r="K23" s="939" t="e">
        <f>'SEPG-F-007'!#REF!</f>
        <v>#REF!</v>
      </c>
      <c r="L23" s="940" t="s">
        <v>151</v>
      </c>
      <c r="M23" s="924" t="e">
        <f>#REF!</f>
        <v>#REF!</v>
      </c>
      <c r="N23" s="924" t="e">
        <f>#REF!</f>
        <v>#REF!</v>
      </c>
      <c r="O23" s="924" t="e">
        <f>#REF!</f>
        <v>#REF!</v>
      </c>
      <c r="P23" s="924" t="e">
        <f>#REF!</f>
        <v>#REF!</v>
      </c>
      <c r="Q23" s="924" t="e">
        <f>#REF!</f>
        <v>#REF!</v>
      </c>
      <c r="R23" s="924" t="e">
        <f>#REF!</f>
        <v>#REF!</v>
      </c>
      <c r="S23" s="924" t="e">
        <f>#REF!</f>
        <v>#REF!</v>
      </c>
      <c r="T23" s="924"/>
    </row>
    <row r="24" spans="2:21" ht="24" customHeight="1" x14ac:dyDescent="0.2">
      <c r="B24" s="930"/>
      <c r="C24" s="930"/>
      <c r="D24" s="944"/>
      <c r="E24" s="933"/>
      <c r="F24" s="927" t="e">
        <f>#REF!</f>
        <v>#REF!</v>
      </c>
      <c r="G24" s="927" t="e">
        <f>#REF!</f>
        <v>#REF!</v>
      </c>
      <c r="H24" s="927" t="e">
        <f>#REF!</f>
        <v>#REF!</v>
      </c>
      <c r="I24" s="101">
        <f>'SEPG-F-014'!G52</f>
        <v>0</v>
      </c>
      <c r="J24" s="927">
        <f>'SEPG-F-014'!R52</f>
        <v>0</v>
      </c>
      <c r="K24" s="927"/>
      <c r="L24" s="941"/>
      <c r="M24" s="925"/>
      <c r="N24" s="925"/>
      <c r="O24" s="925"/>
      <c r="P24" s="925"/>
      <c r="Q24" s="925"/>
      <c r="R24" s="925"/>
      <c r="S24" s="925"/>
      <c r="T24" s="925"/>
    </row>
    <row r="25" spans="2:21" ht="24" customHeight="1" x14ac:dyDescent="0.2">
      <c r="B25" s="931"/>
      <c r="C25" s="931"/>
      <c r="D25" s="945"/>
      <c r="E25" s="934"/>
      <c r="F25" s="928"/>
      <c r="G25" s="928"/>
      <c r="H25" s="928"/>
      <c r="I25" s="102">
        <f>'SEPG-F-014'!G53</f>
        <v>0</v>
      </c>
      <c r="J25" s="928"/>
      <c r="K25" s="928"/>
      <c r="L25" s="942"/>
      <c r="M25" s="926"/>
      <c r="N25" s="926"/>
      <c r="O25" s="926"/>
      <c r="P25" s="926"/>
      <c r="Q25" s="926"/>
      <c r="R25" s="926"/>
      <c r="S25" s="926"/>
      <c r="T25" s="926"/>
    </row>
    <row r="26" spans="2:21" ht="6.75" customHeight="1" thickBot="1" x14ac:dyDescent="0.25">
      <c r="B26" s="9"/>
      <c r="C26" s="9"/>
      <c r="D26" s="9"/>
      <c r="E26" s="9"/>
      <c r="F26" s="103"/>
      <c r="G26" s="11"/>
      <c r="H26" s="11"/>
      <c r="I26" s="11"/>
      <c r="J26" s="104"/>
      <c r="K26" s="11"/>
      <c r="L26" s="11"/>
      <c r="M26" s="1"/>
      <c r="N26" s="9"/>
    </row>
    <row r="27" spans="2:21" ht="15.75" customHeight="1" thickBot="1" x14ac:dyDescent="0.25">
      <c r="B27" s="914" t="s">
        <v>170</v>
      </c>
      <c r="C27" s="915"/>
      <c r="D27" s="915"/>
      <c r="E27" s="915"/>
      <c r="F27" s="915"/>
      <c r="G27" s="915"/>
      <c r="H27" s="915"/>
      <c r="I27" s="916"/>
      <c r="J27" s="914" t="s">
        <v>6</v>
      </c>
      <c r="K27" s="915"/>
      <c r="L27" s="915"/>
      <c r="M27" s="915"/>
      <c r="N27" s="916"/>
      <c r="O27" s="908" t="s">
        <v>171</v>
      </c>
      <c r="P27" s="909"/>
      <c r="Q27" s="909"/>
      <c r="R27" s="909"/>
      <c r="S27" s="909"/>
      <c r="T27" s="909"/>
      <c r="U27" s="910"/>
    </row>
    <row r="28" spans="2:21" ht="52.5" customHeight="1" thickBot="1" x14ac:dyDescent="0.25">
      <c r="B28" s="911" t="s">
        <v>172</v>
      </c>
      <c r="C28" s="912"/>
      <c r="D28" s="912"/>
      <c r="E28" s="912"/>
      <c r="F28" s="912"/>
      <c r="G28" s="912"/>
      <c r="H28" s="912"/>
      <c r="I28" s="913"/>
      <c r="J28" s="911" t="s">
        <v>172</v>
      </c>
      <c r="K28" s="912"/>
      <c r="L28" s="912"/>
      <c r="M28" s="912"/>
      <c r="N28" s="913"/>
      <c r="O28" s="911" t="s">
        <v>173</v>
      </c>
      <c r="P28" s="912"/>
      <c r="Q28" s="912"/>
      <c r="R28" s="912"/>
      <c r="S28" s="912"/>
      <c r="T28" s="912"/>
      <c r="U28" s="913"/>
    </row>
  </sheetData>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Q2:U2"/>
    <mergeCell ref="G3:P3"/>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Q3:U3"/>
    <mergeCell ref="G4:P4"/>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s>
  <conditionalFormatting sqref="H12:H13">
    <cfRule type="containsText" dxfId="8" priority="5" stopIfTrue="1" operator="containsText" text="riesgo Extrema">
      <formula>NOT(ISERROR(SEARCH("riesgo Extrema",H12)))</formula>
    </cfRule>
    <cfRule type="containsText" dxfId="7" priority="6" stopIfTrue="1" operator="containsText" text="riesgo Alta">
      <formula>NOT(ISERROR(SEARCH("riesgo Alta",H12)))</formula>
    </cfRule>
    <cfRule type="containsText" dxfId="6" priority="7" stopIfTrue="1" operator="containsText" text="riesgo Moderada">
      <formula>NOT(ISERROR(SEARCH("riesgo Moderada",H12)))</formula>
    </cfRule>
    <cfRule type="containsText" dxfId="5" priority="8" stopIfTrue="1" operator="containsText" text="riesgo Baja">
      <formula>NOT(ISERROR(SEARCH("riesgo Baja",H12)))</formula>
    </cfRule>
    <cfRule type="containsText" dxfId="4" priority="9" stopIfTrue="1" operator="containsText" text=" riesgo Baja">
      <formula>NOT(ISERROR(SEARCH(" riesgo Baja",H12)))</formula>
    </cfRule>
  </conditionalFormatting>
  <conditionalFormatting sqref="J15:J16 H15:H16 J18:J19 H18:H19 J21:J22 H21:H22 J12:J13 H24:H25 J24:J25">
    <cfRule type="containsText" dxfId="3" priority="1" stopIfTrue="1" operator="containsText" text="riesgo Extrema">
      <formula>NOT(ISERROR(SEARCH("riesgo Extrema",H12)))</formula>
    </cfRule>
    <cfRule type="containsText" dxfId="2" priority="2" stopIfTrue="1" operator="containsText" text="riesgo Alta">
      <formula>NOT(ISERROR(SEARCH("riesgo Alta",H12)))</formula>
    </cfRule>
    <cfRule type="containsText" dxfId="1" priority="3" stopIfTrue="1" operator="containsText" text="riesgo Moderada">
      <formula>NOT(ISERROR(SEARCH("riesgo Moderada",H12)))</formula>
    </cfRule>
    <cfRule type="containsText" dxfId="0"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04" right="0.78740157480314965" top="0" bottom="0" header="0" footer="0"/>
  <pageSetup scale="27" orientation="landscape"/>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3:N88"/>
  <sheetViews>
    <sheetView topLeftCell="A9" workbookViewId="0">
      <selection activeCell="D22" sqref="D22"/>
    </sheetView>
  </sheetViews>
  <sheetFormatPr baseColWidth="10" defaultRowHeight="12.75" x14ac:dyDescent="0.2"/>
  <cols>
    <col min="1" max="1" width="4.28515625" customWidth="1"/>
    <col min="2" max="2" width="45.85546875" customWidth="1"/>
    <col min="3" max="3" width="28.7109375" customWidth="1"/>
    <col min="4" max="4" width="26.140625" customWidth="1"/>
    <col min="5" max="5" width="18" customWidth="1"/>
    <col min="6" max="7" width="17.85546875" customWidth="1"/>
    <col min="8" max="8" width="20.28515625" customWidth="1"/>
    <col min="9" max="12" width="11.28515625" customWidth="1"/>
    <col min="13" max="13" width="7" customWidth="1"/>
    <col min="14" max="14" width="22.140625" customWidth="1"/>
  </cols>
  <sheetData>
    <row r="3" spans="2:14" x14ac:dyDescent="0.2">
      <c r="J3" t="s">
        <v>174</v>
      </c>
      <c r="K3" t="s">
        <v>175</v>
      </c>
      <c r="L3" t="s">
        <v>176</v>
      </c>
      <c r="N3" s="5"/>
    </row>
    <row r="4" spans="2:14" ht="107.25" customHeight="1" x14ac:dyDescent="0.2">
      <c r="B4" t="s">
        <v>13</v>
      </c>
      <c r="D4" t="s">
        <v>177</v>
      </c>
      <c r="G4" t="s">
        <v>47</v>
      </c>
      <c r="H4" t="s">
        <v>48</v>
      </c>
      <c r="J4" s="8" t="s">
        <v>178</v>
      </c>
      <c r="K4" s="8" t="s">
        <v>179</v>
      </c>
      <c r="L4" s="8" t="s">
        <v>180</v>
      </c>
      <c r="N4" s="19" t="s">
        <v>145</v>
      </c>
    </row>
    <row r="5" spans="2:14" x14ac:dyDescent="0.2">
      <c r="B5" t="s">
        <v>181</v>
      </c>
      <c r="D5">
        <v>1</v>
      </c>
      <c r="G5" t="s">
        <v>182</v>
      </c>
      <c r="H5" t="s">
        <v>182</v>
      </c>
      <c r="J5">
        <v>0</v>
      </c>
      <c r="K5">
        <v>0</v>
      </c>
      <c r="L5">
        <v>0</v>
      </c>
      <c r="N5" s="5" t="s">
        <v>168</v>
      </c>
    </row>
    <row r="6" spans="2:14" x14ac:dyDescent="0.2">
      <c r="B6" t="s">
        <v>15</v>
      </c>
      <c r="D6">
        <v>0</v>
      </c>
      <c r="J6">
        <v>1</v>
      </c>
      <c r="K6">
        <v>1</v>
      </c>
      <c r="L6">
        <v>1</v>
      </c>
      <c r="N6" s="5" t="s">
        <v>151</v>
      </c>
    </row>
    <row r="7" spans="2:14" ht="38.25" x14ac:dyDescent="0.2">
      <c r="B7" t="s">
        <v>183</v>
      </c>
      <c r="N7" s="20" t="s">
        <v>169</v>
      </c>
    </row>
    <row r="8" spans="2:14" ht="76.5" x14ac:dyDescent="0.2">
      <c r="B8" t="s">
        <v>184</v>
      </c>
      <c r="D8" s="20" t="s">
        <v>131</v>
      </c>
      <c r="E8" s="20" t="s">
        <v>185</v>
      </c>
      <c r="F8" s="20" t="s">
        <v>133</v>
      </c>
      <c r="G8" s="20" t="s">
        <v>186</v>
      </c>
      <c r="H8" s="20" t="s">
        <v>135</v>
      </c>
      <c r="N8" s="5" t="s">
        <v>150</v>
      </c>
    </row>
    <row r="9" spans="2:14" x14ac:dyDescent="0.2">
      <c r="B9" t="s">
        <v>187</v>
      </c>
      <c r="D9" s="48">
        <v>0</v>
      </c>
      <c r="E9" s="48">
        <v>0</v>
      </c>
      <c r="F9" s="48">
        <v>0</v>
      </c>
      <c r="G9" s="48">
        <v>0</v>
      </c>
      <c r="H9" s="48">
        <v>0</v>
      </c>
      <c r="N9" s="5"/>
    </row>
    <row r="10" spans="2:14" x14ac:dyDescent="0.2">
      <c r="B10" t="s">
        <v>14</v>
      </c>
      <c r="D10" s="48">
        <v>15</v>
      </c>
      <c r="E10" s="48">
        <v>15</v>
      </c>
      <c r="F10" s="48">
        <v>30</v>
      </c>
      <c r="G10" s="48">
        <v>15</v>
      </c>
      <c r="H10" s="48">
        <v>25</v>
      </c>
    </row>
    <row r="11" spans="2:14" x14ac:dyDescent="0.2">
      <c r="B11" s="5" t="s">
        <v>188</v>
      </c>
    </row>
    <row r="16" spans="2:14" ht="15.75" x14ac:dyDescent="0.2">
      <c r="B16" s="13">
        <v>1</v>
      </c>
      <c r="C16" s="16" t="s">
        <v>189</v>
      </c>
      <c r="D16" s="14"/>
      <c r="E16" s="43" t="s">
        <v>182</v>
      </c>
      <c r="I16" s="946"/>
      <c r="J16" s="947"/>
      <c r="K16" s="947"/>
      <c r="L16" s="947"/>
    </row>
    <row r="17" spans="2:12" ht="15.75" x14ac:dyDescent="0.2">
      <c r="B17" s="13">
        <v>2</v>
      </c>
      <c r="C17" s="16" t="s">
        <v>190</v>
      </c>
      <c r="D17" s="14"/>
      <c r="E17" s="14"/>
      <c r="I17" s="92"/>
      <c r="J17" s="93"/>
      <c r="K17" s="93"/>
      <c r="L17" s="93"/>
    </row>
    <row r="18" spans="2:12" ht="15.75" x14ac:dyDescent="0.2">
      <c r="B18" s="13">
        <v>3</v>
      </c>
      <c r="C18" s="16" t="s">
        <v>191</v>
      </c>
      <c r="D18" s="14"/>
      <c r="E18" s="14"/>
      <c r="I18" s="92"/>
      <c r="J18" s="93"/>
      <c r="K18" s="93"/>
      <c r="L18" s="93"/>
    </row>
    <row r="19" spans="2:12" ht="15.75" x14ac:dyDescent="0.2">
      <c r="B19" s="13">
        <v>4</v>
      </c>
      <c r="C19" s="16" t="s">
        <v>192</v>
      </c>
      <c r="D19" s="15"/>
      <c r="E19" s="15"/>
      <c r="I19" s="946"/>
      <c r="J19" s="947"/>
      <c r="K19" s="947"/>
      <c r="L19" s="947"/>
    </row>
    <row r="20" spans="2:12" ht="15.75" x14ac:dyDescent="0.2">
      <c r="B20" s="13">
        <v>5</v>
      </c>
      <c r="C20" s="16" t="s">
        <v>193</v>
      </c>
      <c r="D20" s="15"/>
      <c r="E20" s="15"/>
      <c r="I20" s="946"/>
      <c r="J20" s="947"/>
      <c r="K20" s="947"/>
      <c r="L20" s="947"/>
    </row>
    <row r="21" spans="2:12" ht="15.75" x14ac:dyDescent="0.2">
      <c r="B21" s="1"/>
      <c r="C21" s="28"/>
      <c r="D21" s="15"/>
      <c r="E21" s="15"/>
      <c r="I21" s="92"/>
      <c r="J21" s="93"/>
      <c r="K21" s="93"/>
      <c r="L21" s="93"/>
    </row>
    <row r="24" spans="2:12" x14ac:dyDescent="0.2">
      <c r="B24" s="17">
        <v>13</v>
      </c>
      <c r="C24" s="16" t="s">
        <v>38</v>
      </c>
      <c r="D24" s="17"/>
    </row>
    <row r="25" spans="2:12" x14ac:dyDescent="0.2">
      <c r="B25" s="17">
        <v>11</v>
      </c>
      <c r="C25" s="16" t="s">
        <v>36</v>
      </c>
      <c r="D25" s="17"/>
    </row>
    <row r="26" spans="2:12" x14ac:dyDescent="0.2">
      <c r="B26" s="17">
        <v>7</v>
      </c>
      <c r="C26" s="16" t="s">
        <v>34</v>
      </c>
      <c r="D26" s="17"/>
    </row>
    <row r="27" spans="2:12" x14ac:dyDescent="0.2">
      <c r="B27" s="12">
        <v>6</v>
      </c>
      <c r="C27" s="16" t="s">
        <v>32</v>
      </c>
      <c r="D27" s="12"/>
    </row>
    <row r="28" spans="2:12" x14ac:dyDescent="0.2">
      <c r="B28" s="12">
        <v>1</v>
      </c>
      <c r="C28" s="16" t="s">
        <v>30</v>
      </c>
      <c r="D28" s="12"/>
    </row>
    <row r="29" spans="2:12" x14ac:dyDescent="0.2">
      <c r="B29" s="15"/>
      <c r="C29" s="28"/>
      <c r="D29" s="15"/>
    </row>
    <row r="30" spans="2:12" x14ac:dyDescent="0.2">
      <c r="B30" s="15"/>
      <c r="C30" s="28"/>
      <c r="D30" s="15"/>
    </row>
    <row r="31" spans="2:12" x14ac:dyDescent="0.2">
      <c r="B31" s="15"/>
      <c r="C31" s="28"/>
      <c r="D31" s="15"/>
    </row>
    <row r="32" spans="2:12" x14ac:dyDescent="0.2">
      <c r="B32" s="15"/>
      <c r="C32" s="28"/>
      <c r="D32" s="15"/>
    </row>
    <row r="33" spans="2:14" ht="13.5" customHeight="1" x14ac:dyDescent="0.2">
      <c r="B33" s="15"/>
      <c r="C33" s="28"/>
      <c r="D33" s="15"/>
    </row>
    <row r="34" spans="2:14" ht="13.5" customHeight="1" x14ac:dyDescent="0.2">
      <c r="B34" s="15"/>
      <c r="C34" s="28"/>
      <c r="D34" s="15"/>
    </row>
    <row r="35" spans="2:14" ht="13.5" thickBot="1" x14ac:dyDescent="0.25"/>
    <row r="36" spans="2:14" ht="26.25" thickBot="1" x14ac:dyDescent="0.25">
      <c r="B36" s="13" t="s">
        <v>194</v>
      </c>
      <c r="C36" s="13"/>
      <c r="D36" s="13" t="s">
        <v>144</v>
      </c>
      <c r="I36" s="68" t="s">
        <v>54</v>
      </c>
      <c r="J36" s="69" t="s">
        <v>55</v>
      </c>
      <c r="K36" s="1"/>
      <c r="L36" s="1"/>
      <c r="M36" s="1"/>
      <c r="N36" s="1"/>
    </row>
    <row r="37" spans="2:14" x14ac:dyDescent="0.2">
      <c r="B37" s="13">
        <v>1</v>
      </c>
      <c r="C37" s="58" t="s">
        <v>153</v>
      </c>
      <c r="D37" s="18" t="s">
        <v>195</v>
      </c>
      <c r="E37" s="42"/>
      <c r="F37" s="13"/>
      <c r="G37" s="13"/>
      <c r="I37" s="491" t="s">
        <v>57</v>
      </c>
      <c r="J37" s="66" t="s">
        <v>58</v>
      </c>
      <c r="K37" s="49"/>
      <c r="L37" s="49"/>
      <c r="M37" s="49"/>
      <c r="N37" s="49"/>
    </row>
    <row r="38" spans="2:14" x14ac:dyDescent="0.2">
      <c r="B38" s="13">
        <v>2</v>
      </c>
      <c r="C38" s="59" t="s">
        <v>196</v>
      </c>
      <c r="D38" s="18" t="s">
        <v>197</v>
      </c>
      <c r="E38" s="13"/>
      <c r="F38" s="13"/>
      <c r="G38" s="13"/>
      <c r="I38" s="492"/>
      <c r="J38" s="60" t="s">
        <v>64</v>
      </c>
      <c r="K38" s="50"/>
      <c r="L38" s="50"/>
      <c r="M38" s="50"/>
      <c r="N38" s="50"/>
    </row>
    <row r="39" spans="2:14" x14ac:dyDescent="0.2">
      <c r="B39" s="13">
        <v>3</v>
      </c>
      <c r="C39" s="59" t="s">
        <v>154</v>
      </c>
      <c r="D39" s="18" t="s">
        <v>198</v>
      </c>
      <c r="E39" s="13"/>
      <c r="F39" s="13"/>
      <c r="G39" s="13"/>
      <c r="I39" s="492"/>
      <c r="J39" s="60" t="s">
        <v>67</v>
      </c>
      <c r="K39" s="50"/>
      <c r="L39" s="50"/>
      <c r="M39" s="50"/>
      <c r="N39" s="50"/>
    </row>
    <row r="40" spans="2:14" x14ac:dyDescent="0.2">
      <c r="B40" s="13">
        <v>4</v>
      </c>
      <c r="C40" s="57" t="s">
        <v>199</v>
      </c>
      <c r="D40" s="18" t="s">
        <v>200</v>
      </c>
      <c r="E40" s="13"/>
      <c r="F40" s="13"/>
      <c r="G40" s="13"/>
      <c r="I40" s="492"/>
      <c r="J40" s="60" t="s">
        <v>69</v>
      </c>
      <c r="K40" s="50"/>
      <c r="L40" s="50"/>
      <c r="M40" s="50"/>
      <c r="N40" s="50"/>
    </row>
    <row r="41" spans="2:14" x14ac:dyDescent="0.2">
      <c r="B41" s="13">
        <v>5</v>
      </c>
      <c r="C41" s="62" t="s">
        <v>201</v>
      </c>
      <c r="D41" s="13"/>
      <c r="E41" s="13"/>
      <c r="F41" s="13"/>
      <c r="G41" s="13"/>
      <c r="I41" s="492"/>
      <c r="J41" s="60" t="s">
        <v>71</v>
      </c>
      <c r="K41" s="50"/>
      <c r="L41" s="50"/>
      <c r="M41" s="50"/>
      <c r="N41" s="50"/>
    </row>
    <row r="42" spans="2:14" ht="12.75" customHeight="1" x14ac:dyDescent="0.2">
      <c r="B42" s="13">
        <v>6</v>
      </c>
      <c r="C42" s="59" t="s">
        <v>202</v>
      </c>
      <c r="D42" s="13"/>
      <c r="E42" s="13"/>
      <c r="F42" s="13"/>
      <c r="G42" s="13"/>
      <c r="I42" s="493" t="s">
        <v>73</v>
      </c>
      <c r="J42" s="61" t="s">
        <v>74</v>
      </c>
      <c r="K42" s="50"/>
      <c r="L42" s="50"/>
      <c r="M42" s="50"/>
      <c r="N42" s="50"/>
    </row>
    <row r="43" spans="2:14" x14ac:dyDescent="0.2">
      <c r="B43" s="13">
        <v>7</v>
      </c>
      <c r="C43" s="57" t="s">
        <v>152</v>
      </c>
      <c r="D43" s="13"/>
      <c r="E43" s="13"/>
      <c r="F43" s="13"/>
      <c r="G43" s="13"/>
      <c r="I43" s="494"/>
      <c r="J43" s="61" t="s">
        <v>80</v>
      </c>
      <c r="K43" s="50"/>
      <c r="L43" s="50"/>
      <c r="M43" s="50"/>
      <c r="N43" s="50"/>
    </row>
    <row r="44" spans="2:14" x14ac:dyDescent="0.2">
      <c r="B44" s="13">
        <v>11</v>
      </c>
      <c r="C44" s="62" t="s">
        <v>203</v>
      </c>
      <c r="D44" s="13"/>
      <c r="E44" s="13"/>
      <c r="F44" s="13"/>
      <c r="G44" s="13"/>
      <c r="I44" s="494"/>
      <c r="J44" s="61" t="s">
        <v>81</v>
      </c>
      <c r="K44" s="50"/>
      <c r="L44" s="50"/>
      <c r="M44" s="50"/>
      <c r="N44" s="50"/>
    </row>
    <row r="45" spans="2:14" x14ac:dyDescent="0.2">
      <c r="B45" s="13">
        <v>12</v>
      </c>
      <c r="C45" s="59" t="s">
        <v>204</v>
      </c>
      <c r="D45" s="13"/>
      <c r="E45" s="13"/>
      <c r="F45" s="13"/>
      <c r="G45" s="13"/>
      <c r="I45" s="494"/>
      <c r="J45" s="61" t="s">
        <v>82</v>
      </c>
      <c r="K45" s="50"/>
      <c r="L45" s="50"/>
      <c r="M45" s="50"/>
      <c r="N45" s="50"/>
    </row>
    <row r="46" spans="2:14" x14ac:dyDescent="0.2">
      <c r="B46" s="13">
        <v>13</v>
      </c>
      <c r="C46" s="62" t="s">
        <v>205</v>
      </c>
      <c r="D46" s="13"/>
      <c r="E46" s="13"/>
      <c r="F46" s="13"/>
      <c r="G46" s="13"/>
      <c r="I46" s="495" t="s">
        <v>206</v>
      </c>
      <c r="J46" s="63" t="s">
        <v>84</v>
      </c>
      <c r="K46" s="50"/>
      <c r="L46" s="50"/>
      <c r="M46" s="50"/>
      <c r="N46" s="50"/>
    </row>
    <row r="47" spans="2:14" x14ac:dyDescent="0.2">
      <c r="B47" s="13">
        <v>14</v>
      </c>
      <c r="C47" s="57" t="s">
        <v>155</v>
      </c>
      <c r="D47" s="13"/>
      <c r="E47" s="13"/>
      <c r="F47" s="13"/>
      <c r="G47" s="13"/>
      <c r="I47" s="495"/>
      <c r="J47" s="63" t="s">
        <v>86</v>
      </c>
      <c r="K47" s="50"/>
      <c r="L47" s="50"/>
      <c r="M47" s="50"/>
      <c r="N47" s="50"/>
    </row>
    <row r="48" spans="2:14" x14ac:dyDescent="0.2">
      <c r="B48" s="13">
        <v>18</v>
      </c>
      <c r="C48" s="57" t="s">
        <v>156</v>
      </c>
      <c r="D48" s="13"/>
      <c r="E48" s="13"/>
      <c r="F48" s="13"/>
      <c r="G48" s="13"/>
      <c r="I48" s="495"/>
      <c r="J48" s="63" t="s">
        <v>92</v>
      </c>
      <c r="K48" s="50"/>
      <c r="L48" s="50"/>
      <c r="M48" s="50"/>
      <c r="N48" s="50"/>
    </row>
    <row r="49" spans="2:14" x14ac:dyDescent="0.2">
      <c r="B49" s="13">
        <v>21</v>
      </c>
      <c r="C49" s="62" t="s">
        <v>207</v>
      </c>
      <c r="D49" s="13"/>
      <c r="E49" s="13"/>
      <c r="F49" s="13"/>
      <c r="G49" s="13"/>
      <c r="I49" s="495"/>
      <c r="J49" s="63" t="s">
        <v>93</v>
      </c>
      <c r="K49" s="50"/>
      <c r="L49" s="50"/>
      <c r="M49" s="50"/>
      <c r="N49" s="50"/>
    </row>
    <row r="50" spans="2:14" x14ac:dyDescent="0.2">
      <c r="B50" s="13">
        <v>22</v>
      </c>
      <c r="C50" s="62" t="s">
        <v>208</v>
      </c>
      <c r="D50" s="13"/>
      <c r="E50" s="13"/>
      <c r="F50" s="13"/>
      <c r="G50" s="13"/>
      <c r="I50" s="495"/>
      <c r="J50" s="63" t="s">
        <v>94</v>
      </c>
      <c r="K50" s="50"/>
      <c r="L50" s="50"/>
      <c r="M50" s="50"/>
      <c r="N50" s="50"/>
    </row>
    <row r="51" spans="2:14" x14ac:dyDescent="0.2">
      <c r="B51" s="13">
        <v>24</v>
      </c>
      <c r="C51" s="62" t="s">
        <v>209</v>
      </c>
      <c r="D51" s="13"/>
      <c r="E51" s="13"/>
      <c r="F51" s="13"/>
      <c r="G51" s="13"/>
      <c r="I51" s="495"/>
      <c r="J51" s="63" t="s">
        <v>95</v>
      </c>
      <c r="K51" s="50"/>
      <c r="L51" s="50"/>
      <c r="M51" s="50"/>
      <c r="N51" s="50"/>
    </row>
    <row r="52" spans="2:14" x14ac:dyDescent="0.2">
      <c r="B52" s="13">
        <v>26</v>
      </c>
      <c r="C52" s="64" t="s">
        <v>210</v>
      </c>
      <c r="D52" s="13"/>
      <c r="E52" s="13"/>
      <c r="F52" s="13"/>
      <c r="G52" s="13"/>
      <c r="I52" s="495"/>
      <c r="J52" s="63" t="s">
        <v>97</v>
      </c>
      <c r="K52" s="50"/>
      <c r="L52" s="50"/>
      <c r="M52" s="50"/>
      <c r="N52" s="50"/>
    </row>
    <row r="53" spans="2:14" x14ac:dyDescent="0.2">
      <c r="B53" s="13">
        <v>28</v>
      </c>
      <c r="C53" s="62" t="s">
        <v>211</v>
      </c>
      <c r="D53" s="13"/>
      <c r="E53" s="13"/>
      <c r="F53" s="13"/>
      <c r="G53" s="13"/>
      <c r="I53" s="495"/>
      <c r="J53" s="63" t="s">
        <v>103</v>
      </c>
      <c r="K53" s="50"/>
      <c r="L53" s="50"/>
      <c r="M53" s="50"/>
      <c r="N53" s="50"/>
    </row>
    <row r="54" spans="2:14" x14ac:dyDescent="0.2">
      <c r="B54" s="13">
        <v>30</v>
      </c>
      <c r="C54" s="62" t="s">
        <v>212</v>
      </c>
      <c r="D54" s="13"/>
      <c r="E54" s="13"/>
      <c r="F54" s="13"/>
      <c r="G54" s="13"/>
      <c r="I54" s="496" t="s">
        <v>213</v>
      </c>
      <c r="J54" s="65" t="s">
        <v>105</v>
      </c>
      <c r="K54" s="50"/>
      <c r="L54" s="50"/>
      <c r="M54" s="50"/>
      <c r="N54" s="50"/>
    </row>
    <row r="55" spans="2:14" x14ac:dyDescent="0.2">
      <c r="B55" s="13">
        <v>33</v>
      </c>
      <c r="C55" s="64" t="s">
        <v>214</v>
      </c>
      <c r="D55" s="13"/>
      <c r="E55" s="13"/>
      <c r="F55" s="13"/>
      <c r="G55" s="13"/>
      <c r="I55" s="496"/>
      <c r="J55" s="65" t="s">
        <v>106</v>
      </c>
      <c r="K55" s="50"/>
      <c r="L55" s="50"/>
      <c r="M55" s="50"/>
      <c r="N55" s="50"/>
    </row>
    <row r="56" spans="2:14" x14ac:dyDescent="0.2">
      <c r="B56" s="13">
        <v>35</v>
      </c>
      <c r="C56" s="64" t="s">
        <v>215</v>
      </c>
      <c r="D56" s="13"/>
      <c r="E56" s="13"/>
      <c r="F56" s="13"/>
      <c r="G56" s="13"/>
      <c r="I56" s="496"/>
      <c r="J56" s="65" t="s">
        <v>107</v>
      </c>
      <c r="K56" s="50"/>
      <c r="L56" s="50"/>
      <c r="M56" s="50"/>
      <c r="N56" s="50"/>
    </row>
    <row r="57" spans="2:14" x14ac:dyDescent="0.2">
      <c r="B57" s="13">
        <v>39</v>
      </c>
      <c r="C57" s="64" t="s">
        <v>216</v>
      </c>
      <c r="D57" s="13"/>
      <c r="E57" s="13"/>
      <c r="F57" s="13"/>
      <c r="G57" s="13"/>
      <c r="I57" s="496"/>
      <c r="J57" s="65" t="s">
        <v>109</v>
      </c>
      <c r="K57" s="50"/>
      <c r="L57" s="50"/>
      <c r="M57" s="50"/>
      <c r="N57" s="50"/>
    </row>
    <row r="58" spans="2:14" x14ac:dyDescent="0.2">
      <c r="B58" s="13">
        <v>44</v>
      </c>
      <c r="C58" s="64" t="s">
        <v>217</v>
      </c>
      <c r="D58" s="13"/>
      <c r="E58" s="13"/>
      <c r="F58" s="13"/>
      <c r="G58" s="13"/>
      <c r="I58" s="496"/>
      <c r="J58" s="65" t="s">
        <v>115</v>
      </c>
      <c r="K58" s="50"/>
      <c r="L58" s="50"/>
      <c r="M58" s="50"/>
      <c r="N58" s="50"/>
    </row>
    <row r="59" spans="2:14" x14ac:dyDescent="0.2">
      <c r="B59" s="13">
        <v>52</v>
      </c>
      <c r="C59" s="64" t="s">
        <v>218</v>
      </c>
      <c r="D59" s="13"/>
      <c r="E59" s="13"/>
      <c r="F59" s="13"/>
      <c r="G59" s="13"/>
      <c r="I59" s="496"/>
      <c r="J59" s="65" t="s">
        <v>116</v>
      </c>
      <c r="K59" s="50"/>
      <c r="L59" s="50"/>
      <c r="M59" s="50"/>
      <c r="N59" s="50"/>
    </row>
    <row r="60" spans="2:14" x14ac:dyDescent="0.2">
      <c r="B60" s="13">
        <v>55</v>
      </c>
      <c r="C60" s="64" t="s">
        <v>219</v>
      </c>
      <c r="D60" s="13"/>
      <c r="E60" s="13"/>
      <c r="F60" s="13"/>
      <c r="G60" s="13"/>
      <c r="I60" s="496"/>
      <c r="J60" s="65" t="s">
        <v>117</v>
      </c>
      <c r="K60" s="50"/>
      <c r="L60" s="50"/>
      <c r="M60" s="50"/>
      <c r="N60" s="50"/>
    </row>
    <row r="61" spans="2:14" x14ac:dyDescent="0.2">
      <c r="B61" s="13">
        <v>65</v>
      </c>
      <c r="C61" s="64" t="s">
        <v>220</v>
      </c>
      <c r="D61" s="13"/>
      <c r="E61" s="13"/>
      <c r="F61" s="13"/>
      <c r="G61" s="13"/>
      <c r="I61" s="496"/>
      <c r="J61" s="65" t="s">
        <v>118</v>
      </c>
      <c r="K61" s="50"/>
      <c r="L61" s="50"/>
      <c r="M61" s="50"/>
      <c r="N61" s="50"/>
    </row>
    <row r="62" spans="2:14" x14ac:dyDescent="0.2">
      <c r="I62" s="50"/>
      <c r="J62" s="50"/>
      <c r="K62" s="50"/>
      <c r="L62" s="50"/>
      <c r="M62" s="50"/>
      <c r="N62" s="50"/>
    </row>
    <row r="63" spans="2:14" x14ac:dyDescent="0.2">
      <c r="I63" s="50"/>
      <c r="J63" s="50"/>
      <c r="K63" s="50"/>
      <c r="L63" s="50"/>
      <c r="M63" s="50"/>
      <c r="N63" s="50"/>
    </row>
    <row r="64" spans="2:14" ht="13.5" thickBot="1" x14ac:dyDescent="0.25">
      <c r="I64" s="50"/>
      <c r="J64" s="50"/>
      <c r="K64" s="50"/>
      <c r="L64" s="50"/>
      <c r="M64" s="50"/>
      <c r="N64" s="50"/>
    </row>
    <row r="65" spans="2:14" x14ac:dyDescent="0.2">
      <c r="B65" s="18" t="s">
        <v>221</v>
      </c>
      <c r="C65" s="18"/>
      <c r="E65" s="72" t="s">
        <v>48</v>
      </c>
      <c r="F65" s="73">
        <v>1</v>
      </c>
      <c r="G65" s="73">
        <v>2</v>
      </c>
      <c r="H65" s="73">
        <v>3</v>
      </c>
      <c r="I65" s="74">
        <v>4</v>
      </c>
      <c r="J65" s="50"/>
      <c r="K65" s="50"/>
      <c r="L65" s="50"/>
      <c r="M65" s="50"/>
      <c r="N65" s="50"/>
    </row>
    <row r="66" spans="2:14" ht="15.75" x14ac:dyDescent="0.25">
      <c r="B66" s="46" t="s">
        <v>222</v>
      </c>
      <c r="C66" s="46"/>
      <c r="D66" s="80" t="s">
        <v>223</v>
      </c>
      <c r="E66" s="75">
        <v>1</v>
      </c>
      <c r="F66" s="50">
        <v>6</v>
      </c>
      <c r="G66" s="50">
        <v>7</v>
      </c>
      <c r="H66" s="50">
        <v>11</v>
      </c>
      <c r="I66" s="76">
        <v>13</v>
      </c>
      <c r="J66" s="50"/>
      <c r="K66" s="50"/>
      <c r="L66" s="50"/>
      <c r="M66" s="50"/>
      <c r="N66" s="50"/>
    </row>
    <row r="67" spans="2:14" ht="15.75" x14ac:dyDescent="0.25">
      <c r="B67" s="46" t="s">
        <v>224</v>
      </c>
      <c r="C67" s="46"/>
      <c r="E67" s="75">
        <v>2</v>
      </c>
      <c r="F67" s="50">
        <v>12</v>
      </c>
      <c r="G67" s="50">
        <v>14</v>
      </c>
      <c r="H67" s="50">
        <v>22</v>
      </c>
      <c r="I67" s="76">
        <v>26</v>
      </c>
      <c r="J67" s="50"/>
      <c r="K67" s="50"/>
      <c r="L67" s="50"/>
      <c r="M67" s="50"/>
      <c r="N67" s="50"/>
    </row>
    <row r="68" spans="2:14" ht="15.75" x14ac:dyDescent="0.25">
      <c r="B68" s="46" t="s">
        <v>225</v>
      </c>
      <c r="C68" s="46"/>
      <c r="E68" s="75">
        <v>3</v>
      </c>
      <c r="F68" s="50">
        <v>18</v>
      </c>
      <c r="G68" s="50">
        <v>21</v>
      </c>
      <c r="H68" s="50">
        <v>33</v>
      </c>
      <c r="I68" s="76">
        <v>39</v>
      </c>
      <c r="J68" s="50"/>
      <c r="K68" s="50"/>
      <c r="L68" s="50"/>
      <c r="M68" s="50"/>
      <c r="N68" s="50"/>
    </row>
    <row r="69" spans="2:14" ht="15.75" x14ac:dyDescent="0.25">
      <c r="B69" s="46" t="s">
        <v>226</v>
      </c>
      <c r="C69" s="46"/>
      <c r="E69" s="75">
        <v>4</v>
      </c>
      <c r="F69" s="50">
        <v>24</v>
      </c>
      <c r="G69" s="50">
        <v>28</v>
      </c>
      <c r="H69" s="50">
        <v>44</v>
      </c>
      <c r="I69" s="76">
        <v>52</v>
      </c>
      <c r="J69" s="50"/>
      <c r="K69" s="50"/>
      <c r="L69" s="50"/>
      <c r="M69" s="50"/>
      <c r="N69" s="50"/>
    </row>
    <row r="70" spans="2:14" ht="16.5" thickBot="1" x14ac:dyDescent="0.3">
      <c r="B70" s="46" t="s">
        <v>227</v>
      </c>
      <c r="C70" s="46"/>
      <c r="E70" s="77">
        <v>5</v>
      </c>
      <c r="F70" s="78">
        <v>30</v>
      </c>
      <c r="G70" s="78">
        <v>35</v>
      </c>
      <c r="H70" s="78">
        <v>55</v>
      </c>
      <c r="I70" s="79">
        <v>65</v>
      </c>
      <c r="J70" s="50"/>
      <c r="K70" s="50"/>
      <c r="L70" s="50"/>
      <c r="M70" s="50"/>
      <c r="N70" s="50"/>
    </row>
    <row r="71" spans="2:14" ht="15.75" x14ac:dyDescent="0.25">
      <c r="B71" s="46" t="s">
        <v>228</v>
      </c>
      <c r="C71" s="46"/>
      <c r="I71" s="50"/>
      <c r="J71" s="50"/>
      <c r="K71" s="50"/>
      <c r="L71" s="50"/>
      <c r="M71" s="50"/>
      <c r="N71" s="50"/>
    </row>
    <row r="72" spans="2:14" ht="15.75" x14ac:dyDescent="0.25">
      <c r="B72" s="46" t="s">
        <v>229</v>
      </c>
      <c r="C72" s="46"/>
      <c r="I72" s="50"/>
      <c r="J72" s="50"/>
      <c r="K72" s="50"/>
      <c r="L72" s="50"/>
      <c r="M72" s="50"/>
      <c r="N72" s="50"/>
    </row>
    <row r="73" spans="2:14" ht="15.75" x14ac:dyDescent="0.25">
      <c r="B73" s="46" t="s">
        <v>230</v>
      </c>
      <c r="I73" s="50"/>
      <c r="J73" s="50"/>
      <c r="K73" s="50"/>
      <c r="L73" s="50"/>
      <c r="M73" s="50"/>
      <c r="N73" s="50"/>
    </row>
    <row r="74" spans="2:14" ht="15.75" x14ac:dyDescent="0.25">
      <c r="B74" s="46" t="s">
        <v>231</v>
      </c>
      <c r="F74">
        <v>0</v>
      </c>
      <c r="G74">
        <v>50</v>
      </c>
      <c r="H74">
        <v>0</v>
      </c>
      <c r="I74" s="50"/>
      <c r="J74" s="50"/>
      <c r="K74" s="50"/>
      <c r="L74" s="50"/>
      <c r="M74" s="50"/>
      <c r="N74" s="50"/>
    </row>
    <row r="75" spans="2:14" ht="15.75" x14ac:dyDescent="0.25">
      <c r="B75" s="46" t="s">
        <v>232</v>
      </c>
      <c r="F75">
        <v>51</v>
      </c>
      <c r="G75">
        <v>75</v>
      </c>
      <c r="H75">
        <v>-1</v>
      </c>
      <c r="I75" s="50"/>
      <c r="J75" s="50"/>
      <c r="K75" s="50"/>
      <c r="L75" s="50"/>
      <c r="M75" s="50"/>
      <c r="N75" s="50"/>
    </row>
    <row r="76" spans="2:14" x14ac:dyDescent="0.2">
      <c r="F76">
        <v>76</v>
      </c>
      <c r="G76">
        <v>100</v>
      </c>
      <c r="H76">
        <v>-2</v>
      </c>
      <c r="I76" s="50"/>
      <c r="J76" s="50"/>
      <c r="K76" s="50"/>
      <c r="L76" s="50"/>
      <c r="M76" s="50"/>
      <c r="N76" s="50"/>
    </row>
    <row r="77" spans="2:14" x14ac:dyDescent="0.2">
      <c r="B77" s="18" t="s">
        <v>233</v>
      </c>
      <c r="I77" s="50"/>
      <c r="J77" s="50"/>
      <c r="K77" s="50"/>
      <c r="L77" s="50"/>
      <c r="M77" s="50"/>
      <c r="N77" s="50"/>
    </row>
    <row r="78" spans="2:14" ht="15.75" x14ac:dyDescent="0.25">
      <c r="B78" s="46" t="s">
        <v>234</v>
      </c>
      <c r="D78" s="51" t="s">
        <v>234</v>
      </c>
      <c r="I78" s="50"/>
      <c r="J78" s="50"/>
      <c r="K78" s="50"/>
      <c r="L78" s="50"/>
      <c r="M78" s="50"/>
      <c r="N78" s="50"/>
    </row>
    <row r="79" spans="2:14" ht="15.75" x14ac:dyDescent="0.25">
      <c r="B79" s="46" t="s">
        <v>235</v>
      </c>
      <c r="D79" s="51" t="s">
        <v>236</v>
      </c>
      <c r="I79" s="50"/>
      <c r="J79" s="50"/>
      <c r="K79" s="50"/>
      <c r="L79" s="50"/>
      <c r="M79" s="50"/>
      <c r="N79" s="50"/>
    </row>
    <row r="80" spans="2:14" ht="15.75" x14ac:dyDescent="0.25">
      <c r="B80" s="46" t="s">
        <v>237</v>
      </c>
      <c r="D80" s="51" t="s">
        <v>232</v>
      </c>
      <c r="I80" s="50"/>
      <c r="J80" s="50"/>
      <c r="K80" s="50"/>
      <c r="L80" s="50"/>
      <c r="M80" s="50"/>
      <c r="N80" s="50"/>
    </row>
    <row r="81" spans="2:14" ht="15.75" x14ac:dyDescent="0.25">
      <c r="B81" s="46" t="s">
        <v>232</v>
      </c>
      <c r="D81" s="51" t="s">
        <v>238</v>
      </c>
      <c r="I81" s="50"/>
      <c r="J81" s="50"/>
      <c r="K81" s="50"/>
      <c r="L81" s="50"/>
      <c r="M81" s="50"/>
      <c r="N81" s="50"/>
    </row>
    <row r="82" spans="2:14" ht="15.75" x14ac:dyDescent="0.25">
      <c r="B82" s="46" t="s">
        <v>239</v>
      </c>
      <c r="D82" s="51" t="s">
        <v>5</v>
      </c>
      <c r="I82" s="50"/>
      <c r="J82" s="50"/>
      <c r="K82" s="50"/>
      <c r="L82" s="50"/>
      <c r="M82" s="50"/>
      <c r="N82" s="50"/>
    </row>
    <row r="83" spans="2:14" ht="15.75" x14ac:dyDescent="0.25">
      <c r="B83" s="46" t="s">
        <v>240</v>
      </c>
      <c r="D83" s="67" t="s">
        <v>240</v>
      </c>
      <c r="I83" s="50"/>
      <c r="J83" s="50"/>
      <c r="K83" s="50"/>
      <c r="L83" s="50"/>
      <c r="M83" s="50"/>
      <c r="N83" s="50"/>
    </row>
    <row r="84" spans="2:14" ht="15.75" x14ac:dyDescent="0.25">
      <c r="B84" s="46" t="s">
        <v>5</v>
      </c>
      <c r="D84" s="67" t="s">
        <v>241</v>
      </c>
      <c r="I84" s="50"/>
      <c r="J84" s="50"/>
      <c r="K84" s="50"/>
      <c r="L84" s="50"/>
      <c r="M84" s="50"/>
      <c r="N84" s="50"/>
    </row>
    <row r="85" spans="2:14" x14ac:dyDescent="0.2">
      <c r="I85" s="50"/>
      <c r="J85" s="50"/>
      <c r="K85" s="50"/>
      <c r="L85" s="50"/>
      <c r="M85" s="50"/>
      <c r="N85" s="50"/>
    </row>
    <row r="86" spans="2:14" x14ac:dyDescent="0.2">
      <c r="I86" s="50"/>
      <c r="J86" s="50"/>
      <c r="K86" s="50"/>
      <c r="L86" s="50"/>
      <c r="M86" s="50"/>
      <c r="N86" s="50"/>
    </row>
    <row r="87" spans="2:14" x14ac:dyDescent="0.2">
      <c r="I87" s="50"/>
      <c r="J87" s="50"/>
      <c r="K87" s="50"/>
      <c r="L87" s="50"/>
      <c r="M87" s="50"/>
      <c r="N87" s="50"/>
    </row>
    <row r="88" spans="2:14" x14ac:dyDescent="0.2">
      <c r="I88" s="50"/>
      <c r="J88" s="50"/>
      <c r="K88" s="50"/>
      <c r="L88" s="50"/>
      <c r="M88" s="50"/>
      <c r="N88" s="50"/>
    </row>
  </sheetData>
  <dataConsolidate/>
  <mergeCells count="7">
    <mergeCell ref="I46:I53"/>
    <mergeCell ref="I54:I61"/>
    <mergeCell ref="I20:L20"/>
    <mergeCell ref="I16:L16"/>
    <mergeCell ref="I19:L19"/>
    <mergeCell ref="I37:I41"/>
    <mergeCell ref="I42:I45"/>
  </mergeCells>
  <pageMargins left="0.75" right="0.75" top="1" bottom="1" header="0.3" footer="0.3"/>
  <pageSetup paperSize="9"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3:E21"/>
  <sheetViews>
    <sheetView workbookViewId="0">
      <selection activeCell="C14" sqref="C14"/>
    </sheetView>
  </sheetViews>
  <sheetFormatPr baseColWidth="10" defaultColWidth="11.28515625" defaultRowHeight="12.75" x14ac:dyDescent="0.2"/>
  <cols>
    <col min="1" max="1" width="11.28515625" style="71"/>
    <col min="2" max="2" width="39.28515625" style="71" customWidth="1"/>
    <col min="3" max="3" width="45.28515625" style="71" customWidth="1"/>
    <col min="4" max="4" width="41.7109375" style="71" customWidth="1"/>
    <col min="5" max="5" width="40" style="71" customWidth="1"/>
    <col min="6" max="16384" width="11.28515625" style="71"/>
  </cols>
  <sheetData>
    <row r="3" spans="2:5" x14ac:dyDescent="0.2">
      <c r="B3" s="20"/>
      <c r="C3" s="20"/>
      <c r="D3" s="20"/>
      <c r="E3" s="20"/>
    </row>
    <row r="4" spans="2:5" ht="33.75" customHeight="1" x14ac:dyDescent="0.2"/>
    <row r="5" spans="2:5" ht="41.25" customHeight="1" x14ac:dyDescent="0.2"/>
    <row r="6" spans="2:5" ht="25.5" customHeight="1" x14ac:dyDescent="0.2">
      <c r="B6" s="20"/>
      <c r="C6" s="20"/>
      <c r="D6" s="20"/>
      <c r="E6" s="20"/>
    </row>
    <row r="7" spans="2:5" ht="39.75" customHeight="1" x14ac:dyDescent="0.2">
      <c r="B7" s="20"/>
      <c r="C7" s="20"/>
      <c r="D7" s="20"/>
      <c r="E7" s="20"/>
    </row>
    <row r="8" spans="2:5" ht="40.5" customHeight="1" x14ac:dyDescent="0.2">
      <c r="B8" s="20"/>
      <c r="C8" s="20"/>
      <c r="D8" s="20"/>
    </row>
    <row r="9" spans="2:5" ht="51.75" customHeight="1" x14ac:dyDescent="0.2">
      <c r="B9" s="20"/>
      <c r="C9" s="20"/>
    </row>
    <row r="15" spans="2:5" x14ac:dyDescent="0.2">
      <c r="B15" s="20"/>
    </row>
    <row r="17" spans="2:2" x14ac:dyDescent="0.2">
      <c r="B17" s="20"/>
    </row>
    <row r="18" spans="2:2" x14ac:dyDescent="0.2">
      <c r="B18" s="20"/>
    </row>
    <row r="19" spans="2:2" x14ac:dyDescent="0.2">
      <c r="B19" s="20"/>
    </row>
    <row r="20" spans="2:2" x14ac:dyDescent="0.2">
      <c r="B20" s="20"/>
    </row>
    <row r="21" spans="2:2" x14ac:dyDescent="0.2">
      <c r="B21" s="20"/>
    </row>
  </sheetData>
  <pageMargins left="0.75" right="0.75" top="1" bottom="1"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809BB2B749D34197E341ABB0E5EA11" ma:contentTypeVersion="2" ma:contentTypeDescription="Crear nuevo documento." ma:contentTypeScope="" ma:versionID="181c8582a3183fb0f9b74351a50ca366">
  <xsd:schema xmlns:xsd="http://www.w3.org/2001/XMLSchema" xmlns:xs="http://www.w3.org/2001/XMLSchema" xmlns:p="http://schemas.microsoft.com/office/2006/metadata/properties" xmlns:ns2="43756ae8-a6e7-40f8-ab40-e4035d49e276" targetNamespace="http://schemas.microsoft.com/office/2006/metadata/properties" ma:root="true" ma:fieldsID="37b8cc1c45fedc2c663eee7e9c1168dd" ns2:_="">
    <xsd:import namespace="43756ae8-a6e7-40f8-ab40-e4035d49e27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2.xml><?xml version="1.0" encoding="utf-8"?>
<ds:datastoreItem xmlns:ds="http://schemas.openxmlformats.org/officeDocument/2006/customXml" ds:itemID="{A8691049-1B47-4490-9816-AF34E77B9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4.xml><?xml version="1.0" encoding="utf-8"?>
<ds:datastoreItem xmlns:ds="http://schemas.openxmlformats.org/officeDocument/2006/customXml" ds:itemID="{704F48D7-29FA-4C14-BDEC-A45162B37F1F}">
  <ds:schemaRef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43756ae8-a6e7-40f8-ab40-e4035d49e27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CICLO PHVA</vt:lpstr>
      <vt:lpstr>SEPG-F-007</vt:lpstr>
      <vt:lpstr>Mapa de riesgos</vt:lpstr>
      <vt:lpstr>SEPG-F-012</vt:lpstr>
      <vt:lpstr>SEPG-F-014</vt:lpstr>
      <vt:lpstr>Matriz de cambios</vt:lpstr>
      <vt:lpstr>Fm-20 </vt:lpstr>
      <vt:lpstr>DB</vt:lpstr>
      <vt:lpstr>Hoja1</vt:lpstr>
      <vt:lpstr>¿TIENE_HERRAMIENTA_PARA_EJERCER_EL_CONTROL?</vt:lpstr>
      <vt:lpstr>A</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cp:revision/>
  <dcterms:created xsi:type="dcterms:W3CDTF">2007-05-23T11:34:18Z</dcterms:created>
  <dcterms:modified xsi:type="dcterms:W3CDTF">2018-04-30T16:24:29Z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