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71" windowWidth="10050" windowHeight="11760" firstSheet="2" activeTab="2"/>
  </bookViews>
  <sheets>
    <sheet name="Carretero Recursos" sheetId="1" state="hidden" r:id="rId1"/>
    <sheet name="Otros Recursos" sheetId="2" state="hidden" r:id="rId2"/>
    <sheet name="Metas Institucionales" sheetId="3" r:id="rId3"/>
    <sheet name="Metas por Proyecto" sheetId="4" r:id="rId4"/>
  </sheets>
  <externalReferences>
    <externalReference r:id="rId7"/>
  </externalReferences>
  <definedNames>
    <definedName name="_xlnm.Print_Area" localSheetId="0">'Carretero Recursos'!$A$1:$P$38</definedName>
    <definedName name="_xlnm.Print_Area" localSheetId="2">'Metas Institucionales'!$A$1:$S$119</definedName>
    <definedName name="_xlnm.Print_Area" localSheetId="3">'Metas por Proyecto'!$F$5:$S$532</definedName>
    <definedName name="_xlnm.Print_Area" localSheetId="1">'Otros Recursos'!$A$1:$O$41</definedName>
    <definedName name="_xlnm.Print_Titles" localSheetId="2">'Metas Institucionales'!$1:$3</definedName>
    <definedName name="_xlnm.Print_Titles" localSheetId="3">'Metas por Proyecto'!$A:$E,'Metas por Proyecto'!$2:$4</definedName>
  </definedNames>
  <calcPr fullCalcOnLoad="1" iterate="1" iterateCount="100" iterateDelta="0.001"/>
</workbook>
</file>

<file path=xl/sharedStrings.xml><?xml version="1.0" encoding="utf-8"?>
<sst xmlns="http://schemas.openxmlformats.org/spreadsheetml/2006/main" count="2052" uniqueCount="842">
  <si>
    <t>Siberia La Punta El Vino  Villeta</t>
  </si>
  <si>
    <t>Sta Marta Riohacha Paraguachón</t>
  </si>
  <si>
    <t>Bogota Villavicencio</t>
  </si>
  <si>
    <t>Cartagena Barranquilla</t>
  </si>
  <si>
    <t>Armenia Pereira Manizales</t>
  </si>
  <si>
    <t>Zipaquira Palenque</t>
  </si>
  <si>
    <t>Briceño Tunja Sogamoso</t>
  </si>
  <si>
    <t>Bosa Granada Girardot</t>
  </si>
  <si>
    <t>Pereira La Victoria</t>
  </si>
  <si>
    <t>Córdoba Sucre</t>
  </si>
  <si>
    <t>Ruta Caribe</t>
  </si>
  <si>
    <t>Ruta del Sol sector - 1</t>
  </si>
  <si>
    <t>Ruta del Sol sector - 2</t>
  </si>
  <si>
    <t>Ruta del Sol sector - 3</t>
  </si>
  <si>
    <t>Transversal de las Américas - 1</t>
  </si>
  <si>
    <t>APROPIACIÓN</t>
  </si>
  <si>
    <t>ENERO</t>
  </si>
  <si>
    <t>FEBRERO</t>
  </si>
  <si>
    <t>MARZO</t>
  </si>
  <si>
    <t>ABRIL</t>
  </si>
  <si>
    <t>MAYO</t>
  </si>
  <si>
    <t>JUNIO</t>
  </si>
  <si>
    <t>JULIO</t>
  </si>
  <si>
    <t>AGOSTO</t>
  </si>
  <si>
    <t>SEPTIEMBRE</t>
  </si>
  <si>
    <t>OCTUBRE</t>
  </si>
  <si>
    <t>NOVIEMBRE</t>
  </si>
  <si>
    <t>DICIEMBRE</t>
  </si>
  <si>
    <t>PROGRAMACIÓN PAGOS 2012</t>
  </si>
  <si>
    <t>TOTAL</t>
  </si>
  <si>
    <t>Autopista de la Montaña</t>
  </si>
  <si>
    <t>PROYECTO DE CONCESIÓN</t>
  </si>
  <si>
    <t>Nota: Según programación Plan de Acción (Recursos) 2012</t>
  </si>
  <si>
    <t>Otros recursos Ingreso Mínimo Garantizado</t>
  </si>
  <si>
    <t>Totales</t>
  </si>
  <si>
    <t xml:space="preserve">PROYECTO </t>
  </si>
  <si>
    <t>Rehabilitación de Vías Férreas a Nivel Nacional a traves del Sisteme de Concesiones</t>
  </si>
  <si>
    <t>Apoyo a la Gestión del Estado. Asesorias y Consultorias. Contratos de concesión</t>
  </si>
  <si>
    <t>Apoyo y dotación tecnico administrativo para el fortalecimiento institucional del INCO</t>
  </si>
  <si>
    <t>Apoyo estatal a los puertos a nivel nacional</t>
  </si>
  <si>
    <t>Oficina de Comunicaciones</t>
  </si>
  <si>
    <t>Promoción y publicidad SEA</t>
  </si>
  <si>
    <t>Apoyo SEA</t>
  </si>
  <si>
    <t>Apoyo Control Interno</t>
  </si>
  <si>
    <t>Apoyo Grupo Férreo</t>
  </si>
  <si>
    <t>Apoyo Grupo GPSA</t>
  </si>
  <si>
    <t>Apoyo Grupo Portuario</t>
  </si>
  <si>
    <t>Capacitación Control Interno</t>
  </si>
  <si>
    <t>Apoyo Grupo Carretero</t>
  </si>
  <si>
    <t>Apoyo SAF</t>
  </si>
  <si>
    <t>Apoyo SGC</t>
  </si>
  <si>
    <t>Apoyo Evaluación</t>
  </si>
  <si>
    <t>Capacitación Jurídica</t>
  </si>
  <si>
    <t>OTRAS ACTIVIDADES JURIDICA</t>
  </si>
  <si>
    <t xml:space="preserve">Gastos de Instalación y Arbitraje de la Agencia Nacional de Infraestructura - Tribunal de Arbitramento </t>
  </si>
  <si>
    <t>Pago Defensa dentro de Tribunales de Arbitramento</t>
  </si>
  <si>
    <t xml:space="preserve">Pago Gastos Judiciales Tribunal de Arbitramento </t>
  </si>
  <si>
    <t>Capacitación SAF</t>
  </si>
  <si>
    <t>Sistemas</t>
  </si>
  <si>
    <t>Nuevos contratistas SAF</t>
  </si>
  <si>
    <t>Nota: Programación de pagos de acuerdo a la información enviada por las dependencias en la programación del Plan de Acción 2012</t>
  </si>
  <si>
    <t>Apoyo Gerencia</t>
  </si>
  <si>
    <t>Apoyo Grupo Jurídico (externos)</t>
  </si>
  <si>
    <t>Apoyo Jurídico</t>
  </si>
  <si>
    <t>ACTIVIDAD</t>
  </si>
  <si>
    <t>Meta Año</t>
  </si>
  <si>
    <t>Informe</t>
  </si>
  <si>
    <t>Auditoria</t>
  </si>
  <si>
    <t>GRUPO INTERNO DE TRABAJO FERREO</t>
  </si>
  <si>
    <t>Informes</t>
  </si>
  <si>
    <t>GRUPO INTERNO DE TRABAJO PORTUARIO</t>
  </si>
  <si>
    <t>OFICINA DE COMUNICACIONES</t>
  </si>
  <si>
    <t>Revisión del Instructivo de Gestión Predial para proyectos concesionados</t>
  </si>
  <si>
    <t>Desarrollo de la gestión de control y seguimiento ambiental en los proyectos concesionados</t>
  </si>
  <si>
    <t>Desarrollo de la gestión de control y seguimiento social en los proyectos concesionados</t>
  </si>
  <si>
    <t>Desarrollo de la gestión de control y seguimiento predial en los proyectos concesionados</t>
  </si>
  <si>
    <t>PRESUPUESTO</t>
  </si>
  <si>
    <t>TESORERIA</t>
  </si>
  <si>
    <t>Informes de seguimiento (Juan Gabriel Arias)</t>
  </si>
  <si>
    <t>CONTABILIDAD</t>
  </si>
  <si>
    <t xml:space="preserve">Reporte en el aplicativo CHIIP </t>
  </si>
  <si>
    <t>Cierre Contable del Año</t>
  </si>
  <si>
    <t>Cierre mensual y conciliación de cifras</t>
  </si>
  <si>
    <t>Comité técnico de sostenibilidad del sistema contabilidad pública</t>
  </si>
  <si>
    <t>Declaración de ingresos y patrimonio - DIAN</t>
  </si>
  <si>
    <t xml:space="preserve">Elaboración Estados Contables </t>
  </si>
  <si>
    <t>Elaboración medios magnéticos DIAN</t>
  </si>
  <si>
    <t>Elaboración medios magnéticos SHD</t>
  </si>
  <si>
    <t>Publicación información web</t>
  </si>
  <si>
    <t>Estrategia de backups</t>
  </si>
  <si>
    <t>ARCHIVO Y CORRESPONDENCIA</t>
  </si>
  <si>
    <t>Actualizar la tabla de retención Documental</t>
  </si>
  <si>
    <t>SERVICIOS GENERALES</t>
  </si>
  <si>
    <t>%</t>
  </si>
  <si>
    <t xml:space="preserve">Cambio de placas de inventarios de bienes </t>
  </si>
  <si>
    <t xml:space="preserve">Proceso de baja de bienes  </t>
  </si>
  <si>
    <t>TALENTO HUMANO</t>
  </si>
  <si>
    <t>1_Malla Vial del Meta</t>
  </si>
  <si>
    <t>Km</t>
  </si>
  <si>
    <t>2_Siberia El Vino Villeta</t>
  </si>
  <si>
    <t>3_Santa Marta Paraguachón</t>
  </si>
  <si>
    <t>4_Bogotá Villavicencio</t>
  </si>
  <si>
    <t>5_Cartagena Barranquilla</t>
  </si>
  <si>
    <t>km</t>
  </si>
  <si>
    <t>Mantenimiento rutinario</t>
  </si>
  <si>
    <t>6_Desarrollo Vial del Norte de Bogotá - DEVINORTE</t>
  </si>
  <si>
    <t>7_Fontibón Facatativa Los Alpes</t>
  </si>
  <si>
    <t>8_Neiva Espinal Girardot</t>
  </si>
  <si>
    <t>9_Desarrollo Vial del Oriente de Medellín -DEVIMED</t>
  </si>
  <si>
    <t>10_Armenia Pereira Manizales</t>
  </si>
  <si>
    <t>eliminar</t>
  </si>
  <si>
    <t>Informes mensuales del plan de compras</t>
  </si>
  <si>
    <t>Informe de gestion de seguimiento a los contratos de concesión</t>
  </si>
  <si>
    <t>PLANEACION</t>
  </si>
  <si>
    <t>Informe de gestion de seguimiento a los proyectos a estructurar</t>
  </si>
  <si>
    <t>Revision de metodologias, politicas y normatividad de riesgos en cocnesiones</t>
  </si>
  <si>
    <t>Publicación de información presupuestal en la pagina WEB</t>
  </si>
  <si>
    <t xml:space="preserve">Apoyo a la Gestión de la VAF - Contratos de Prestación de Servicios </t>
  </si>
  <si>
    <t xml:space="preserve">Manual 3,0 Gobierno en línea Nivel Inicial </t>
  </si>
  <si>
    <t>Página web - diseño - Implementación</t>
  </si>
  <si>
    <t>Intranet</t>
  </si>
  <si>
    <t>Consolidación y virtualización de servidores</t>
  </si>
  <si>
    <t>Virtualizacion de estaciones de trabajo</t>
  </si>
  <si>
    <t>Comités de Archivo</t>
  </si>
  <si>
    <t>Un</t>
  </si>
  <si>
    <t>VICEPRESIDENCIA DE GESTION CONTRACTUAL</t>
  </si>
  <si>
    <t>GRUPO INTERNO DE TRABAJO CARRETERO</t>
  </si>
  <si>
    <t>VICEPRESIDENCIA JURIDICA</t>
  </si>
  <si>
    <t>VICEPRESIDENCIA DE PLANEACION, RIESGOS Y ENTORNO</t>
  </si>
  <si>
    <t>VICEPRESIDENCIA ADMINISTRATIVA Y FINANCIERA</t>
  </si>
  <si>
    <t>UNIDAD DE MEDIDA</t>
  </si>
  <si>
    <t>META AÑO</t>
  </si>
  <si>
    <t>Elaboración de informe de seguimiento a la ejecución presupuestal</t>
  </si>
  <si>
    <t>Realización de reuniones de seguimiento presupuestal</t>
  </si>
  <si>
    <t>Programación mensual del PAC</t>
  </si>
  <si>
    <t>Elaboración de boletines de tesoreria</t>
  </si>
  <si>
    <t>OFICINA DE CONTROL INTERNO</t>
  </si>
  <si>
    <t>Meta</t>
  </si>
  <si>
    <t>Adecuación de sede, muebles y enseres</t>
  </si>
  <si>
    <t>Socialización de proyectos</t>
  </si>
  <si>
    <t>Sistema de Información Geografico y de gestión institucional</t>
  </si>
  <si>
    <t>Digitalización archivo de gestión</t>
  </si>
  <si>
    <t>Apoyo misional</t>
  </si>
  <si>
    <t>Observaciones</t>
  </si>
  <si>
    <t>Obras complementarias</t>
  </si>
  <si>
    <t>Proyecto</t>
  </si>
  <si>
    <t>VICEPRESIDENCIA DE PLANEACIÓN, RIESGOS Y ENTORNO</t>
  </si>
  <si>
    <t>VICEPRESIDENCIA JURÍDICA</t>
  </si>
  <si>
    <t>Trim 1</t>
  </si>
  <si>
    <t>Trim 2</t>
  </si>
  <si>
    <t>Trim 3</t>
  </si>
  <si>
    <t>Trim 4</t>
  </si>
  <si>
    <t>Ene</t>
  </si>
  <si>
    <t>Feb</t>
  </si>
  <si>
    <t>Mar</t>
  </si>
  <si>
    <t>Abr</t>
  </si>
  <si>
    <t>May</t>
  </si>
  <si>
    <t>Jun</t>
  </si>
  <si>
    <t>Jul</t>
  </si>
  <si>
    <t>Ago</t>
  </si>
  <si>
    <t>Sep</t>
  </si>
  <si>
    <t>Oct</t>
  </si>
  <si>
    <t>Nov</t>
  </si>
  <si>
    <t>Dic</t>
  </si>
  <si>
    <t>GRUPO INTERNO DE TRABAJO FÉRREO</t>
  </si>
  <si>
    <t>AGENCIA NACIONAL DE INFRAESTRUCTURA</t>
  </si>
  <si>
    <t>Unidad de Medida</t>
  </si>
  <si>
    <t xml:space="preserve">                              OFICINA CONTROL INTERNO</t>
  </si>
  <si>
    <t xml:space="preserve">                              OFICINA DE COMUNICACIONES</t>
  </si>
  <si>
    <t>RAW - Grupo Interno de Trabajo de Planeación</t>
  </si>
  <si>
    <t>UN</t>
  </si>
  <si>
    <t>GL</t>
  </si>
  <si>
    <t>Predios adquiridos</t>
  </si>
  <si>
    <t>Estudio</t>
  </si>
  <si>
    <t>GRUPO INTERNO DE TRABAJO AEROPORTUARIO</t>
  </si>
  <si>
    <t>Foco Estratégico</t>
  </si>
  <si>
    <t>Objetivo</t>
  </si>
  <si>
    <t>3. Generar confianza en ciudadanos, estado, inversionistas, y usuarios de la infraestructura.</t>
  </si>
  <si>
    <t>Anteproyecto</t>
  </si>
  <si>
    <t>Porcentaje de Ejecución con respecto a compromisos</t>
  </si>
  <si>
    <t>Realizar mensualmente la programación del Programa Anual de Caja PAC en el sistema de información del Ministerio de Hacienda y Crédito Público</t>
  </si>
  <si>
    <t>Reporte</t>
  </si>
  <si>
    <t>Control Interno Disciplinario y Atención a Ciudadano</t>
  </si>
  <si>
    <t>Piezas comunicativas</t>
  </si>
  <si>
    <t>Reuniones</t>
  </si>
  <si>
    <t>Licencias Ambientales</t>
  </si>
  <si>
    <t>CALIDAD Y GESTION DEL CONOCIMIENTO</t>
  </si>
  <si>
    <t>GESTION PREDIAL</t>
  </si>
  <si>
    <t>GESTION SOCIO AMBIENTAL</t>
  </si>
  <si>
    <t>GESTION DE RIESGOS</t>
  </si>
  <si>
    <t>3.  Generar confianza en ciudadanos, estado, inversionistas, y usuarios de la infraestructura</t>
  </si>
  <si>
    <t>Software</t>
  </si>
  <si>
    <t>Formato</t>
  </si>
  <si>
    <t>Capacitaciones</t>
  </si>
  <si>
    <t>Actas</t>
  </si>
  <si>
    <t>Gerencia Juridico - Predial</t>
  </si>
  <si>
    <t>Acta</t>
  </si>
  <si>
    <t>Gerencia Defensa Judicial</t>
  </si>
  <si>
    <t>Gerencia Gestión juridica estructuración</t>
  </si>
  <si>
    <t>Gerencia Gestión juridica Contractual 2</t>
  </si>
  <si>
    <t>Gerencia de Contratación</t>
  </si>
  <si>
    <t>Gerencia Gestión juridica Contractual 1</t>
  </si>
  <si>
    <t>VICEPRESIDENCIA DE GESTIÓN CONTRACTUAL Y EJECUTIVA</t>
  </si>
  <si>
    <t>Construcción calzada sencilla</t>
  </si>
  <si>
    <t>VICEPRESIDENCIA EJECUTIVA</t>
  </si>
  <si>
    <t>11_Pereira La Victoria</t>
  </si>
  <si>
    <t>12_Área Metropolitana de Cúcuta</t>
  </si>
  <si>
    <t>13_Girardot Ibagué Cajamarca</t>
  </si>
  <si>
    <t>14_Ruta del Sol 2</t>
  </si>
  <si>
    <t>15_Transversal de las Américas</t>
  </si>
  <si>
    <t>16_Mulaló - Loboguerrero</t>
  </si>
  <si>
    <t>PLAN DE ACCION 2015</t>
  </si>
  <si>
    <t>Actividad</t>
  </si>
  <si>
    <t>Premio</t>
  </si>
  <si>
    <t>2.Gestionar el desarrollo adecuado de los contratos de concesión en ejecución, facilitando la construcción oportuna de la infraestructura y el logro de los niveles de inversión propuestos en el PND</t>
  </si>
  <si>
    <t>2.2. Terminar en tiempo y calidad las obras y planes de inversión programados, logrando el cumplimiento de las metas del PND.</t>
  </si>
  <si>
    <t>2.3.Desarrollar e implementar herramientas, metodologías y sistemas para el control y seguimiento integral y eficiente de los proyectos.</t>
  </si>
  <si>
    <t>Documentos Ajustados</t>
  </si>
  <si>
    <t>2.5. Mantener la articulación de las interventorías a los fines esenciales de la Agencia Nacional de Infraestructura -ANI.</t>
  </si>
  <si>
    <t>4. Fortalecer la gestión y toma de decisiones oportuna en la Entidad basado en el trabajo  en equipo que permita la consolidación de una Agencia competitiva con solidez técnica y moral</t>
  </si>
  <si>
    <t>4.4 Contar con un Sistema  de información en línea que apoye la gestión oportuna, la trazabilidad y toma de decisiones debidamente soportadas.</t>
  </si>
  <si>
    <t>Plan  Piloto</t>
  </si>
  <si>
    <t>3.3. Mantener una comunicación, interacción y gestión efectiva con las demás entidades públicas.</t>
  </si>
  <si>
    <t xml:space="preserve">4.5. Implementar un sistema de seguimiento y evaluación de metas de gestión para la entidad, sus áreas y sus funcionarios </t>
  </si>
  <si>
    <t>4.8. Implementar estrategias y herramientas de gestión del conocimiento para el fortalecer la toma de decisiones.</t>
  </si>
  <si>
    <t>Boletines</t>
  </si>
  <si>
    <t>Asesorar a la Agencia Nacional de Infraestructura en la implementación de la estrategia de comunicaciones para los temas portuarios, ferroviarios y aeroportuarios y de nuevos proyectos de APP</t>
  </si>
  <si>
    <t>Contratar la asesoría para la puesta en marcha de la estrategia general de comunicaciones, incluyendo Redes Sociales y Nuevos Medios Digitales.</t>
  </si>
  <si>
    <t>CONCESIÓN FÉRREA DEL ATLÁNTICO</t>
  </si>
  <si>
    <t>CONCESIÓN FÉRREA DEL PACIFICO</t>
  </si>
  <si>
    <t xml:space="preserve">Contratar una empresa que elabore piezas de diseño, piezas audiovisuales y de difusión editorial </t>
  </si>
  <si>
    <t>1. Sistema Incremental de Control de Trenes - ITCS</t>
  </si>
  <si>
    <t>2. Construcción segunda Línea</t>
  </si>
  <si>
    <t>2.1. Formulación Planes de Reasentamiento</t>
  </si>
  <si>
    <t>2.2. Implementación Plan de Reasentamiento</t>
  </si>
  <si>
    <t>3. Metas Corredor Concesionado</t>
  </si>
  <si>
    <t>4. CONTRATOS DE OBRA- TRAMOS DESAFECTADOS</t>
  </si>
  <si>
    <t xml:space="preserve"> 4,1 Obras Puntos Criticos</t>
  </si>
  <si>
    <t>4.2 Mantenimiento de la via</t>
  </si>
  <si>
    <t>4.3. Mejoramiento de la via</t>
  </si>
  <si>
    <t>5. INFORMES</t>
  </si>
  <si>
    <t>Glb</t>
  </si>
  <si>
    <t>Und</t>
  </si>
  <si>
    <t>M Ton</t>
  </si>
  <si>
    <t>-</t>
  </si>
  <si>
    <t xml:space="preserve">                                             PROGRAMACION DE ACTIVIDADES PLAN DE ACCION 2015</t>
  </si>
  <si>
    <t>Movilización de Carga Comercial</t>
  </si>
  <si>
    <t>Toneladas</t>
  </si>
  <si>
    <t>2. Gestionar el desarrollo adecuado de los contratos de concesión en ejecución, facilitando la construcción oportuna de la infraestructura y el logro de los niveles de inversión propuestos en el PND</t>
  </si>
  <si>
    <t>2.5.Mantener la articulación de las interventorías a los fineses enciales de la Agencia Nacional de Infraestructura-ANI.</t>
  </si>
  <si>
    <t>Realizar el inventario de los puertos para aquellas concesiones que tienen interventoría</t>
  </si>
  <si>
    <t xml:space="preserve"> </t>
  </si>
  <si>
    <t>Elaborar y Consolidar el Anteproyecto de Presupuesto de Gastos de Funcionamiento para la vigencia 2016, de acuerdo con la información suministrada por cada dependencia de la entidad y remitirla a la Vicepresidencia de Planeación</t>
  </si>
  <si>
    <t>4.9. Hacer buen uso de los recursos de la Entidad mediante una gestión administrativa y financiera oportuna y eficiente, que permita el adecuado funcionamiento de la ANI.</t>
  </si>
  <si>
    <t>Proponer las modificaciones presupuestales (internas o externas) en el presupuesto de gastos de funcionamiento, que sean necesarias de acuerdo con la revisión, análisis y proyección del presupuesto de la entidad.</t>
  </si>
  <si>
    <t>Número de Modificaciones Propuestas y Realizadas</t>
  </si>
  <si>
    <t>100%</t>
  </si>
  <si>
    <t>Porcentaje de Recaudo en Efectivo</t>
  </si>
  <si>
    <t>Porcentaje de Ejecución (Pagos)</t>
  </si>
  <si>
    <t>No. de cumplidos recibidos y entregados al área de contabilidad</t>
  </si>
  <si>
    <t>Manual Actualizado</t>
  </si>
  <si>
    <t>Programar los giros que se realizarán a través de la CUN mensual de acuerdo con los lineamientos del Ministerio de Hacienda.</t>
  </si>
  <si>
    <t>Registos ingresados</t>
  </si>
  <si>
    <t>Carga en el sistema</t>
  </si>
  <si>
    <t>Registros tramitados</t>
  </si>
  <si>
    <t>Boletín Diario</t>
  </si>
  <si>
    <t>Implementar el formato de conservación de archivos por medios electrónicos PDF/A</t>
  </si>
  <si>
    <t>4.4. Contar con un sistema de información en línea que apoye la gestión oportuna, la trazabilidad y toma de decisiones debidamente soportadas.</t>
  </si>
  <si>
    <t>Reglamentar el uso del correo electrónico en la Agencia Nacional de Infraestructura</t>
  </si>
  <si>
    <t>Analizar, diseñar y desarrollar una técnica que permita hacer búsquedas estilo google de los documentos radicados.</t>
  </si>
  <si>
    <t>Recibir transferencias documentales de todas las dependencias de la Entidad</t>
  </si>
  <si>
    <t>Inventariar 1000 CDS</t>
  </si>
  <si>
    <t>Resolución</t>
  </si>
  <si>
    <t>Metodologia</t>
  </si>
  <si>
    <t>Archivo</t>
  </si>
  <si>
    <t>Cd inventarido</t>
  </si>
  <si>
    <t>Resolucion</t>
  </si>
  <si>
    <t>Proveer bienes y servicios a todas las áreas de la Agencia</t>
  </si>
  <si>
    <t>70%</t>
  </si>
  <si>
    <t>Ejecutar el Plan de Compras de la Entidad</t>
  </si>
  <si>
    <t>2.1. Gestionar adecuadamente la etapa de pre-construcción de los proyectos para su terminación oportuna y el uso eficiente de recursos.</t>
  </si>
  <si>
    <t>2.2. Terminar en tiempo y calidad las obras y planes de inversión programados, logrando el cumplimiento de las metas del PND</t>
  </si>
  <si>
    <t>2.3. Desarrollar e implementar herramientas, metodologías y sistemas para el control y seguimiento integral y eficiente de los proyectos.</t>
  </si>
  <si>
    <t>Gestión</t>
  </si>
  <si>
    <t>PUENTES PEATONALES CONTRATADOS CON EL CONCESIONARIO</t>
  </si>
  <si>
    <t>PASAGANADOS CONTRATADOS CON EL CONCESIONARIO</t>
  </si>
  <si>
    <t>Pasaganados</t>
  </si>
  <si>
    <t>OTRAS ACTIVIDADES CONTRATADAS CON EL CONCESIONARIO</t>
  </si>
  <si>
    <t>Glorieta</t>
  </si>
  <si>
    <t>Acceso</t>
  </si>
  <si>
    <t>Obras</t>
  </si>
  <si>
    <t>2. Gestionar eldesarrollo adecuado de los contratos de concesión en ejecución, facilitando la construcción oportuna de la infraestructura y el logro de los niveles de inversión propuestos en el PND</t>
  </si>
  <si>
    <t>Acuerdo</t>
  </si>
  <si>
    <t>UND</t>
  </si>
  <si>
    <t>Informe recibido</t>
  </si>
  <si>
    <t>Acta entrega</t>
  </si>
  <si>
    <t>Apoyar jurídicamente la estructuración y progreso de los documentos estándar de los proyectos de la cuarta generación, mediante el suministro de insumos jurídicos y el acompañamiento jurídico, tanto de las APP de iniciativa pública como de inciativa privada, de acuerdo con los requerimientos de la Vicepresidencia de Estructuración.</t>
  </si>
  <si>
    <t>Generar elementos que permitan establecer trazabilidad de las actividades a cargo de la Gerencia Jurídica de Estructuración, así como llevar a cabo la autosocialización del Código de ética y Buen Gobierno,  el Estatuto Anticorrupción, la Ley Antitrámites y la Ley de información.</t>
  </si>
  <si>
    <t>Realizar reuniones de seguimiento y toma de decisiones de asuntos a cargo del grupo Gerencial, así como llevar a cabo reuniones y actividades de mejorar del clima organizacional.</t>
  </si>
  <si>
    <t>Apoyar jurídicamente la contratación de los procesos de la ANI.  Dentro de estos están los proyectos de la cuarta generación; mediante el suministro de insumos jurídicos y el acompañamiento jurídico, tanto de las APP de iniciativa pública como de inciativa privada, de acuerdo con los requerimientos de cada Vicepresidencia.</t>
  </si>
  <si>
    <t xml:space="preserve">N° de Proyectos APP adjudicados </t>
  </si>
  <si>
    <t>Establecer mejores prácticas de contratación en los procesos de selección de la Agencia Nacional de Infraestructura. Implementar el reporte unificado de contratación que incluye indicadores operativos y seguimiento al PAA. que permitan establecer trazabilidad de las actividades a cargo de la Gerencia de Contratación, así como llevar a cabo la autosocialización del Código de ética y Buen Gobierno,  el Estatuto Anticorrupción, la Ley Antitrámites y la Ley de información.</t>
  </si>
  <si>
    <t>Reporte Unificado de Contratación</t>
  </si>
  <si>
    <t>Actas de Comité</t>
  </si>
  <si>
    <t>Realizar el Comité de Contratación de la Agencia con la periodicidad requerida</t>
  </si>
  <si>
    <t xml:space="preserve">Continuar con la medición de indicadores operativos del GIT de Contratación.  Continuar con el Mecanismo seguimiento del PAA. </t>
  </si>
  <si>
    <t>Elaborar la Resolución por medio de la cual se reglamenta el trámite de Permiso de ocupación temporal en vías Férreas y Carreteras.</t>
  </si>
  <si>
    <t>3.5. Desarrollar procedimientos efectivos para gestionar oportunamente los trámites y permisos otorgados por la agencia.</t>
  </si>
  <si>
    <t>3. Generar confianza en ciudadanos, Estado, inversionistas, y usuarios de la infraestructura.</t>
  </si>
  <si>
    <t>Proyecto de Resolución</t>
  </si>
  <si>
    <t>2. Gestionar el desarrollo adecuado de los contratos de concesión en ejecución, facilitando la construcción oportuna de infraestructura y el logro de los niveles de inversión propuestos en el PND.</t>
  </si>
  <si>
    <t>Informe UNO (1)  por cada proyecto vial.</t>
  </si>
  <si>
    <t>Informe UNO (1)  por Red Férrea del Pacífico y los dos Contratos de Obras y (2) por Red Férrea del Atlántico.</t>
  </si>
  <si>
    <t>Informe UNO (1)  por cada proyecto.</t>
  </si>
  <si>
    <t>Conceptos Emitidos</t>
  </si>
  <si>
    <t>Proyecto de Resolución/Concepto emitido</t>
  </si>
  <si>
    <t>Conceptos emitidos</t>
  </si>
  <si>
    <t>2. Gestionar el desarrollo adecuado de los contratos de concesión en ejecución, facilitando la construcción oportuna de la infraestructura y el logro de los niveles de inversión propuestos por el PND.</t>
  </si>
  <si>
    <t xml:space="preserve">2.3 Desarrollar e implementar herramientas, metodológicas y sistemas para el control y seguimiento integral y eficiente </t>
  </si>
  <si>
    <t>Concepto</t>
  </si>
  <si>
    <t>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t>
  </si>
  <si>
    <t xml:space="preserve">Concepto de viabilidad </t>
  </si>
  <si>
    <t xml:space="preserve">Presentación al comité + Acta de asistencia </t>
  </si>
  <si>
    <t>Minuta Otrosí</t>
  </si>
  <si>
    <t xml:space="preserve">4.2 Articular en todos los niveles de la organización la gestión de los equipos a la planeación estratégica
4.8 Implementar estrategias y herramientas de gestión del conocimiento para el fortalecimiento de la toma de decisiones
</t>
  </si>
  <si>
    <t>Actas de asistencia</t>
  </si>
  <si>
    <t xml:space="preserve">1.4 Ampliar las inversiones de contratos de concesión existentes 
2.3  Desarrollar e implementar herramientas, metodológicas y sistemas para el control y seguimiento integral y eficiente </t>
  </si>
  <si>
    <t>Concepto
Acta</t>
  </si>
  <si>
    <t>3.5 Desarrollar procedimientos efectivos para gestionar oportunamente los tramites y permisos otorgados por la Agencia</t>
  </si>
  <si>
    <t>Minuta acta de liquidación</t>
  </si>
  <si>
    <t>Acta de reversión</t>
  </si>
  <si>
    <t>4.8 Implementar estrategias y herramientas de gestión del conocimiento para el fortalecimiento de la toma de decisiones</t>
  </si>
  <si>
    <t>Acta del Taller</t>
  </si>
  <si>
    <t>Elaboración del proyecto de Pliego de Cargos</t>
  </si>
  <si>
    <t>2.3.Desarrollareimplementarherramientas,metodologíasysistemasparaelcontrolyseguimientointegralyeficientedelosproyectos.
2.5.Mantener la articulación de las interventorías a los fines esenciales de la Agencia Nacional de Infraestructura-ANI. (*en los casos que cuente con interventoría)
3.3. Mantener una comunicación, interacción y gestión efectiva con las demás entidades públicas.
4.2. Articular en todos los niveles de la organización la gestión de los equipos a la planeación estratégica.</t>
  </si>
  <si>
    <t>Minuta del pliego de Cargos</t>
  </si>
  <si>
    <t>1.4.Ampliar las inversiones en contratos de concesión existentes.
4.2. Articular en todos los niveles de la organización la gestión de los equipos a la planeación estratégica.</t>
  </si>
  <si>
    <t xml:space="preserve">1.4.Ampliar las inversiones en contratos de concesión existentes.   2.2 Terminar en tiempo y calidad las obras y planes de inversión programados logrando el cumplimiento de las metas del PND.
3.3. Mantener una comunicación, interacción y gestión efectiva con las demás entidades públicas.
3.5. Desarrollar procedimientos efectivos para gestionar oportunamente los trámites y permisos otorgados por la Agencia
</t>
  </si>
  <si>
    <t>Otrosí</t>
  </si>
  <si>
    <t xml:space="preserve">Pliego de cargos </t>
  </si>
  <si>
    <t>Informe ejecutivo de reunión</t>
  </si>
  <si>
    <t>Copia formato de legalización de comisión</t>
  </si>
  <si>
    <t>2.2. Terminar en tiempo y calidad las obras y planes de inversión programados, logrando el cumplimiento de las metas del PND.
2.4.Garantizar sinergia, aprendizaje y transición entre los proyectos existentes y los nuevos proyectos.
3.3. Mantener una comunicación, interacción y gestión efectiva con las demás entidades públicas.</t>
  </si>
  <si>
    <t>3.3. Mantener una comunicación, interacción y gestión efectiva con las demás entidades públicas</t>
  </si>
  <si>
    <t>Ejercer la representación de los intereses de la Entidad dentro de los trámites administrativos ambientales que se adelanten ante la ANLA en el marco de los proyectos 4G.</t>
  </si>
  <si>
    <t>Adelantar el trámite sancionatorio contractual contemplado en el Art. 86 de la Ley 1474 de 2012, con observancia del debido proceso y los preceptos legales aplicables, a que haya lugar en relación con las concesiones respecto de las cuales el supervisor y la interventoría informe y soporte los retrasos en la ejecución o cualquier otro tipo de incumplimiento y solicite el adelantamiento del respectivo proceso impositivo de multas- al GIT de Defensa Judicial</t>
  </si>
  <si>
    <t>Defender de manera oportuna los intereses de la Entidad dentro de los tribunales de Arbitramento en los que la Agencia sea convocante o convocada</t>
  </si>
  <si>
    <t>Ejercer la representación de la Agencia dentro de los procesos judiciales y extrajudiciales  en los que la Entidad sea parte activa o pasiva, convocante o convocada</t>
  </si>
  <si>
    <t>Reunir mínimo dos (2) vez al mes al Comité de Conciliación.- Grupo Interno de Trabajo de Defensa Judicial.</t>
  </si>
  <si>
    <t>Ejercer la representación de la Agencia dentro de los procesos de expropiación que conforme a las disposiciones contractuales le corresponda adelantar.</t>
  </si>
  <si>
    <t>Realizar reportes trimestrales en relación con los procesos judiciales y trámites prejudiciales a nivel nacional en los cuales la Agencia Nacional de Infraestructura funja como demandante, demandada o tercero vinculado y/o convocado - Grupo Interno de Trabajo de Defensa Judicial.</t>
  </si>
  <si>
    <t>Ejercer la representación de la Agencia dentro de los procesos y acciones de carácter penal y policivo que se requieran para la defensa del interés público.</t>
  </si>
  <si>
    <t>Trámites administrativos ambientales</t>
  </si>
  <si>
    <t>Trámites sancionatorios contractuales</t>
  </si>
  <si>
    <t>Tribunales de arbitramento</t>
  </si>
  <si>
    <t>Procesos judiciales y extrajudiciales</t>
  </si>
  <si>
    <t>Sesiones de comité</t>
  </si>
  <si>
    <t>Procesos de expropiación</t>
  </si>
  <si>
    <t>Reportes trimestrales</t>
  </si>
  <si>
    <t>Acciones penales y policivas</t>
  </si>
  <si>
    <t>Documentos de estrategia de comunicaciones</t>
  </si>
  <si>
    <t>Correos electrónicos</t>
  </si>
  <si>
    <t>Evento</t>
  </si>
  <si>
    <t>Priorizar la distribución de los recursos asignados en el rubro de servicio de la deuda, teniendo en cuenta la restricción presupuestal actual, con base en las necesidades reportadas por la Vicepresidencia  de Gestión Contractual y  la Vicepresidencia Ejecutiva.</t>
  </si>
  <si>
    <t>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t>
  </si>
  <si>
    <t>Actividades</t>
  </si>
  <si>
    <t>Solicitudes</t>
  </si>
  <si>
    <t>Seguimientos</t>
  </si>
  <si>
    <t>Seguimientos presentados</t>
  </si>
  <si>
    <t>Interventoría</t>
  </si>
  <si>
    <t>Acompañamientos</t>
  </si>
  <si>
    <t xml:space="preserve">Documentos </t>
  </si>
  <si>
    <t xml:space="preserve">4. Fortalecer la gestión y toma de decisiones oportuna de la Entidad, basados en el trabajo en equipo que permita la consolidación de una Agencia competitiva con solidez técnica y moral </t>
  </si>
  <si>
    <t xml:space="preserve">4.4 Contar con un sistema de información en línea que apoye la gestión oportuna, la trazabilidad y toma de decisiones debidamente soportadas.
</t>
  </si>
  <si>
    <t>3.  Generar confianza en ciudadanos, estado, inversionistas, y usuarios de la infraestructura.</t>
  </si>
  <si>
    <t>contrato</t>
  </si>
  <si>
    <t>Cuadro de Seguimiento</t>
  </si>
  <si>
    <t>Jornada</t>
  </si>
  <si>
    <t>Documento</t>
  </si>
  <si>
    <t xml:space="preserve">Informes </t>
  </si>
  <si>
    <t xml:space="preserve"> Diseñar PIC de acuerdo con necesidades de la entidad</t>
  </si>
  <si>
    <t>PIC diseñado</t>
  </si>
  <si>
    <t>Plan</t>
  </si>
  <si>
    <t>Proceso</t>
  </si>
  <si>
    <t>Mantener nivel programas de Bienestar</t>
  </si>
  <si>
    <t>Programa</t>
  </si>
  <si>
    <t>PRESIDENCIA DE LA AGENCIA</t>
  </si>
  <si>
    <t>Realizar reuniones con inversionistas nacionales e internacionales</t>
  </si>
  <si>
    <t>Cuestionario</t>
  </si>
  <si>
    <t>Asistir al congreso a citaciones</t>
  </si>
  <si>
    <t>Citación</t>
  </si>
  <si>
    <t>Kilometros que aportan a Doble Calzada</t>
  </si>
  <si>
    <t>Km\Calzada Sencilla</t>
  </si>
  <si>
    <t>Km\ CS</t>
  </si>
  <si>
    <t>Asesorar en materia técnica integral en las actividades de los procesos de estructuración, análisis y revisión de los proyectos de APP de Iniciativa privada, en el marco de la Cuarta Generación de Concesiones Viales</t>
  </si>
  <si>
    <t>Asesorar en materia Economica - Financiera  integral en las actividades de los procesos de estructuración, análisis y revisión de los proyectos de APP de Iniciativa privada, en el marco de la Cuarta Generación de Concesiones Viales</t>
  </si>
  <si>
    <t>Finalizar la Estructuración y Adjudicar los proyectos restantes del programa 4G de Iniciativa publica en el 2015.</t>
  </si>
  <si>
    <t>Informes presentados</t>
  </si>
  <si>
    <t>contrato suscrito</t>
  </si>
  <si>
    <t>1</t>
  </si>
  <si>
    <t>2</t>
  </si>
  <si>
    <t>Proyectos Estructurados</t>
  </si>
  <si>
    <t>7</t>
  </si>
  <si>
    <t>Resoluciones.</t>
  </si>
  <si>
    <t>10</t>
  </si>
  <si>
    <t>Peajes Socializados</t>
  </si>
  <si>
    <t>1. Desarrollo de infraestructura de transporte generadora de competitividad y empleo mediante contratación de proyectos APP (Asociaciones Publico Privadas) en todos lo modos por $50 billones</t>
  </si>
  <si>
    <t>1.1. Finalizar la Estructuración y adjudicar los proyectos restantes del programa 4G de INICIATIVA PUBLICA en el 2015.</t>
  </si>
  <si>
    <t>1.2. Adjudicar como mínimo 15 proyectos del programa de 4G de INICIATIVA PRIVADA al 2018.</t>
  </si>
  <si>
    <t>1.3. Adjudicar proyectos APP de iniciativa privada que permitan la reactivación efectiva del sistema férreo en Colombia.</t>
  </si>
  <si>
    <t>1.4. Ampliar las inversiones en contratos de concesión existentes.</t>
  </si>
  <si>
    <t>3.4. Desarrollar herramientas para divulgación oportuna de información confiable y relevante.</t>
  </si>
  <si>
    <t>3.1 Institucionalizar estrategias y procesos que garanticen transparencia en todo nivel de la entidad</t>
  </si>
  <si>
    <t>3,2 Implementar mecanismos periódicos y participativos de rendición de cuentas.</t>
  </si>
  <si>
    <t>3.2. Implementar mecanismos periódicos y participativos de rendición de cuentas.</t>
  </si>
  <si>
    <t>Elaborar estudio sectorial del impacto fiscal del  concesiones 4G</t>
  </si>
  <si>
    <t>Elaborar estudio para la regularización de las deudas.</t>
  </si>
  <si>
    <t>Tramite</t>
  </si>
  <si>
    <t>Reunión</t>
  </si>
  <si>
    <t>Cargue Información</t>
  </si>
  <si>
    <t>4.Fortalecer la gestión y toma de decisiones oportuna de la Entidad basado en el trabajo en equipo que permita la consolidación de una Agencia competitiva con solidez técnica y moral</t>
  </si>
  <si>
    <t>4.6.Implementar el Sistema Integrado de Gestión que optimice los procesos basados en el mejoramiento continuo.</t>
  </si>
  <si>
    <t>4.8.Implementar estrategias y herramientas de gestión del conocimiento para el fortalecer la toma de decisiones.</t>
  </si>
  <si>
    <t>4.5. Implementar un sistema de seguimiento y evaluación de metas de gestión para la entidad, sus áreas y sus funcionarios</t>
  </si>
  <si>
    <t>Desarrollar contenidos temáticos on-line</t>
  </si>
  <si>
    <t>Desarrollar Metodología y herramientas  de Mejoramiento Continuo</t>
  </si>
  <si>
    <t>Desarrollar estructura Balanced ScoreCard</t>
  </si>
  <si>
    <t>Adquirir el material didactico y de apoyo para sensibilización SIG.</t>
  </si>
  <si>
    <t xml:space="preserve">Terminar parametrización del  Software de Gestión de Calidad </t>
  </si>
  <si>
    <t xml:space="preserve">Hacer el seguimiento de la Planeación Estrategica de la Entidad </t>
  </si>
  <si>
    <t>Automatizar de procedimientos de recursos humanos.</t>
  </si>
  <si>
    <t>Documentar acuerdos de  niveles de servicio.</t>
  </si>
  <si>
    <t>Documentar la totalidad de los documentos establecidos en el decreto 4165.</t>
  </si>
  <si>
    <t>Realizar Auditorias del SIG</t>
  </si>
  <si>
    <t>Desarrollar la metodologia para elaboración de casos de estudio</t>
  </si>
  <si>
    <t>Taller</t>
  </si>
  <si>
    <t>Tema</t>
  </si>
  <si>
    <t>Cuadro de Mando</t>
  </si>
  <si>
    <t>Kit</t>
  </si>
  <si>
    <t>Software parametrizado</t>
  </si>
  <si>
    <t>Sesión</t>
  </si>
  <si>
    <t>Procedimientos automatizados</t>
  </si>
  <si>
    <t>Acuerdos documentados</t>
  </si>
  <si>
    <t>Documentos establecidos</t>
  </si>
  <si>
    <t>Puentes Vehiculares</t>
  </si>
  <si>
    <t>Puentes Peatonales</t>
  </si>
  <si>
    <t>Formulación Planes de Reasentamiento</t>
  </si>
  <si>
    <t>Implementación Planes de Reasentamiento</t>
  </si>
  <si>
    <t>Intervención Puntos Críticos</t>
  </si>
  <si>
    <t>Punto</t>
  </si>
  <si>
    <t>Mejoramiento de la vía</t>
  </si>
  <si>
    <t>Peajes socializados</t>
  </si>
  <si>
    <t>Seguimiento</t>
  </si>
  <si>
    <t>Informe ejecutivo</t>
  </si>
  <si>
    <t xml:space="preserve"> Realizar 33 visitas de auditoría especial que incluyen seguimiento al cumplimiento del plan de mejoramiento, para el 2015.</t>
  </si>
  <si>
    <t>Ajustar 3 documentos para la aplicación de la Matriz de evaluación de desempeño (MED)</t>
  </si>
  <si>
    <t>Realizar 1 informe al año del  seguimiento a la eficaz respuesta a las solicitudes realizadas por los entes de control.</t>
  </si>
  <si>
    <t>Realizar 58 auditorías independientes.</t>
  </si>
  <si>
    <t xml:space="preserve">Emitir  33 boletines fomentando la cultura de autocontrol al interior de la ANI. </t>
  </si>
  <si>
    <t>Realizar  2 capacitaciones para fortalecer la cultura de AUTOCONTROL al interior de la ANI.</t>
  </si>
  <si>
    <t>Premio otorgado</t>
  </si>
  <si>
    <t>VICEPRESIDENCIA DE ESTRUCTURACIÓN</t>
  </si>
  <si>
    <t>VICEPRESIDENCIA DE ESTRUCTURACION</t>
  </si>
  <si>
    <t>Apoyar el diseño y seguimiento de los planes sectoriales  y articularlos con los planes de la  Agencia</t>
  </si>
  <si>
    <t>Km Rehabilitado</t>
  </si>
  <si>
    <t>Intersección</t>
  </si>
  <si>
    <t>Km -Rehabilitados</t>
  </si>
  <si>
    <t>Km - Mejorados</t>
  </si>
  <si>
    <t>18_Conexión Pacífico 1</t>
  </si>
  <si>
    <t xml:space="preserve">Plan adquisición predial </t>
  </si>
  <si>
    <t>2.1 Gestionar adecuadamente la etapa de preconstrucción de los proyectos para su terminación oportuna y el uso eficiente de recursos</t>
  </si>
  <si>
    <t>19_Conexión Pacífico 2</t>
  </si>
  <si>
    <t>17_Zipaquirá-Palenque-N</t>
  </si>
  <si>
    <t>Km-mes</t>
  </si>
  <si>
    <t>Kilómetros de Calzada Sencilla</t>
  </si>
  <si>
    <t>Informe de seguimiento</t>
  </si>
  <si>
    <t>20_Conexión Pacífico 3</t>
  </si>
  <si>
    <t>21_Cartagena-Barranquilla-Circunv. Prosperidad</t>
  </si>
  <si>
    <t>22_Girardot_Puerto Salgar_Honda</t>
  </si>
  <si>
    <t>23_Perimetral del Oriente de Cundinamarca</t>
  </si>
  <si>
    <t>24_Conexión Norte</t>
  </si>
  <si>
    <t>25_Rio Magdalena 2</t>
  </si>
  <si>
    <t xml:space="preserve">Acta  </t>
  </si>
  <si>
    <t>Realizar reuniones de análisis de la gestión predial adelantada en los proyectos de concesión, en las que se identifiquen los casos críticos por resolver, las lecciones aprendidas, las estrategias a implementar y se efectúe el seguimiento a las mismas.</t>
  </si>
  <si>
    <t xml:space="preserve">Adelantar ante el INCODER el trámite técnico y administrativo que se requiere para la adjudicación de cientodiecinueve (119) predios baldíos  existentes en los proyectos de concesión  </t>
  </si>
  <si>
    <t>Actualizar el Protocolo de Avalúos, de conformidad con lo establecido en la Ley 1682 de 2014 y sus decretos y resoluciones reglamentarias</t>
  </si>
  <si>
    <t>Identificar las Areas Remanentes adquiridas y los Predios Sobrantes Existentes en los proyectos de concesión, con el fin de verificar el estado actual de las áreas y disponer de los predios que ya no se requieren para el desarrollo de obras, según la normatividad existente</t>
  </si>
  <si>
    <t>4. Fortalecer la gestión y toma de decisiones oportunas de la Entidad basada en el trabajo en equipo que permita la consolidación de una Agencia competitiva con solidez técnica y moral</t>
  </si>
  <si>
    <t xml:space="preserve">4.1 Desarrollar e implementar estrategias y mecanismos de trabajo en equipo y promover un clima organizacional motivado y armónico.
</t>
  </si>
  <si>
    <t>3. Generar confianza en ciudadanos, estado, inversionistas, y usuarios de la infraestructura</t>
  </si>
  <si>
    <t>3.3  Mantener una comunicación, interacción y gestión efectiva con las demás entidades públicas.</t>
  </si>
  <si>
    <t>2.3 Desarrollar e implementar herramientas, metodologías y sistemas para el control y seguimiento integral y eficiente de los proyectos.</t>
  </si>
  <si>
    <t xml:space="preserve">Comité Técnico Predial </t>
  </si>
  <si>
    <t>Adjudicación de predio</t>
  </si>
  <si>
    <t xml:space="preserve">Actualización de  Protocolo </t>
  </si>
  <si>
    <t>Diagnóstico de Areas Remanentes y Predios Sobrantes</t>
  </si>
  <si>
    <t>Proyección Toneladas a Transportar</t>
  </si>
  <si>
    <t>Realizar visitas de supervisión</t>
  </si>
  <si>
    <t>Realizar de visitas de Seguimiento a los proyectos</t>
  </si>
  <si>
    <t>Realizar Informe de Gestion Trimestral (Supervisores)</t>
  </si>
  <si>
    <t>Realizar visitas de Seguimiento al Proyecto</t>
  </si>
  <si>
    <t>Revisar el cumplimiento plan de inversiones (Informes de supervisión)</t>
  </si>
  <si>
    <t>Realizar Mantenimiento Rutinario</t>
  </si>
  <si>
    <t>Realizar Informe de seguimiento</t>
  </si>
  <si>
    <t>Construir  Segunda Calzada</t>
  </si>
  <si>
    <t>Realizar Rehabilitación</t>
  </si>
  <si>
    <t>Construir Segunda Calzada</t>
  </si>
  <si>
    <t>Realizar mantenimiento Rutinario</t>
  </si>
  <si>
    <t>Construir intersección portachuelo</t>
  </si>
  <si>
    <t>Realizar r mantenimiento Rutinario</t>
  </si>
  <si>
    <t>Realizar  informe de seguimiento</t>
  </si>
  <si>
    <t>Construir Cicloruta</t>
  </si>
  <si>
    <t>Construir Puente</t>
  </si>
  <si>
    <t>Construir intersección</t>
  </si>
  <si>
    <t>Realizar rehabilitación</t>
  </si>
  <si>
    <t>Construir Puentes Vehiculares</t>
  </si>
  <si>
    <t>Construir calzada sencilla</t>
  </si>
  <si>
    <t>Realizar mejoramiento</t>
  </si>
  <si>
    <t>Realizar Rehabilitación Via Existente</t>
  </si>
  <si>
    <t xml:space="preserve">Elaborar Plan adquisición predial </t>
  </si>
  <si>
    <t>Realizar Estudios de trazado y diseño Geométrico</t>
  </si>
  <si>
    <t xml:space="preserve">Elaborar el Plan de obras </t>
  </si>
  <si>
    <t xml:space="preserve">Realizar Estudios de detalle de las unidades funcionales </t>
  </si>
  <si>
    <t>Realizar mantenimiento y operación via existente</t>
  </si>
  <si>
    <t>Construir calzada sencilla MVVVC (T2: Variante Bolo 200 m,T5:Variante Yotoco 245 m + T7: La Guaira 3755 m)</t>
  </si>
  <si>
    <t>Construir puente peatonal CIAT MVVCC</t>
  </si>
  <si>
    <t>Obtener Licencias ambientales MVVCC</t>
  </si>
  <si>
    <t>Suscribir Otrosi Modificatorio acordando los efectos financieros de la modificación del otrosí No. 9 y resolver el balance de obras que no tengan discrepancia  MVVCC</t>
  </si>
  <si>
    <t>Realizar adquisición de los predios necesarios para la terminación de la construcción de la variante El Bolo</t>
  </si>
  <si>
    <t>Realizar Comité de seguimiento</t>
  </si>
  <si>
    <t>Construir Trayecto 15, Paipa - Duitama, Entrada Paipa, K146+200 al K147+180</t>
  </si>
  <si>
    <t>Construir Trayecto 09, Peaje Albarracín - Ventaquemada, Tanque de Ventaquemada, K72+720 al K72+820</t>
  </si>
  <si>
    <t>Construir Trayecto 14, Mortiñal - Paipa, Predio La Laguna perteneciente al señor Cavalier, K137+120 al K138+000</t>
  </si>
  <si>
    <t>Construir Trayecto 15, Paipa - Duitama, Predio La Britalia perteneciente al señor Cavalier, K4+690 al K4+850</t>
  </si>
  <si>
    <t>Construir Trayecto 3, Variante Tocancipa, Predio la samaria variante tocancipa, K1+100 al K1+625</t>
  </si>
  <si>
    <t>ConstruirTrayecto 3, Variante Tocancipa, Predio Ecopetrol variante tocancipa, K4+690 al K4+850</t>
  </si>
  <si>
    <t>Construir  Puente San Humberto</t>
  </si>
  <si>
    <t>Construir  Puente San Raimundo</t>
  </si>
  <si>
    <t>Construir  Puente Balcones del Bosque</t>
  </si>
  <si>
    <t>Construir  Puente Templo Krishna</t>
  </si>
  <si>
    <t>Construir  Puente El Vergel</t>
  </si>
  <si>
    <t>Construir  Puente Azafranal - Divino Niño</t>
  </si>
  <si>
    <t>Construir  Puente La 22</t>
  </si>
  <si>
    <t>Construir  Puente Santa Lucía</t>
  </si>
  <si>
    <t>Construir  Puente Yayatá</t>
  </si>
  <si>
    <t>Construir  Puente Cucharal</t>
  </si>
  <si>
    <t>Construir  Puente Divino Niño</t>
  </si>
  <si>
    <t>Construir  Puente Luis Carlos Galán</t>
  </si>
  <si>
    <t>Construir  Puente La Esmeralda</t>
  </si>
  <si>
    <t>Construir  Puente Los Cobos</t>
  </si>
  <si>
    <t>Construir  Puente Isla del Sol</t>
  </si>
  <si>
    <t>Construir  Puente José María Cordoba</t>
  </si>
  <si>
    <t>Construir Pasaganados San José</t>
  </si>
  <si>
    <t>Construir Pasaganados El Recreo</t>
  </si>
  <si>
    <t>Construir Pasaganados San Raimundo</t>
  </si>
  <si>
    <t>Construir Pasaganados Azafranal - Divino Niño</t>
  </si>
  <si>
    <t>Construir Pasaganados Quebrada Honda</t>
  </si>
  <si>
    <t>Construir Pasaganados El Tambo</t>
  </si>
  <si>
    <t>Construir Glorieta de Girardot</t>
  </si>
  <si>
    <t>Construir Acceso al Municipio de Suárez</t>
  </si>
  <si>
    <t>Realizar obras de estabilización de Zonas Inestables</t>
  </si>
  <si>
    <t>Realizar obras de estabilización de Taludes</t>
  </si>
  <si>
    <t>Realziar rehabilitación de Pavimento</t>
  </si>
  <si>
    <t xml:space="preserve">Realizar obras de Señalización </t>
  </si>
  <si>
    <t>Realizar  comité de seguimiento</t>
  </si>
  <si>
    <t>Realizar Rehabilitación calzada existente Tramo 2</t>
  </si>
  <si>
    <t>Realizar Rehabilitación calzada existente Tramo 6</t>
  </si>
  <si>
    <t>Realizar Rehabilitación calzada existente Tramo 7</t>
  </si>
  <si>
    <t>Realizar Construcción Puente Peatonal Tramo 2</t>
  </si>
  <si>
    <t>Realizar Construcción Puente Peatonal Tramo 4</t>
  </si>
  <si>
    <t>Realizar Construcción Puente Peatonal Tramo 6</t>
  </si>
  <si>
    <t>Realizar Construcción Intersección Colseguros Tramo 6</t>
  </si>
  <si>
    <t>Realizar Construcción retorno Tramo 7</t>
  </si>
  <si>
    <t>Aprobar Acuerdo conciliatorio para terminación anticipada de mutuo acuerdo</t>
  </si>
  <si>
    <t>Identificar los pasivos ambientales correspondientes a los tres (3) expedientes    de licenciamiento ambiental de la Concesión RPCHA</t>
  </si>
  <si>
    <t>Recibir infraestructura del proyecto</t>
  </si>
  <si>
    <t>Entregar de corredor vial al INVIAS</t>
  </si>
  <si>
    <t>Construir Segunda calzada La Yé - Sahagún</t>
  </si>
  <si>
    <t>Construir Segunda calzada Sincelejo - Sampués</t>
  </si>
  <si>
    <t>Construir Segunda calzada Sincelejo - Toluviejo</t>
  </si>
  <si>
    <t>Construir Segunda calzada paralela a la circunvalar de Monteria</t>
  </si>
  <si>
    <t>Construir Variante Oriental de Sincelejo (calzada sencilla)</t>
  </si>
  <si>
    <t>Construir Intersección a desnivel T del Aeropuerto (Puente)</t>
  </si>
  <si>
    <t xml:space="preserve"> Construir Segunda Calzada Cartagena-Turbaco - Arjona</t>
  </si>
  <si>
    <t>Construir el tramo  Gambote-Variante Mamonal ( Incluye retornos)</t>
  </si>
  <si>
    <t>Construir  Variante Cartagena ( Incluye Retornos) Accesos al puente el Rodeo y Orejas Puente Rodeo</t>
  </si>
  <si>
    <t xml:space="preserve">Construir  Variante Sabanagrande- Palmar de Varela </t>
  </si>
  <si>
    <t>Realizar Adquisición Predios Trayecto 1</t>
  </si>
  <si>
    <t>Construir Puente vehicular Arroyo Canafistola Variante Palmar-Sabangrande</t>
  </si>
  <si>
    <t>Construir Puentes peatonales La India, Villa Olimpica y PIMSA</t>
  </si>
  <si>
    <t>Construir Puente vehicular Arroyo Cana Trayecto 8</t>
  </si>
  <si>
    <t>Construir Puente vehicular El Rodeo Variante Cartagena</t>
  </si>
  <si>
    <t>Realizar Adquisición predios Predios Variante Gambote</t>
  </si>
  <si>
    <t>Realizar Estudios y diseños en fase III para el tramo 1</t>
  </si>
  <si>
    <t>Realizar la gestión predial tramo 1</t>
  </si>
  <si>
    <t>Construir Tramo 1 - SC</t>
  </si>
  <si>
    <t>Construir Tramo 2 - SC</t>
  </si>
  <si>
    <t>Construir Tramo 5 - SC</t>
  </si>
  <si>
    <t>Construir Tramo 6 - SC</t>
  </si>
  <si>
    <t>Construir Tramo 7 - SC</t>
  </si>
  <si>
    <t>Realizar Rehabilitación Tramo 1</t>
  </si>
  <si>
    <t>Realizar Rehabilitación Tramo 2</t>
  </si>
  <si>
    <t>Contratar la Consultoria integral para la Estructuracion del Aeropuerto el Dorado II.</t>
  </si>
  <si>
    <t>Contratar la asesoria tecnica para Estructuración de Nuevos Proyectos en los modos Carreteros, ferreos, Portuarios.</t>
  </si>
  <si>
    <t>Contratar la Asesoria economica - Financiera para nuevos proyectos en los modos Carreteros, ferreos, Portuarios.</t>
  </si>
  <si>
    <t>Contratar la consultoria financiera especializada o banca de inversión que lleve a cabo el caso de negocio de un proyecto minero y de infraestructura</t>
  </si>
  <si>
    <t>Contratar la evaluación de las Iniciativas Privadas bajo Esquema APPs Ley 1508 para los  modos Carretero, ferreos y Aeroportuario.</t>
  </si>
  <si>
    <t>Contratar la estructuración Tecncia y financiera de 7 proyectos de tercera ola Cuarta Generacion de Concesiones: Popayan Pasto, Bogota Bucaramanga, Bucaramanga pamplona, Duitama - Pamplona - cucuta, Norte del Santander, Transveersal Cusiana - carare - Boyaca, manizales - Honda villeta.</t>
  </si>
  <si>
    <t>Contratar la estructuracion, evaluacion tecnica y financiera  de 10 proyectos de segunda ola: Neiva Girardot, Santana Mocoa, Rumichaca Pasto, Popyan - santander de Quilichao, Villavicencia Yopal, Transversal de Sisga, Puerta del Hierro Cruz del Viso, BBY, Mar 1 y Mar 2.</t>
  </si>
  <si>
    <t>Contratar la asesorría para analizar , verificar y evaluar como minimo 6 proyectos de Iniciativa privada del programa 4G: GICA, Malla Vial del Meta, Antioquia Bolivar, Chalajara - Villavicencio, Cambao - Manizales, Cesar Guajira)</t>
  </si>
  <si>
    <t>Contratar la asesoría para analizar, verificar y evaluar como minimo 3 proyectos Iniciativas privadas para el modo ferreo: Proyecto Corredor Ferreo Bogota - Facatativa, Dorada - Chiriguana, Bogota Belencito.</t>
  </si>
  <si>
    <t>Contratar la evaluacion  tecnica - financiera de las Solicitudes Portuarias  por lo menos de 12 proyectos para fijación de Condiciones y/o Otorgamiento: Cayao, Antillana, Buscaja, Soc el Golfo, Sungmin, Oinsas, Gas Licuado del Caribe, CCX, Petrodecol, Retramar, Puerto Antioquia.</t>
  </si>
  <si>
    <t>Contratar la asesoria  para contribuir en el desarrollo de la gestion de promoción y Socialización de los proyectos en el marco de la  Cuarta Generacion de Concesiones.</t>
  </si>
  <si>
    <t xml:space="preserve">Asesorar  en el proceso requerido para la instalación de nuevas casetas de peajes o aumento de las tarifas en los peajes existentes en los corredores que hacen parte de los proyectos de cuarta generación de concesiones </t>
  </si>
  <si>
    <t>Realizar Informe mensual por cada Concesión vial de los temas tratados en los comités de regularización  primarios y que se encuentren a cargo del Grupo Interno de Trabajo de Asesoría Gestión Contractual 2.</t>
  </si>
  <si>
    <t>Realizar el Informe mensual de las acciones por cada una de las  Concesiones Férreas</t>
  </si>
  <si>
    <t>Realizar el Informe mensual por cada una de las siguientes Concesiones Aeroportuari</t>
  </si>
  <si>
    <t xml:space="preserve">Emitir los conceptos jurídicos en materias relacionadas con modificaciones a los Contratos, declaraciones de incumplimiento, declaracion y aplicación de cláusulas excepcionales, imposición de multas y sanciones por incumplimiento contractual,  </t>
  </si>
  <si>
    <t>Elaborar las Resoluciones por las cuales se resuelve las solicitudes en los temas relacionados con los permisos férreos y carreteros y/o conceptos requiriendo información y/o aclaración y/o complementación de los mismos</t>
  </si>
  <si>
    <t xml:space="preserve">Elaborar las Actas de Aprobación de las Pólizas de los Permisos Otorgados </t>
  </si>
  <si>
    <t>Emitir conceptos respecto de las garantías de los proyectos viales, férreos y aeroportuarios</t>
  </si>
  <si>
    <t>Elaborar conceptos jurídicos de acuerdo a las solicitudes planteadas por las demás dependencias</t>
  </si>
  <si>
    <t>Realizar análisis de viabilidad de las modificaciones contractuales y convenios</t>
  </si>
  <si>
    <t xml:space="preserve">Realizar acompañamiento y soporte a la Vicepresidencia de Gestión Contractual en las sesión de Comité de Asuntos Contractuales en que se someta a consideración  la modificación del contrato </t>
  </si>
  <si>
    <t>Alaborar las modificaciones contractuales viables y/o convenios solicitados a la dependencia</t>
  </si>
  <si>
    <t>Asistir a los planes de seguimiento</t>
  </si>
  <si>
    <t xml:space="preserve">Generar alternativas  jurídicas para la solución de problemáticas y controversias </t>
  </si>
  <si>
    <t xml:space="preserve">Proyectar las resoluciones por las cuales se  resuelven  las solicitudes  en los temas relacionados  con permisos  carreteros  y/o conceptos requiriendo información  y/o aclaración y/o complementación de los mismos </t>
  </si>
  <si>
    <t xml:space="preserve">Proyectar actas de liquidación </t>
  </si>
  <si>
    <t xml:space="preserve">Estructurar actas de reversión </t>
  </si>
  <si>
    <t xml:space="preserve">Realizar talleres de actualización por parte de la Gerencia Asesoría legal para la revisión de los avances jurisprudenciales, normativos y doctrinales </t>
  </si>
  <si>
    <t xml:space="preserve">Emitir conceptos analizando las solicitudes de modificación a las condiciones de otorgamiento de contratos de concesión portuaria </t>
  </si>
  <si>
    <t>Emitir resoluciones que deciden las solicitudes de modificación a las condiciones de otorgamiento de contratos de concesión portuaria</t>
  </si>
  <si>
    <t>Realizar acompañamiento y soporte a la Vicepresidencia de Gestión Contractual en las sesión de Comité de Asuntos Contractuales en que se someta a consideración  la modificación de las condiciones de otorgamiento de contratos de concesión portuaria</t>
  </si>
  <si>
    <t>Elaborar minuta de Otrosí modificatorio de las condiciones de otorgamiento de contratos de concesión portuaria</t>
  </si>
  <si>
    <t>Elaborar y remitir a la Gerencia de Defensa Judicial del Pliego de Cargos para inciar actuación administrativa sancionatoria, contando para el efecto con: el informe de supervisión respectivo, la cuantificación de la multa o sanción aplicable por parte del área financiera, y los demás documentos exigidos para el efecto por dicha dependencia.</t>
  </si>
  <si>
    <t xml:space="preserve">Asistir a reuniones con otras dependencias de la entidad y con los Concesionarios </t>
  </si>
  <si>
    <t xml:space="preserve">Realizar acompañamiento a la supervisión de los contratos de concesión portuaria en las visitas a las instalaciones de los concesionarios </t>
  </si>
  <si>
    <t>Elaborar actas de reversión con ocasión de la terminación de los contratos de concesión portuaria, contando con los insumos requeridos para el efecto</t>
  </si>
  <si>
    <t>Elaborar actos administrativos que resuelvan asuntos distintos a las solicitudes de modificación a las condiciones de otorgamiento de contratos de concesión portuaria</t>
  </si>
  <si>
    <t>Participar en inciativas de modificación y/o reglamentación de la normatividad aplicable a la actividad portuaria</t>
  </si>
  <si>
    <t xml:space="preserve">Realizar Talleres de actualización por parte de la Gerencia Asesoría legal para la revisión de los avances jurisprudenciales, normativos y doctrinales </t>
  </si>
  <si>
    <t>Entregar el Premio Nacional de Interventorias – Capítulo de Concesiones. Segunda Versión. 2015</t>
  </si>
  <si>
    <t xml:space="preserve"> Implementar de un Sistema de Información para el control y banco de datos de las interventorías-MED</t>
  </si>
  <si>
    <t>Elaborar el plan piloto para l desarrollo de la formulación y estructuración del Premio Nacional de Concesiones,  con énfasis en gestión de proyectos, gestión organizacional y  responsabilidad social y empresarial</t>
  </si>
  <si>
    <t>Realizar el Monitoreo de Medios</t>
  </si>
  <si>
    <t>Asistir a  eventos de inaguración, actas de inicio y primeras piedras</t>
  </si>
  <si>
    <t>Asistir al congreso anual CCI</t>
  </si>
  <si>
    <t>Elaborar el  Anteproyecto de presupuesto 2015</t>
  </si>
  <si>
    <t>Realizar Tramites Presupuestales - Proyectos Nuevos</t>
  </si>
  <si>
    <t>Elaborar Documentos CONPES</t>
  </si>
  <si>
    <t>Actualizar la información básica y seguimiento de proyectos (fichas  Presidencia, Presentaciones resumen</t>
  </si>
  <si>
    <t>Realizar el Seguimiento a proyectos en SPI</t>
  </si>
  <si>
    <t>Elaborar Informes de coyuntura y metas (ANI CÓMO VAMOS)</t>
  </si>
  <si>
    <t>Realizar el seguimiento y apoyo para la generación de la información estadistica DANE</t>
  </si>
  <si>
    <t>Realizar  eventos de Rendición de Cuentas a la Ciudadanía</t>
  </si>
  <si>
    <t>Actualizar y hacer seguimiento a la información de tráfico</t>
  </si>
  <si>
    <t>Realizar apoyo al desarrollo de las mesas de trabajo del sector en relación con los insumos y servicios para implementación de los proyectos 4G</t>
  </si>
  <si>
    <t>Realizar el seguimiento Plan de Mejoramiento Institucional</t>
  </si>
  <si>
    <t>Desarrollar de casos de estudio</t>
  </si>
  <si>
    <t>Desarrollar talleres con los casos de estudio</t>
  </si>
  <si>
    <t>Realizar la Socialización  Balanced ScoreCard</t>
  </si>
  <si>
    <t xml:space="preserve">Realizar la Socialización del Software de Gestión de Calidad </t>
  </si>
  <si>
    <t>Realizar eventos para fortalecer Gestión del Conocimiento</t>
  </si>
  <si>
    <t xml:space="preserve">
Realizar seguimiento a los procesos de solicitud de plan de aportes tramitados durante la vigencia 2014, para lograr su aprobación.</t>
  </si>
  <si>
    <t xml:space="preserve">
Realizar seguimiento a Reprogramación  planes de aportes  programa 4G </t>
  </si>
  <si>
    <t>Realizar la adaptación y socialización de la  metodología para el manejo en el Fondo de Contingencias Contractuales de las Entidades Estatales del Ministerio de Hacienda,</t>
  </si>
  <si>
    <t>Presentar la actualización de los seguimientos de riesgos de los contratos en ejecución  ante el MHCP</t>
  </si>
  <si>
    <t>Realizar el acompañamiento en la estructuración de las Interventorías a contratos de concesión portuarios, aeroportuarios y carreteros.</t>
  </si>
  <si>
    <t>Realizar la revisión y unificación de las metodologías de valoración de obligaciones contingentes para proyectos de infraestructura desarrollados a través de esquema de Asociaciones Público Privadas - APP.</t>
  </si>
  <si>
    <t>Presentar los lineamientos que permitan estandarizar los criterios para la valoración de sobrecostos prediales y ambientales en los concesiones en ejecución.</t>
  </si>
  <si>
    <t>Presentar los lineamientos de políticas en riesgos para iniciativas privadas.</t>
  </si>
  <si>
    <t>Realizar actividades para fomentar la cultura de administración de los riesgos institucionales y anticorrupción</t>
  </si>
  <si>
    <t>Realizar el acompañamiento y capacitación a las áreas y procesos en la inclusión y manejo del esquema de los mapas de riesgo institucional y anticorrupción.</t>
  </si>
  <si>
    <t>Implementar el espacio virtual institucional que contenga los lineamientos, mapas de procesos, formatos y herramientas para la efectiva administración del riesgo en la ANI.</t>
  </si>
  <si>
    <t>Revisar y documentar metodologías para la valoración de riesgos por desastres en infraestructura (enfocada hacia infraestructura carretera)</t>
  </si>
  <si>
    <t>Realizar reuniones del Comité Interinstitucional (ANLA, MT, MADS, Mininterior, INCODER, etc.</t>
  </si>
  <si>
    <t xml:space="preserve">Apoyar a la VPRE en los temas de Gestión Ambiental de los proyectos en concesión </t>
  </si>
  <si>
    <t>Apoyar a la VPRE en la Gestión Social de proyectos en concesión</t>
  </si>
  <si>
    <t>Realizar capacitación a la Gerencia Socio - Ambiental en el tema de Liderazgo y Resolución de Conflictos</t>
  </si>
  <si>
    <t>Generar Politicas en la Gestión Social para la construcción de variantes en proyectos de concesión y APP</t>
  </si>
  <si>
    <t>Realizar el Seguimiento al cumplimiento del Convenio MININTERIOR - Consultas previas</t>
  </si>
  <si>
    <t>Realizar Soporte a usuarios - mesa de ayuda</t>
  </si>
  <si>
    <t>Adquirir licenciamiento de ofimática Microsoft</t>
  </si>
  <si>
    <t>Mantener el Sistema de información predial (CISA)</t>
  </si>
  <si>
    <t>Contratar el mantenimiento de la página web</t>
  </si>
  <si>
    <t>Adquirir actualización de la Infraestructura TI</t>
  </si>
  <si>
    <t>Contratar el soporte premier Microsoft</t>
  </si>
  <si>
    <t>Desarrollar la fase 3 del Sistema de información en Project</t>
  </si>
  <si>
    <t>Realizar el control de la ejecución presupuestal de gastos</t>
  </si>
  <si>
    <t>Realizar el control de la ejecución presupuestal de ingresos</t>
  </si>
  <si>
    <t>Realizar el control de la ejecución presupuestal de Reservas Presupuestales</t>
  </si>
  <si>
    <t>Elaborar informe de revisión de los cumplidos para el pago a terceros</t>
  </si>
  <si>
    <t>Actualizar el Manual de Presupuesto</t>
  </si>
  <si>
    <t xml:space="preserve">Realizar el control de la ejecución de las cuentas por pagar </t>
  </si>
  <si>
    <t>Realziar el registro de ingresos en el sistema de información</t>
  </si>
  <si>
    <t>Realizar la carga masiva de extractos en el sistema de información SIIF Nación II</t>
  </si>
  <si>
    <t>Elaborar Ordenes de Pago Presupuestales y no Presupuestales en los sistemas financieros SIIF Nación II y SINFAD</t>
  </si>
  <si>
    <t>Elaborar Ordenes Bancarias en el sistema de información SIIF Nación II</t>
  </si>
  <si>
    <t>Elaborar Boletines de Tesorería</t>
  </si>
  <si>
    <t>Actualizar el Manual de Tesoreria</t>
  </si>
  <si>
    <t xml:space="preserve">Elaborar el reporte en el aplicativo CHIIP </t>
  </si>
  <si>
    <t>Realizar el cierre Contable del Año</t>
  </si>
  <si>
    <t>Realizar el cierre mensual y conciliación de cifras</t>
  </si>
  <si>
    <t>Realizar el Comité técnico de sostenibilidad del sistema contabilidad pública</t>
  </si>
  <si>
    <t>Elaborar la Declaración de ingresos y patrimonio - DIAN</t>
  </si>
  <si>
    <t xml:space="preserve">Elaborar los Estados Contables </t>
  </si>
  <si>
    <t>Elaborar medios magnéticos DIAN</t>
  </si>
  <si>
    <t>Elaborar medios magnéticos SHD</t>
  </si>
  <si>
    <t>Actualizar el Manual de Contabilidad</t>
  </si>
  <si>
    <t>Publicar información contable en la web</t>
  </si>
  <si>
    <t>Implementar la norma ISAD G para descripción de archivos por medio de Orfeo.</t>
  </si>
  <si>
    <t xml:space="preserve">Realizar el cambio de placas de inventarios de bienes </t>
  </si>
  <si>
    <t>Realizar la depuración del inventario de bienes muebles y enseres.</t>
  </si>
  <si>
    <t>Optimizar Procesos de Selección</t>
  </si>
  <si>
    <t>Realziar atención de peticiones del congreso</t>
  </si>
  <si>
    <t>2.2 Terminar en tiempo y calidad las obras y planes de inversión programados, logrando el cumplimiento de las metas del PND</t>
  </si>
  <si>
    <t xml:space="preserve">3.3.Mantener una comunicación,  interacción y gestión efectiva con las demás entidades públicas.
</t>
  </si>
  <si>
    <t>Realizar el seguimiento al Plan de Acción Anual (Parcial, mensual y trimestral)</t>
  </si>
  <si>
    <t>Realizar el seguimiento a las metas del PND</t>
  </si>
  <si>
    <t>Informe SISMEG</t>
  </si>
  <si>
    <t xml:space="preserve">Realizar la actualización de Proyectos </t>
  </si>
  <si>
    <t>Actas de Recibo</t>
  </si>
  <si>
    <t>Acta de Inicio</t>
  </si>
  <si>
    <t>3.1.Fortalecer las estrategias y herramientas que garanticen transparencia, confiabilidad y buen gobierno en todas las gestiones de la entidad.</t>
  </si>
  <si>
    <t xml:space="preserve">3.1 Fortalecer las estrategias y herramientas que garanticen transparencia, confiabilidad y buen gobierno en todas las gestiones de la entidad.
</t>
  </si>
  <si>
    <t>3.1. Fortalecer las estrategias y herramientas que garanticen transparencia, confiabilidad y buen gobierno en todas las gestiones de la entidad.</t>
  </si>
  <si>
    <t>3.1 Fortalecer las estrategias y herramientas que garanticen transparencia, confiabilidad y buen gobierno en todas las gestiones de la entidad.</t>
  </si>
  <si>
    <t>SISTEMAS DE INFORMACIÓN Y TECNOLOGÍA</t>
  </si>
  <si>
    <t>Mantenimiento  periodico</t>
  </si>
  <si>
    <t xml:space="preserve">Construcción puente vehicular </t>
  </si>
  <si>
    <t>Construir Tuneles  sectores 2A y 3A</t>
  </si>
  <si>
    <t>Construir Puentes  sectores 2A y 3A</t>
  </si>
  <si>
    <t xml:space="preserve">Realizar la  revisión Jurídica de las ofertas de Compra
</t>
  </si>
  <si>
    <t>Oferta revisada</t>
  </si>
  <si>
    <t>Realizar la  revisión Jurídica de las Resoluciones que resuelven  recursos de reposición</t>
  </si>
  <si>
    <t>Resolución Revisada</t>
  </si>
  <si>
    <t>Realizar la  revisión Jurídica de Resoluciones de 
expropiación judicial y  administrativas.</t>
  </si>
  <si>
    <t>Realizar la  revisión Jurídica de las Promesas de compraventa</t>
  </si>
  <si>
    <t>Promesas revisadas</t>
  </si>
  <si>
    <t>Realizar la  revisión Jurídica de las Escrituras de Compraventa</t>
  </si>
  <si>
    <t>Escrituras revisadas</t>
  </si>
  <si>
    <t>Realizar la  revisión Jurídica de las actas de entrega de predios</t>
  </si>
  <si>
    <t>Actas revisadas</t>
  </si>
  <si>
    <t>Atender los requerimientos (Derechos de Petición y 
solicitud de conceptos) externos e internos, respecto de las situaciones relevantes que se presenten en cada concesión en temas prediales.</t>
  </si>
  <si>
    <t>Requerimientos Atendidos</t>
  </si>
  <si>
    <t>Suscripcion de la ejecutoria de los actos administrativos de la gestión jurídico predial</t>
  </si>
  <si>
    <t>Ejecutoria realizada</t>
  </si>
  <si>
    <t xml:space="preserve"> Realizar  2 informes al año de la auditoría regular y los que solicite la CGR de las Auditorías especiales.</t>
  </si>
  <si>
    <t>Poner en marcha Sistema de Control de Trenes - ITCS</t>
  </si>
  <si>
    <t>Formular el Plan de reasentamiento (Sector Bosconia)</t>
  </si>
  <si>
    <t>Formular el  Plan de reasentamiento (Sector Fundación)</t>
  </si>
  <si>
    <t>Formular el Plan de reasentamiento (Sector Orihueca)</t>
  </si>
  <si>
    <t>Formulaar el Plan de reasentamiento (Sector Tucurinca, Guacamayal y Sevilla)</t>
  </si>
  <si>
    <t>Formulaar el Plan de reasentamiento (Sector Aracataca)</t>
  </si>
  <si>
    <t>Implementar el Plan de reasentamientos (Algarrobo y Loma Colorada)</t>
  </si>
  <si>
    <t>Implementaar el Plan de reasentamientos (Varela, Guamachito y Rio Frio)</t>
  </si>
  <si>
    <t>Construir segunda Línea sector Algarrobo</t>
  </si>
  <si>
    <t>Construir segunda Línea sector Guamachito</t>
  </si>
  <si>
    <t>Construir segunda Línea sector Varela y Río Frio</t>
  </si>
  <si>
    <t xml:space="preserve">Contratar  la recuperacion en Dorada - Chiriguaná - Puntos Críticos Total: 47 Puntos - Pendientes 2015 </t>
  </si>
  <si>
    <t xml:space="preserve">Contratar en Bogotá - Belencito  la recuperación Puntos Críticos Total: 34 Puntos - Pendientes 2015 </t>
  </si>
  <si>
    <t xml:space="preserve">Mantarner  522 km en el proyecto Dorada - Chiriguaná </t>
  </si>
  <si>
    <t>Mantener 257 km en el proyecto Bogotá - Belencito</t>
  </si>
  <si>
    <t>Realizar el mejoramiento a 50km en el proyecto Dorada - Chiriguaná</t>
  </si>
  <si>
    <t>Realizar el mejoramiento a 30 km en el proyecto Bogotá - Belencito</t>
  </si>
  <si>
    <t xml:space="preserve">3.  Generar confianza en ciudadanos, estado, inversionistas, y usuarios de la infraestructura.
</t>
  </si>
  <si>
    <t xml:space="preserve">4. Fortalecer la gestión y toma de decisiones oportuna de la Entidad, basados en el trabajo en equipo que permita la consolidación de una Agencia competitiva con solidez técnica y moral 
</t>
  </si>
  <si>
    <t>4.1. Desarrollar e implementar estrategias y mecanismos de trabajo en equipo y promover un clima organizacional motivado y armónico.</t>
  </si>
  <si>
    <t xml:space="preserve">1.2. Adjudicar como mínimo 15 proyectos del programa de 4G de INICIATIVA PRIVADA al 2018.
</t>
  </si>
  <si>
    <t xml:space="preserve">A1.2. Adjudicar como mínimo 15 proyectos del programa de 4G de INICIATIVA PRIVADA al 2018.
</t>
  </si>
  <si>
    <t xml:space="preserve">4.1. Desarrollar e implementar estrategias y mecanismos de trabajo en equipo y promover un clima organizacional motivado y armónico.
</t>
  </si>
  <si>
    <t xml:space="preserve">2. Gestionar el desarrollo adecuado de los contratos de concesión en ejecución, facilitando la construcción oportuna de la infraestructura y el logro de los niveles de inversión propuestos en el PND
</t>
  </si>
  <si>
    <t xml:space="preserve">1. Desarrollo de infraestructura de transporte generadora de competitividad y empleo mediante contratación de proyectos APP (Asociaciones Publico Privadas) en todos lo modos por $50 billones
2. Gestionar el desarrollo adecuado de los contratos de concesión en ejecución, facilitando la construcción oportuna de la infraestructura y el logro de los niveles de inversión propuestos en el PND
</t>
  </si>
  <si>
    <t xml:space="preserve">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4. Fortalecer la gestión y toma de decisiones oportuna de la Entidad, basados en el trabajo en equipo que permita la consolidación de una Agencia competitiva con solidez técnica y moral </t>
  </si>
  <si>
    <t xml:space="preserve">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4. Fortalecer la gestión y toma de decisiones oportuna de la Entidad, basados en el trabajo en equipo que permita la consolidación de una Agencia competitiva con solidez técnica y moral </t>
  </si>
  <si>
    <t xml:space="preserve">1. Desarrollo de infraestructura de transporte generadora de competitividad y empleo mediante contratación de proyectos APP
4. Fortalecer la gestión y toma de decisiones oportuna de la Entidad, basados en el trabajo en equipo que permita la consolidación de una Agencia competitiva con solidez técnica y moral </t>
  </si>
  <si>
    <t xml:space="preserve">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t>
  </si>
  <si>
    <t xml:space="preserve">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t>
  </si>
  <si>
    <t xml:space="preserve">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t>
  </si>
  <si>
    <t>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t>
  </si>
  <si>
    <t>1.4 Ampliar las inversiones de contratos de concesión existentes 
2.2 Terminar en tiempo y calidad las obras y planes de inversión programados logrando el cumplimiento de las metas del PND.</t>
  </si>
  <si>
    <t>1.4 Ampliar las inversiones de contratos de concesión existentes
 2.2 Terminar en tiempo y calidad las obras y planes de inversión programados logrando el cumplimiento de las metas del PND.</t>
  </si>
  <si>
    <t xml:space="preserve">1.4.Ampliar las inversiones en contratos de concesión existentes.
2.5. Mantener la articulación de las interventorías a los fines esenciales de la Agencia Nacional de Infraestructura-ANI. 
</t>
  </si>
  <si>
    <t>1.4.Ampliar las inversiones en contratos de concesión existentes.
2.5. Mantener la articulación de las interventorías a los fines esenciales de la Agencia Nacional de Infraestructura-ANI. 
3.3. Mantener una comunicación, interacción y gestión efectiva con las demás entidades públicas.
3.5. Desarrollar procedimientos efectivos para gestionar oportunamente los trámites y permisos otorgados por la Agencia
4.2. Articular en todos los niveles de la organización la gestión de los equipos a la planeación estratégica.</t>
  </si>
  <si>
    <t>2.3.Desarrollareimplementarherramientas,metodologíasysistemasparaelcontrolyseguimientointegralyeficientedelosproyectos.
2.5. Mantener la articulación de las interventorías a los fines esenciales de la Agencia Nacional de Infraestructura-ANI. 
3.3. Mantener una comunicación, interacción y gestión efectiva con las demás entidades públicas.
4.2. Articular en todos los niveles de la organización la gestión de los equipos a la planeación estratégica.</t>
  </si>
  <si>
    <t>1.4.Ampliar las inversiones en contratos de concesión existentes.
2.3.Desarrollareimplementarherramientas,metodologíasysistemasparaelcontrolyseguimientointegralyeficientedelosproyectos.
2.4.Garantizar sinergia, aprendizaje y transición entre los proyectos existentes y los nuevos proyectos.
2.5. Mantener la articulación de las interventorías a los fines esenciales de la Agencia Nacional de Infraestructura-ANI. 
3.1. Fortalecer las estrategias y herramientas que garanticen transparencia, confiabilidad y buen gobierno en todas las gestiones de la entidad.
4.2. Articular en todos los niveles de la organización la gestión de los equipos a la planeación estratégica.</t>
  </si>
  <si>
    <t xml:space="preserve">1.4.Ampliar las inversiones en contratos de concesión existentes.
2.2. Terminar en tiempo y calidad las obras y planes de inversión programados, logrando el cumplimiento de las metas del PND.
2.3.Desarrollar e implementar herramientas, metodologías y sistemas para el control y seguimiento integral y eficiente de los proyectos.
2.5. Mantener la articulación de las interventorías a los fines esenciales de la Agencia Nacional de Infraestructura-ANI. </t>
  </si>
  <si>
    <t>1.4.Ampliar las inversiones en contratos de concesión existentes.
2.2. Terminar en tiempo y calidad las obras y planes de inversión programados, logrando el cumplimiento de las metas del PND.
2.4.Garantizar sinergia, aprendizaje y transición entre los proyectos existentes y los nuevos proyectos.
2.5. Mantener la articulación de las interventorías a los fines esenciales de la Agencia Nacional de Infraestructura-ANI. 
3.3. Mantener una comunicación, interacción y gestión efectiva con las demás entidades públicas.
3.5. Desarrollar procedimientos efectivos para gestionar oportunamente los trámites y permisos otorgados por la Agencia</t>
  </si>
  <si>
    <t xml:space="preserve">3.4. Desarrollar herramientas para divulgación oportuna de información confiable y relevante.
</t>
  </si>
  <si>
    <t>3.6. Adelantar acciones para generar reconocimiento, favorabilidad y seguimiento por formadores de opinión.</t>
  </si>
  <si>
    <t>Realizar Tramites Presupuestales - Proyectos existentes y del  area Administrativa</t>
  </si>
  <si>
    <t>2.2. Terminar en tiempo y calidad  las obras y planes de inversión programados, logrando el cumplimiento de las  metas del PND.</t>
  </si>
  <si>
    <t>4.2. Articular en todos los niveles de la organización la gestión de los equipos a la planeación estratégica.</t>
  </si>
  <si>
    <t>4.3. Fortalecer las capacidades del Talento Humano para mejorar la gestión en todas las áreas de la Entidad.</t>
  </si>
  <si>
    <t>Consolidado el 29-01-15</t>
  </si>
  <si>
    <t>Mejoramiento</t>
  </si>
  <si>
    <t>Realizar la construcción Glorieta calle 52 en Dosquebradas</t>
  </si>
  <si>
    <t>Construir el puente peatonal Bosques de la Acuarela</t>
  </si>
  <si>
    <t>Realizar la Rehabilitación Calarcá-La Española</t>
  </si>
  <si>
    <t>Km-año</t>
  </si>
  <si>
    <t>Realizar la construcción Intersección Circasia 1 1/2</t>
  </si>
  <si>
    <t>26_Loboguerrero-Buga</t>
  </si>
  <si>
    <t>27_Malla Vial del Valle del Cauca y Cauca</t>
  </si>
  <si>
    <t>28_Briceño Tunja Sogamoso</t>
  </si>
  <si>
    <t>29_Bosa Granada Girardot</t>
  </si>
  <si>
    <t>30_Zona Metropolitana de Bucaramanga</t>
  </si>
  <si>
    <t>31_Rumichaca Pasto Chachagûí</t>
  </si>
  <si>
    <t>32_Córdoba Sucre</t>
  </si>
  <si>
    <t>33_Ruta Caribe</t>
  </si>
  <si>
    <t>34_Ruta del Sol 1</t>
  </si>
  <si>
    <t>35_Ruta del Sol 3</t>
  </si>
  <si>
    <t>Rehabilitación Via Existente</t>
  </si>
  <si>
    <t>Mantenimiento Rutinario</t>
  </si>
  <si>
    <t>Km\ SC</t>
  </si>
  <si>
    <t>Km rehabilitados</t>
  </si>
  <si>
    <t>Tunel</t>
  </si>
  <si>
    <t>Puente peatonal</t>
  </si>
  <si>
    <t>Puente Vehicular</t>
  </si>
  <si>
    <t>Puente Peatonal</t>
  </si>
  <si>
    <t>Construcción Aeropuerto de Santa Marta</t>
  </si>
  <si>
    <t>Climatización Aeropuerto Cúcuta</t>
  </si>
  <si>
    <t>Climatización Aeropuerto Valledupar</t>
  </si>
  <si>
    <t xml:space="preserve"> Pavimentación pista Aeropuerto - Corozal</t>
  </si>
  <si>
    <t xml:space="preserve"> Pavimentación pista Aeropuerto - Monteria</t>
  </si>
  <si>
    <t xml:space="preserve"> Pavimentación pista Aeropuerto - Jose Maria C</t>
  </si>
  <si>
    <t xml:space="preserve"> Pavimentación pista Aeropuerto - Olaya H</t>
  </si>
  <si>
    <t>construcción del nuevo SEI - Cali</t>
  </si>
  <si>
    <t>remodelación del satélite nacionaldel edificio actual - Cali</t>
  </si>
  <si>
    <t xml:space="preserve">CODAD-Calles de salidas rapidas y calle de interconexión </t>
  </si>
  <si>
    <t>construcción del nuevo SEI - Cartagena</t>
  </si>
  <si>
    <t>construcción de Franjas - Cartagena</t>
  </si>
  <si>
    <t>OPAIN-Ampliación terminal nacional de pasajeros - sur</t>
  </si>
  <si>
    <t>OPAIN-Ampliación terminal internacional de pasajeros norte</t>
  </si>
  <si>
    <t>Participación Ferias Servicio al Ciudadano</t>
  </si>
  <si>
    <t>Encuestas Percepción Ciudadana</t>
  </si>
  <si>
    <t>Afianzamiento cultura servicio ciudadano</t>
  </si>
  <si>
    <t>Encuesta</t>
  </si>
  <si>
    <t>Charlas capacitación</t>
  </si>
  <si>
    <t>Feria</t>
  </si>
  <si>
    <t>Actualizado 17 febrero 2015</t>
  </si>
  <si>
    <t>Se modificaron las actividades de GIT atención al ciudadano</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</si>
</sst>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_(* #,##0_);_(* \(#,##0\);_(* &quot;-&quot;??_);_(@_)"/>
    <numFmt numFmtId="182" formatCode="_ * #,##0.00_ ;_ * \-#,##0.00_ ;_ * &quot;-&quot;??_ ;_ @_ "/>
    <numFmt numFmtId="183" formatCode="_ * #,##0_ ;_ * \-#,##0_ ;_ * &quot;-&quot;??_ ;_ @_ "/>
    <numFmt numFmtId="184" formatCode="#,##0.0"/>
    <numFmt numFmtId="185" formatCode="0.0000000"/>
    <numFmt numFmtId="186" formatCode="0.000000"/>
    <numFmt numFmtId="187" formatCode="0.00000"/>
    <numFmt numFmtId="188" formatCode="0.0000"/>
    <numFmt numFmtId="189" formatCode="0.000"/>
    <numFmt numFmtId="190" formatCode="0.0"/>
    <numFmt numFmtId="191" formatCode="0.00000000"/>
    <numFmt numFmtId="192" formatCode="0.0000000000"/>
    <numFmt numFmtId="193" formatCode="0.000000000"/>
    <numFmt numFmtId="194" formatCode="0.0%"/>
    <numFmt numFmtId="195" formatCode="_(&quot;$&quot;\ * #,##0.0_);_(&quot;$&quot;\ * \(#,##0.0\);_(&quot;$&quot;\ *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 #,##0_ ;_ * \(#,##0\)_ ;_ * &quot;-&quot;??_ ;_ @_ "/>
    <numFmt numFmtId="201" formatCode="_ [$€-2]\ * #,##0.00_ ;_ [$€-2]\ * \-#,##0.00_ ;_ [$€-2]\ * &quot;-&quot;??_ "/>
    <numFmt numFmtId="202" formatCode="#,##0_ ;[Red]\-#,##0\ "/>
    <numFmt numFmtId="203" formatCode="\$#,##0.00\ ;\(\$#,##0.00\)"/>
    <numFmt numFmtId="204" formatCode="#,##0.0_);\(#,##0.0\)"/>
    <numFmt numFmtId="205" formatCode="#,##0_);\(#,##0\);&quot;-&quot;"/>
    <numFmt numFmtId="206" formatCode="#,##0.00_);\(#,##0.00\);&quot;-&quot;"/>
    <numFmt numFmtId="207" formatCode="#,##0.0_);\(#,##0.0\);&quot;-&quot;"/>
    <numFmt numFmtId="208" formatCode="[$-1240A]&quot;$&quot;\ #,##0.00;\(&quot;$&quot;\ #,##0.00\)"/>
    <numFmt numFmtId="209" formatCode="dd/mm/yyyy;@"/>
    <numFmt numFmtId="210" formatCode="d/mm/yyyy;@"/>
    <numFmt numFmtId="211" formatCode="_(&quot;C$&quot;* #,##0.00_);_(&quot;C$&quot;* \(#,##0.00\);_(&quot;C$&quot;* &quot;-&quot;??_);_(@_)"/>
    <numFmt numFmtId="212" formatCode="[$$-240A]\ #,##0;[Red][$$-240A]\ #,##0"/>
    <numFmt numFmtId="213" formatCode="&quot;$&quot;#,##0;[Red]&quot;$&quot;#,##0"/>
    <numFmt numFmtId="214" formatCode="_-[$$-80A]* #,##0_-;\-[$$-80A]* #,##0_-;_-[$$-80A]* &quot;-&quot;??_-;_-@_-"/>
    <numFmt numFmtId="215" formatCode="#,##0.000_);\(#,##0.000\);&quot;-&quot;"/>
    <numFmt numFmtId="216" formatCode="#,##0.0000_);\(#,##0.0000\);&quot;-&quot;"/>
  </numFmts>
  <fonts count="81">
    <font>
      <sz val="11"/>
      <color theme="1"/>
      <name val="Calibri"/>
      <family val="2"/>
    </font>
    <font>
      <sz val="11"/>
      <color indexed="8"/>
      <name val="Calibri"/>
      <family val="2"/>
    </font>
    <font>
      <sz val="10"/>
      <name val="Arial"/>
      <family val="2"/>
    </font>
    <font>
      <sz val="12"/>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8"/>
      <name val="Calibri"/>
      <family val="2"/>
    </font>
    <font>
      <sz val="12"/>
      <color indexed="8"/>
      <name val="Calibri"/>
      <family val="2"/>
    </font>
    <font>
      <b/>
      <sz val="14"/>
      <name val="Calibri"/>
      <family val="2"/>
    </font>
    <font>
      <sz val="16"/>
      <color indexed="8"/>
      <name val="Calibri"/>
      <family val="2"/>
    </font>
    <font>
      <b/>
      <sz val="14"/>
      <color indexed="8"/>
      <name val="Calibri"/>
      <family val="2"/>
    </font>
    <font>
      <b/>
      <sz val="12"/>
      <color indexed="8"/>
      <name val="Calibri"/>
      <family val="2"/>
    </font>
    <font>
      <b/>
      <sz val="16"/>
      <color indexed="8"/>
      <name val="Calibri"/>
      <family val="2"/>
    </font>
    <font>
      <sz val="8"/>
      <color indexed="8"/>
      <name val="Calibri"/>
      <family val="2"/>
    </font>
    <font>
      <sz val="10"/>
      <color indexed="8"/>
      <name val="Calibri"/>
      <family val="2"/>
    </font>
    <font>
      <sz val="8"/>
      <name val="Calibri"/>
      <family val="2"/>
    </font>
    <font>
      <sz val="9"/>
      <color indexed="8"/>
      <name val="Calibri"/>
      <family val="2"/>
    </font>
    <font>
      <b/>
      <sz val="9"/>
      <color indexed="8"/>
      <name val="Calibri"/>
      <family val="2"/>
    </font>
    <font>
      <b/>
      <sz val="10"/>
      <color indexed="8"/>
      <name val="Calibri"/>
      <family val="2"/>
    </font>
    <font>
      <b/>
      <sz val="9"/>
      <name val="Calibri"/>
      <family val="2"/>
    </font>
    <font>
      <b/>
      <sz val="9"/>
      <color indexed="10"/>
      <name val="Calibri"/>
      <family val="2"/>
    </font>
    <font>
      <b/>
      <sz val="10"/>
      <name val="Calibri"/>
      <family val="2"/>
    </font>
    <font>
      <b/>
      <sz val="8"/>
      <name val="Calibri"/>
      <family val="2"/>
    </font>
    <font>
      <sz val="12"/>
      <name val="Calibri"/>
      <family val="2"/>
    </font>
    <font>
      <b/>
      <sz val="12"/>
      <color indexed="9"/>
      <name val="Calibri"/>
      <family val="2"/>
    </font>
    <font>
      <b/>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2"/>
      <color theme="1"/>
      <name val="Calibri"/>
      <family val="2"/>
    </font>
    <font>
      <sz val="16"/>
      <color theme="1"/>
      <name val="Calibri"/>
      <family val="2"/>
    </font>
    <font>
      <b/>
      <sz val="14"/>
      <color theme="1"/>
      <name val="Calibri"/>
      <family val="2"/>
    </font>
    <font>
      <b/>
      <sz val="12"/>
      <color theme="1"/>
      <name val="Calibri"/>
      <family val="2"/>
    </font>
    <font>
      <b/>
      <sz val="16"/>
      <color theme="1"/>
      <name val="Calibri"/>
      <family val="2"/>
    </font>
    <font>
      <sz val="8"/>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9"/>
      <color rgb="FFFF0000"/>
      <name val="Calibri"/>
      <family val="2"/>
    </font>
    <font>
      <sz val="8"/>
      <color rgb="FF000000"/>
      <name val="Calibri"/>
      <family val="2"/>
    </font>
    <font>
      <b/>
      <sz val="12"/>
      <color theme="0"/>
      <name val="Calibri"/>
      <family val="2"/>
    </font>
    <font>
      <b/>
      <sz val="15"/>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4999699890613556"/>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medium"/>
      <top style="medium"/>
      <bottom style="medium"/>
    </border>
    <border>
      <left style="medium"/>
      <right style="medium"/>
      <top>
        <color indexed="63"/>
      </top>
      <bottom style="thin"/>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thin"/>
      <right style="thin"/>
      <top style="hair"/>
      <bottom style="medium"/>
    </border>
    <border>
      <left style="medium"/>
      <right style="medium"/>
      <top style="medium"/>
      <bottom style="hair"/>
    </border>
    <border>
      <left style="thin"/>
      <right>
        <color indexed="63"/>
      </right>
      <top style="hair"/>
      <bottom style="hair"/>
    </border>
    <border>
      <left style="medium"/>
      <right style="thin"/>
      <top style="hair"/>
      <bottom style="medium"/>
    </border>
    <border>
      <left style="medium"/>
      <right style="medium"/>
      <top style="hair"/>
      <bottom style="medium"/>
    </border>
    <border>
      <left style="thin"/>
      <right>
        <color indexed="63"/>
      </right>
      <top style="medium"/>
      <bottom style="hair"/>
    </border>
    <border>
      <left style="thin"/>
      <right>
        <color indexed="63"/>
      </right>
      <top style="hair"/>
      <bottom style="medium"/>
    </border>
    <border>
      <left style="thin"/>
      <right>
        <color indexed="63"/>
      </right>
      <top>
        <color indexed="63"/>
      </top>
      <bottom>
        <color indexed="63"/>
      </bottom>
    </border>
    <border>
      <left style="thin"/>
      <right style="medium"/>
      <top style="medium"/>
      <bottom style="hair"/>
    </border>
    <border>
      <left style="thin"/>
      <right style="thin"/>
      <top style="thin"/>
      <bottom style="hair"/>
    </border>
    <border>
      <left style="thin"/>
      <right style="thin"/>
      <top style="hair"/>
      <bottom style="thin"/>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thin"/>
      <top style="thin"/>
      <bottom style="medium"/>
    </border>
    <border>
      <left style="medium"/>
      <right style="medium"/>
      <top style="hair"/>
      <bottom>
        <color indexed="63"/>
      </bottom>
    </border>
    <border>
      <left style="thin"/>
      <right style="medium"/>
      <top style="hair"/>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thin"/>
      <right style="medium"/>
      <top style="thin"/>
      <bottom style="hair"/>
    </border>
    <border>
      <left style="medium"/>
      <right style="thin"/>
      <top style="thin"/>
      <bottom style="hair"/>
    </border>
    <border>
      <left style="medium"/>
      <right style="thin"/>
      <top style="thin"/>
      <bottom style="medium"/>
    </border>
    <border>
      <left>
        <color indexed="63"/>
      </left>
      <right style="medium"/>
      <top style="thin"/>
      <bottom style="medium"/>
    </border>
    <border>
      <left style="medium"/>
      <right style="medium"/>
      <top style="thin"/>
      <bottom style="thin"/>
    </border>
    <border>
      <left style="thin"/>
      <right style="medium"/>
      <top style="thin"/>
      <bottom style="medium"/>
    </border>
    <border>
      <left>
        <color indexed="63"/>
      </left>
      <right>
        <color indexed="63"/>
      </right>
      <top style="hair"/>
      <bottom>
        <color indexed="63"/>
      </bottom>
    </border>
    <border>
      <left style="medium"/>
      <right>
        <color indexed="63"/>
      </right>
      <top>
        <color indexed="63"/>
      </top>
      <bottom>
        <color indexed="63"/>
      </bottom>
    </border>
    <border>
      <left style="thin"/>
      <right>
        <color indexed="63"/>
      </right>
      <top>
        <color indexed="63"/>
      </top>
      <bottom style="hair"/>
    </border>
    <border>
      <left style="thin"/>
      <right style="thin"/>
      <top/>
      <bottom style="thin"/>
    </border>
    <border>
      <left style="medium"/>
      <right style="medium"/>
      <top>
        <color indexed="63"/>
      </top>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medium"/>
      <bottom>
        <color indexed="63"/>
      </bottom>
    </border>
    <border>
      <left style="medium"/>
      <right>
        <color indexed="63"/>
      </right>
      <top style="medium"/>
      <bottom>
        <color indexed="63"/>
      </bottom>
    </border>
    <border>
      <left style="thin"/>
      <right style="thin"/>
      <top style="thin"/>
      <bottom/>
    </border>
    <border>
      <left style="thin"/>
      <right>
        <color indexed="63"/>
      </right>
      <top style="medium"/>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style="thin"/>
      <top style="hair"/>
      <bottom style="hair"/>
    </border>
    <border>
      <left style="medium"/>
      <right>
        <color indexed="63"/>
      </right>
      <top style="medium"/>
      <bottom style="hair"/>
    </border>
    <border>
      <left>
        <color indexed="63"/>
      </left>
      <right style="thin"/>
      <top style="medium"/>
      <bottom style="hair"/>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3" fontId="4" fillId="0" borderId="0" applyFont="0" applyFill="0" applyBorder="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201" fontId="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5" fillId="0" borderId="0" applyFont="0" applyFill="0" applyBorder="0" applyAlignment="0" applyProtection="0"/>
    <xf numFmtId="179" fontId="1"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1" fillId="0" borderId="0" applyFont="0" applyFill="0" applyBorder="0" applyAlignment="0" applyProtection="0"/>
    <xf numFmtId="0" fontId="5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59"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60" fillId="21" borderId="6" applyNumberFormat="0" applyAlignment="0" applyProtection="0"/>
    <xf numFmtId="0" fontId="2" fillId="0" borderId="0" applyNumberFormat="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xf numFmtId="0" fontId="6" fillId="0" borderId="0" applyProtection="0">
      <alignment/>
    </xf>
    <xf numFmtId="203" fontId="6" fillId="0" borderId="0" applyProtection="0">
      <alignment/>
    </xf>
    <xf numFmtId="0" fontId="7" fillId="0" borderId="0" applyProtection="0">
      <alignment/>
    </xf>
    <xf numFmtId="0" fontId="8" fillId="0" borderId="0" applyProtection="0">
      <alignment/>
    </xf>
    <xf numFmtId="0" fontId="6" fillId="0" borderId="10" applyProtection="0">
      <alignment/>
    </xf>
    <xf numFmtId="0" fontId="6" fillId="0" borderId="0">
      <alignment/>
      <protection/>
    </xf>
    <xf numFmtId="10" fontId="6" fillId="0" borderId="0" applyProtection="0">
      <alignment/>
    </xf>
    <xf numFmtId="0" fontId="6" fillId="0" borderId="0">
      <alignment/>
      <protection/>
    </xf>
    <xf numFmtId="2" fontId="6" fillId="0" borderId="0" applyProtection="0">
      <alignment/>
    </xf>
    <xf numFmtId="4" fontId="6" fillId="0" borderId="0" applyProtection="0">
      <alignment/>
    </xf>
  </cellStyleXfs>
  <cellXfs count="454">
    <xf numFmtId="0" fontId="0" fillId="0" borderId="0" xfId="0" applyFont="1" applyAlignment="1">
      <alignment/>
    </xf>
    <xf numFmtId="0" fontId="66" fillId="0" borderId="11" xfId="0" applyFont="1" applyFill="1" applyBorder="1" applyAlignment="1">
      <alignment vertical="center"/>
    </xf>
    <xf numFmtId="0" fontId="67" fillId="0" borderId="0" xfId="0" applyFont="1" applyAlignment="1">
      <alignment vertical="center" wrapText="1"/>
    </xf>
    <xf numFmtId="0" fontId="29" fillId="0" borderId="11" xfId="65" applyFont="1" applyFill="1" applyBorder="1" applyAlignment="1">
      <alignment horizontal="center" vertical="center" wrapText="1"/>
      <protection/>
    </xf>
    <xf numFmtId="0" fontId="0" fillId="0" borderId="0" xfId="0" applyAlignment="1">
      <alignment vertical="center"/>
    </xf>
    <xf numFmtId="180" fontId="67" fillId="0" borderId="11" xfId="61" applyNumberFormat="1" applyFont="1" applyBorder="1" applyAlignment="1">
      <alignment vertical="center"/>
    </xf>
    <xf numFmtId="0" fontId="68" fillId="0" borderId="0" xfId="0" applyFont="1" applyAlignment="1">
      <alignment vertical="center"/>
    </xf>
    <xf numFmtId="0" fontId="66" fillId="33" borderId="11" xfId="0" applyFont="1" applyFill="1" applyBorder="1" applyAlignment="1">
      <alignment vertical="center"/>
    </xf>
    <xf numFmtId="0" fontId="29" fillId="0" borderId="11" xfId="65" applyFont="1" applyFill="1" applyBorder="1" applyAlignment="1">
      <alignment vertical="center" wrapText="1"/>
      <protection/>
    </xf>
    <xf numFmtId="0" fontId="69" fillId="0" borderId="11" xfId="0" applyFont="1" applyBorder="1" applyAlignment="1">
      <alignment horizontal="center" vertical="center"/>
    </xf>
    <xf numFmtId="0" fontId="65" fillId="0" borderId="0" xfId="0" applyFont="1" applyAlignment="1">
      <alignment vertical="center"/>
    </xf>
    <xf numFmtId="180" fontId="67" fillId="33" borderId="11" xfId="61" applyNumberFormat="1" applyFont="1" applyFill="1" applyBorder="1" applyAlignment="1">
      <alignment vertical="center"/>
    </xf>
    <xf numFmtId="180" fontId="3" fillId="33" borderId="11" xfId="0" applyNumberFormat="1" applyFont="1" applyFill="1" applyBorder="1" applyAlignment="1">
      <alignment vertical="center" wrapText="1"/>
    </xf>
    <xf numFmtId="180" fontId="70" fillId="33" borderId="11" xfId="0" applyNumberFormat="1" applyFont="1" applyFill="1" applyBorder="1" applyAlignment="1">
      <alignment vertical="center"/>
    </xf>
    <xf numFmtId="180" fontId="70" fillId="0" borderId="11" xfId="0" applyNumberFormat="1" applyFont="1" applyBorder="1" applyAlignment="1">
      <alignment vertical="center"/>
    </xf>
    <xf numFmtId="0" fontId="66" fillId="0" borderId="11" xfId="0" applyFont="1" applyFill="1" applyBorder="1" applyAlignment="1">
      <alignment vertical="center" wrapText="1"/>
    </xf>
    <xf numFmtId="0" fontId="71" fillId="0" borderId="11" xfId="0" applyFont="1" applyFill="1" applyBorder="1" applyAlignment="1">
      <alignment horizontal="right" vertical="center" wrapText="1"/>
    </xf>
    <xf numFmtId="180" fontId="69" fillId="0" borderId="11" xfId="61" applyNumberFormat="1" applyFont="1" applyBorder="1" applyAlignment="1">
      <alignment vertical="center"/>
    </xf>
    <xf numFmtId="180" fontId="70" fillId="0" borderId="11" xfId="61" applyNumberFormat="1" applyFont="1" applyBorder="1" applyAlignment="1">
      <alignment vertical="center"/>
    </xf>
    <xf numFmtId="0" fontId="67" fillId="0" borderId="0" xfId="0" applyFont="1" applyAlignment="1">
      <alignment/>
    </xf>
    <xf numFmtId="0" fontId="67" fillId="0" borderId="0" xfId="0" applyFont="1" applyAlignment="1">
      <alignment vertical="center"/>
    </xf>
    <xf numFmtId="0" fontId="72" fillId="0" borderId="0" xfId="0" applyFont="1" applyAlignment="1">
      <alignment vertical="center" wrapText="1"/>
    </xf>
    <xf numFmtId="0" fontId="72" fillId="0" borderId="0" xfId="0" applyFont="1" applyFill="1" applyAlignment="1">
      <alignment vertical="center" wrapText="1"/>
    </xf>
    <xf numFmtId="0" fontId="72" fillId="0" borderId="0" xfId="0" applyFont="1" applyAlignment="1">
      <alignment horizontal="center" vertical="center" wrapText="1"/>
    </xf>
    <xf numFmtId="0" fontId="0" fillId="0" borderId="0" xfId="0" applyFont="1" applyAlignment="1">
      <alignment vertical="center" wrapText="1"/>
    </xf>
    <xf numFmtId="0" fontId="73" fillId="0" borderId="0" xfId="0" applyFont="1" applyFill="1" applyAlignment="1">
      <alignment vertical="center" wrapText="1"/>
    </xf>
    <xf numFmtId="0" fontId="73" fillId="34" borderId="12" xfId="0" applyFont="1" applyFill="1" applyBorder="1" applyAlignment="1">
      <alignment vertical="center" wrapText="1"/>
    </xf>
    <xf numFmtId="0" fontId="73" fillId="34" borderId="13" xfId="0" applyFont="1" applyFill="1" applyBorder="1" applyAlignment="1">
      <alignment vertical="center" wrapText="1"/>
    </xf>
    <xf numFmtId="0" fontId="73" fillId="0" borderId="0" xfId="0" applyFont="1" applyAlignment="1">
      <alignment vertical="center" wrapText="1"/>
    </xf>
    <xf numFmtId="0" fontId="72" fillId="0" borderId="0" xfId="0" applyFont="1" applyAlignment="1">
      <alignment vertical="center"/>
    </xf>
    <xf numFmtId="0" fontId="36" fillId="0" borderId="14" xfId="0" applyFont="1" applyFill="1" applyBorder="1" applyAlignment="1">
      <alignment horizontal="center" vertical="center"/>
    </xf>
    <xf numFmtId="0" fontId="74" fillId="0" borderId="0" xfId="0" applyFont="1" applyAlignment="1">
      <alignment vertical="center"/>
    </xf>
    <xf numFmtId="0" fontId="74" fillId="0" borderId="0" xfId="0" applyFont="1" applyAlignment="1">
      <alignment horizontal="center" vertical="center"/>
    </xf>
    <xf numFmtId="0" fontId="75" fillId="0" borderId="0" xfId="0" applyFont="1" applyAlignment="1">
      <alignment vertical="center"/>
    </xf>
    <xf numFmtId="0" fontId="74" fillId="0" borderId="11" xfId="0" applyFont="1" applyBorder="1" applyAlignment="1">
      <alignment vertical="center"/>
    </xf>
    <xf numFmtId="0" fontId="74" fillId="0" borderId="11" xfId="0" applyFont="1" applyBorder="1" applyAlignment="1">
      <alignment vertical="center" wrapText="1"/>
    </xf>
    <xf numFmtId="0" fontId="74" fillId="15" borderId="11" xfId="0" applyFont="1" applyFill="1" applyBorder="1" applyAlignment="1">
      <alignment vertical="center"/>
    </xf>
    <xf numFmtId="0" fontId="74" fillId="15" borderId="11" xfId="0" applyFont="1" applyFill="1" applyBorder="1" applyAlignment="1">
      <alignment horizontal="center" vertical="center"/>
    </xf>
    <xf numFmtId="0" fontId="74" fillId="15" borderId="0" xfId="0" applyFont="1" applyFill="1" applyAlignment="1">
      <alignment vertical="center"/>
    </xf>
    <xf numFmtId="0" fontId="74" fillId="15" borderId="11" xfId="0" applyFont="1" applyFill="1" applyBorder="1" applyAlignment="1">
      <alignment vertical="center" wrapText="1"/>
    </xf>
    <xf numFmtId="0" fontId="76" fillId="34" borderId="15" xfId="0" applyFont="1" applyFill="1" applyBorder="1" applyAlignment="1">
      <alignment vertical="center" wrapText="1"/>
    </xf>
    <xf numFmtId="0" fontId="72" fillId="0" borderId="16" xfId="0" applyFont="1" applyBorder="1" applyAlignment="1">
      <alignment horizontal="center" vertical="center" wrapText="1"/>
    </xf>
    <xf numFmtId="0" fontId="40" fillId="0" borderId="11" xfId="65" applyFont="1" applyFill="1" applyBorder="1" applyAlignment="1">
      <alignment horizontal="center" vertical="center" wrapText="1"/>
      <protection/>
    </xf>
    <xf numFmtId="0" fontId="75" fillId="0" borderId="11" xfId="0" applyFont="1" applyBorder="1" applyAlignment="1">
      <alignment horizontal="center" vertical="center"/>
    </xf>
    <xf numFmtId="0" fontId="74" fillId="0" borderId="0" xfId="0" applyFont="1" applyAlignment="1">
      <alignment/>
    </xf>
    <xf numFmtId="0" fontId="74" fillId="33" borderId="11" xfId="0" applyFont="1" applyFill="1" applyBorder="1" applyAlignment="1">
      <alignment vertical="center" wrapText="1"/>
    </xf>
    <xf numFmtId="180" fontId="74" fillId="33" borderId="11" xfId="61" applyNumberFormat="1" applyFont="1" applyFill="1" applyBorder="1" applyAlignment="1">
      <alignment vertical="center"/>
    </xf>
    <xf numFmtId="180" fontId="74" fillId="0" borderId="0" xfId="0" applyNumberFormat="1" applyFont="1" applyAlignment="1">
      <alignment/>
    </xf>
    <xf numFmtId="180" fontId="77" fillId="33" borderId="11" xfId="61" applyNumberFormat="1" applyFont="1" applyFill="1" applyBorder="1" applyAlignment="1">
      <alignment vertical="center"/>
    </xf>
    <xf numFmtId="0" fontId="75" fillId="0" borderId="11" xfId="0" applyFont="1" applyBorder="1" applyAlignment="1">
      <alignment horizontal="center"/>
    </xf>
    <xf numFmtId="0" fontId="75" fillId="0" borderId="11" xfId="0" applyFont="1" applyBorder="1" applyAlignment="1">
      <alignment vertical="center" wrapText="1"/>
    </xf>
    <xf numFmtId="180" fontId="75" fillId="0" borderId="11" xfId="0" applyNumberFormat="1" applyFont="1" applyBorder="1" applyAlignment="1">
      <alignment vertical="center"/>
    </xf>
    <xf numFmtId="180" fontId="67" fillId="0" borderId="11" xfId="61" applyNumberFormat="1" applyFont="1" applyFill="1" applyBorder="1" applyAlignment="1">
      <alignment vertical="center"/>
    </xf>
    <xf numFmtId="0" fontId="75" fillId="33" borderId="11" xfId="0" applyFont="1" applyFill="1" applyBorder="1" applyAlignment="1">
      <alignment vertical="center" wrapText="1"/>
    </xf>
    <xf numFmtId="180" fontId="75" fillId="33" borderId="11" xfId="61" applyNumberFormat="1" applyFont="1" applyFill="1" applyBorder="1" applyAlignment="1">
      <alignment vertical="center"/>
    </xf>
    <xf numFmtId="180" fontId="75" fillId="0" borderId="11" xfId="0" applyNumberFormat="1" applyFont="1" applyBorder="1" applyAlignment="1">
      <alignment/>
    </xf>
    <xf numFmtId="0" fontId="72" fillId="0" borderId="0" xfId="0" applyFont="1" applyFill="1" applyAlignment="1">
      <alignment vertical="center"/>
    </xf>
    <xf numFmtId="0" fontId="0" fillId="34" borderId="12" xfId="0" applyFont="1" applyFill="1" applyBorder="1" applyAlignment="1">
      <alignment vertical="center" wrapText="1"/>
    </xf>
    <xf numFmtId="0" fontId="0" fillId="34" borderId="15" xfId="0" applyFont="1" applyFill="1" applyBorder="1" applyAlignment="1">
      <alignment vertical="center" wrapText="1"/>
    </xf>
    <xf numFmtId="0" fontId="36" fillId="0" borderId="16" xfId="0" applyFont="1" applyFill="1" applyBorder="1" applyAlignment="1">
      <alignment horizontal="center" vertical="center"/>
    </xf>
    <xf numFmtId="0" fontId="74" fillId="0" borderId="0" xfId="0" applyFont="1" applyFill="1" applyAlignment="1">
      <alignment vertical="center"/>
    </xf>
    <xf numFmtId="0" fontId="76" fillId="0" borderId="0" xfId="0" applyFont="1" applyAlignment="1">
      <alignment vertical="center"/>
    </xf>
    <xf numFmtId="15" fontId="74" fillId="0" borderId="0" xfId="0" applyNumberFormat="1" applyFont="1" applyAlignment="1">
      <alignment vertical="center"/>
    </xf>
    <xf numFmtId="0" fontId="36" fillId="0" borderId="0" xfId="0" applyFont="1" applyFill="1" applyBorder="1" applyAlignment="1">
      <alignment horizontal="center" vertical="center"/>
    </xf>
    <xf numFmtId="15" fontId="43" fillId="0" borderId="0" xfId="0" applyNumberFormat="1" applyFont="1" applyFill="1" applyBorder="1" applyAlignment="1">
      <alignment vertical="center" wrapText="1"/>
    </xf>
    <xf numFmtId="0" fontId="36" fillId="0" borderId="17" xfId="0" applyFont="1" applyFill="1" applyBorder="1" applyAlignment="1">
      <alignment horizontal="center" vertical="center"/>
    </xf>
    <xf numFmtId="0" fontId="42" fillId="35" borderId="18" xfId="0" applyFont="1" applyFill="1" applyBorder="1" applyAlignment="1">
      <alignment horizontal="center" vertical="center" wrapText="1"/>
    </xf>
    <xf numFmtId="0" fontId="42" fillId="35" borderId="19" xfId="0" applyFont="1" applyFill="1" applyBorder="1" applyAlignment="1">
      <alignment horizontal="center" vertical="center" wrapText="1"/>
    </xf>
    <xf numFmtId="0" fontId="42" fillId="35" borderId="20" xfId="0" applyFont="1" applyFill="1" applyBorder="1" applyAlignment="1">
      <alignment horizontal="center" vertical="center" wrapText="1"/>
    </xf>
    <xf numFmtId="0" fontId="43" fillId="36" borderId="15" xfId="0" applyFont="1" applyFill="1" applyBorder="1" applyAlignment="1">
      <alignment horizontal="center" vertical="center"/>
    </xf>
    <xf numFmtId="0" fontId="44" fillId="0" borderId="0" xfId="0" applyFont="1" applyBorder="1" applyAlignment="1">
      <alignment horizontal="center" vertical="center"/>
    </xf>
    <xf numFmtId="0" fontId="36" fillId="0" borderId="21" xfId="0" applyFont="1" applyFill="1" applyBorder="1" applyAlignment="1">
      <alignment horizontal="left" vertical="center" wrapText="1" indent="1"/>
    </xf>
    <xf numFmtId="0" fontId="36" fillId="0" borderId="22" xfId="0" applyFont="1" applyFill="1" applyBorder="1" applyAlignment="1">
      <alignment horizontal="center" vertical="center"/>
    </xf>
    <xf numFmtId="0" fontId="36" fillId="0" borderId="23" xfId="0" applyFont="1" applyFill="1" applyBorder="1" applyAlignment="1">
      <alignment horizontal="left" vertical="center" wrapText="1" indent="1"/>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72" fillId="0" borderId="26" xfId="0" applyFont="1" applyFill="1" applyBorder="1" applyAlignment="1">
      <alignment vertical="center"/>
    </xf>
    <xf numFmtId="0" fontId="36" fillId="0" borderId="23"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21" xfId="0" applyFont="1" applyBorder="1" applyAlignment="1">
      <alignment horizontal="left" vertical="center" wrapText="1" indent="1"/>
    </xf>
    <xf numFmtId="0" fontId="36" fillId="0" borderId="22"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8" xfId="0" applyFont="1" applyBorder="1" applyAlignment="1">
      <alignment horizontal="center" vertical="center" wrapText="1"/>
    </xf>
    <xf numFmtId="0" fontId="36" fillId="0" borderId="23" xfId="0" applyFont="1" applyBorder="1" applyAlignment="1">
      <alignment horizontal="left" vertical="center" wrapText="1" indent="1"/>
    </xf>
    <xf numFmtId="0" fontId="36" fillId="0" borderId="24" xfId="0" applyFont="1" applyBorder="1" applyAlignment="1">
      <alignment horizontal="center" vertical="center" wrapText="1"/>
    </xf>
    <xf numFmtId="0" fontId="36" fillId="0" borderId="2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4" fontId="36" fillId="0" borderId="29" xfId="0" applyNumberFormat="1" applyFont="1" applyFill="1" applyBorder="1" applyAlignment="1">
      <alignment horizontal="center" vertical="center" wrapText="1"/>
    </xf>
    <xf numFmtId="4" fontId="36" fillId="0" borderId="26" xfId="0" applyNumberFormat="1" applyFont="1" applyFill="1" applyBorder="1" applyAlignment="1">
      <alignment horizontal="center" vertical="center" wrapText="1"/>
    </xf>
    <xf numFmtId="3" fontId="36" fillId="0" borderId="29" xfId="0" applyNumberFormat="1" applyFont="1" applyFill="1" applyBorder="1" applyAlignment="1">
      <alignment horizontal="center" vertical="center" wrapText="1"/>
    </xf>
    <xf numFmtId="3" fontId="36" fillId="0" borderId="23" xfId="0" applyNumberFormat="1" applyFont="1" applyFill="1" applyBorder="1" applyAlignment="1">
      <alignment horizontal="center" vertical="center" wrapText="1"/>
    </xf>
    <xf numFmtId="3" fontId="36" fillId="0" borderId="26" xfId="0" applyNumberFormat="1" applyFont="1" applyFill="1" applyBorder="1" applyAlignment="1">
      <alignment horizontal="center" vertical="center" wrapText="1"/>
    </xf>
    <xf numFmtId="0" fontId="36" fillId="0" borderId="30" xfId="0" applyFont="1" applyBorder="1" applyAlignment="1">
      <alignment horizontal="left" vertical="center" wrapText="1" indent="1"/>
    </xf>
    <xf numFmtId="0" fontId="36" fillId="0" borderId="27"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31" xfId="0" applyFont="1" applyBorder="1" applyAlignment="1">
      <alignment horizontal="center" vertical="center" wrapText="1"/>
    </xf>
    <xf numFmtId="0" fontId="36" fillId="0" borderId="32" xfId="0" applyFont="1" applyFill="1" applyBorder="1" applyAlignment="1">
      <alignment horizontal="center" vertical="center"/>
    </xf>
    <xf numFmtId="0" fontId="36" fillId="0" borderId="28" xfId="0" applyFont="1" applyFill="1" applyBorder="1" applyAlignment="1">
      <alignment horizontal="center" vertical="center"/>
    </xf>
    <xf numFmtId="0" fontId="36" fillId="0" borderId="24" xfId="0" applyFont="1" applyBorder="1" applyAlignment="1">
      <alignment horizontal="center" vertical="center"/>
    </xf>
    <xf numFmtId="0" fontId="36" fillId="0" borderId="29"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33"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72" fillId="0" borderId="28" xfId="0" applyFont="1" applyFill="1" applyBorder="1" applyAlignment="1">
      <alignment vertical="center" wrapText="1"/>
    </xf>
    <xf numFmtId="2" fontId="36" fillId="0" borderId="23" xfId="0" applyNumberFormat="1" applyFont="1" applyFill="1" applyBorder="1" applyAlignment="1">
      <alignment horizontal="center" vertical="center"/>
    </xf>
    <xf numFmtId="2" fontId="36" fillId="0" borderId="24" xfId="0" applyNumberFormat="1" applyFont="1" applyFill="1" applyBorder="1" applyAlignment="1">
      <alignment horizontal="center" vertical="center"/>
    </xf>
    <xf numFmtId="0" fontId="72" fillId="0" borderId="26" xfId="0" applyFont="1" applyFill="1" applyBorder="1" applyAlignment="1">
      <alignment vertical="center" wrapText="1"/>
    </xf>
    <xf numFmtId="0" fontId="72" fillId="0" borderId="21" xfId="0" applyFont="1" applyBorder="1" applyAlignment="1">
      <alignment horizontal="left" vertical="center" wrapText="1" indent="1"/>
    </xf>
    <xf numFmtId="0" fontId="72" fillId="0" borderId="32" xfId="0" applyFont="1" applyFill="1" applyBorder="1" applyAlignment="1">
      <alignment horizontal="center" vertical="center" wrapText="1"/>
    </xf>
    <xf numFmtId="0" fontId="72" fillId="0" borderId="23" xfId="0" applyFont="1" applyBorder="1" applyAlignment="1">
      <alignment horizontal="left" vertical="center" wrapText="1" indent="1"/>
    </xf>
    <xf numFmtId="0" fontId="72" fillId="0" borderId="30" xfId="0" applyFont="1" applyBorder="1" applyAlignment="1">
      <alignment horizontal="left" vertical="center" wrapText="1" indent="1"/>
    </xf>
    <xf numFmtId="49" fontId="36" fillId="0" borderId="22" xfId="0" applyNumberFormat="1" applyFont="1" applyBorder="1" applyAlignment="1">
      <alignment horizontal="center" vertical="center" wrapText="1"/>
    </xf>
    <xf numFmtId="49" fontId="36" fillId="0" borderId="24" xfId="0" applyNumberFormat="1" applyFont="1" applyBorder="1" applyAlignment="1">
      <alignment horizontal="center" vertical="center" wrapText="1"/>
    </xf>
    <xf numFmtId="49" fontId="36" fillId="0" borderId="27" xfId="0" applyNumberFormat="1" applyFont="1" applyBorder="1" applyAlignment="1">
      <alignment horizontal="center" vertical="center" wrapText="1"/>
    </xf>
    <xf numFmtId="0" fontId="36" fillId="0" borderId="22"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72" fillId="0" borderId="32" xfId="0" applyFont="1" applyBorder="1" applyAlignment="1">
      <alignment horizontal="center" vertical="center" wrapText="1"/>
    </xf>
    <xf numFmtId="0" fontId="72" fillId="0" borderId="28" xfId="0" applyFont="1" applyBorder="1" applyAlignment="1">
      <alignment vertical="center" wrapText="1"/>
    </xf>
    <xf numFmtId="0" fontId="72" fillId="0" borderId="33" xfId="0" applyFont="1" applyBorder="1" applyAlignment="1">
      <alignment horizontal="center" vertical="center" wrapText="1"/>
    </xf>
    <xf numFmtId="0" fontId="72" fillId="0" borderId="31" xfId="0" applyFont="1" applyBorder="1" applyAlignment="1">
      <alignment vertical="center" wrapText="1"/>
    </xf>
    <xf numFmtId="0" fontId="72" fillId="0" borderId="29" xfId="0" applyFont="1" applyBorder="1" applyAlignment="1">
      <alignment horizontal="center" vertical="center" wrapText="1"/>
    </xf>
    <xf numFmtId="0" fontId="72" fillId="0" borderId="26" xfId="0" applyFont="1" applyBorder="1" applyAlignment="1">
      <alignment vertical="center" wrapText="1"/>
    </xf>
    <xf numFmtId="0" fontId="36" fillId="37" borderId="14" xfId="65" applyFont="1" applyFill="1" applyBorder="1" applyAlignment="1">
      <alignment horizontal="justify" vertical="center" wrapText="1"/>
      <protection/>
    </xf>
    <xf numFmtId="0" fontId="36" fillId="37" borderId="17" xfId="65" applyFont="1" applyFill="1" applyBorder="1" applyAlignment="1">
      <alignment horizontal="center" vertical="center" wrapText="1"/>
      <protection/>
    </xf>
    <xf numFmtId="0" fontId="36" fillId="37" borderId="34" xfId="65" applyFont="1" applyFill="1" applyBorder="1" applyAlignment="1">
      <alignment horizontal="center" vertical="center" wrapText="1"/>
      <protection/>
    </xf>
    <xf numFmtId="0" fontId="36" fillId="0" borderId="34" xfId="0" applyFont="1" applyFill="1" applyBorder="1" applyAlignment="1">
      <alignment horizontal="center" vertical="center"/>
    </xf>
    <xf numFmtId="0" fontId="36" fillId="0" borderId="21" xfId="65" applyFont="1" applyBorder="1" applyAlignment="1">
      <alignment horizontal="left" vertical="center" wrapText="1" indent="1"/>
      <protection/>
    </xf>
    <xf numFmtId="0" fontId="36" fillId="0" borderId="22" xfId="65" applyFont="1" applyBorder="1" applyAlignment="1">
      <alignment horizontal="center" vertical="center" wrapText="1"/>
      <protection/>
    </xf>
    <xf numFmtId="0" fontId="36" fillId="0" borderId="23" xfId="65" applyFont="1" applyBorder="1" applyAlignment="1">
      <alignment horizontal="left" vertical="center" wrapText="1" indent="1"/>
      <protection/>
    </xf>
    <xf numFmtId="9" fontId="36" fillId="0" borderId="29" xfId="0" applyNumberFormat="1" applyFont="1" applyFill="1" applyBorder="1" applyAlignment="1">
      <alignment horizontal="center" vertical="center"/>
    </xf>
    <xf numFmtId="0" fontId="36" fillId="0" borderId="29" xfId="0" applyNumberFormat="1" applyFont="1" applyFill="1" applyBorder="1" applyAlignment="1">
      <alignment horizontal="center" vertical="center"/>
    </xf>
    <xf numFmtId="0" fontId="78" fillId="0" borderId="22" xfId="0" applyFont="1" applyBorder="1" applyAlignment="1">
      <alignment horizontal="center" vertical="center"/>
    </xf>
    <xf numFmtId="0" fontId="78" fillId="0" borderId="24" xfId="0" applyFont="1" applyBorder="1" applyAlignment="1">
      <alignment horizontal="center" vertical="center"/>
    </xf>
    <xf numFmtId="9" fontId="36" fillId="0" borderId="32" xfId="0" applyNumberFormat="1" applyFont="1" applyFill="1" applyBorder="1" applyAlignment="1">
      <alignment horizontal="center" vertical="center"/>
    </xf>
    <xf numFmtId="9" fontId="36" fillId="0" borderId="24" xfId="0" applyNumberFormat="1" applyFont="1" applyFill="1" applyBorder="1" applyAlignment="1">
      <alignment horizontal="center" vertical="center"/>
    </xf>
    <xf numFmtId="0" fontId="34" fillId="0" borderId="0" xfId="0" applyNumberFormat="1" applyFont="1" applyFill="1" applyBorder="1" applyAlignment="1">
      <alignment horizontal="left" vertical="center" wrapText="1" indent="1"/>
    </xf>
    <xf numFmtId="206" fontId="36" fillId="0" borderId="35" xfId="0" applyNumberFormat="1" applyFont="1" applyFill="1" applyBorder="1" applyAlignment="1">
      <alignment horizontal="center" vertical="center"/>
    </xf>
    <xf numFmtId="206" fontId="36" fillId="0" borderId="21" xfId="0" applyNumberFormat="1" applyFont="1" applyFill="1" applyBorder="1" applyAlignment="1">
      <alignment horizontal="center" vertical="center"/>
    </xf>
    <xf numFmtId="206" fontId="36" fillId="0" borderId="22" xfId="0" applyNumberFormat="1" applyFont="1" applyFill="1" applyBorder="1" applyAlignment="1">
      <alignment horizontal="center" vertical="center"/>
    </xf>
    <xf numFmtId="206" fontId="72" fillId="0" borderId="28" xfId="0" applyNumberFormat="1" applyFont="1" applyFill="1" applyBorder="1" applyAlignment="1">
      <alignment horizontal="center" vertical="center"/>
    </xf>
    <xf numFmtId="206" fontId="36" fillId="0" borderId="25" xfId="0" applyNumberFormat="1" applyFont="1" applyFill="1" applyBorder="1" applyAlignment="1">
      <alignment horizontal="center" vertical="center"/>
    </xf>
    <xf numFmtId="206" fontId="36" fillId="0" borderId="23" xfId="0" applyNumberFormat="1" applyFont="1" applyFill="1" applyBorder="1" applyAlignment="1">
      <alignment horizontal="center" vertical="center"/>
    </xf>
    <xf numFmtId="206" fontId="36" fillId="0" borderId="24" xfId="0" applyNumberFormat="1" applyFont="1" applyFill="1" applyBorder="1" applyAlignment="1">
      <alignment horizontal="center" vertical="center"/>
    </xf>
    <xf numFmtId="206" fontId="72" fillId="0" borderId="26" xfId="0" applyNumberFormat="1" applyFont="1" applyFill="1" applyBorder="1" applyAlignment="1">
      <alignment horizontal="center" vertical="center"/>
    </xf>
    <xf numFmtId="0" fontId="76" fillId="38" borderId="11" xfId="0" applyFont="1" applyFill="1" applyBorder="1" applyAlignment="1">
      <alignment horizontal="center" vertical="center"/>
    </xf>
    <xf numFmtId="0" fontId="76" fillId="38" borderId="11" xfId="0" applyFont="1" applyFill="1" applyBorder="1" applyAlignment="1">
      <alignment horizontal="center" vertical="center" wrapText="1"/>
    </xf>
    <xf numFmtId="0" fontId="73" fillId="0" borderId="0" xfId="0" applyFont="1" applyAlignment="1">
      <alignment vertical="center"/>
    </xf>
    <xf numFmtId="0" fontId="73" fillId="0" borderId="36" xfId="0" applyFont="1" applyBorder="1" applyAlignment="1">
      <alignment horizontal="center" vertical="center"/>
    </xf>
    <xf numFmtId="37" fontId="73" fillId="0" borderId="36" xfId="0" applyNumberFormat="1" applyFont="1" applyFill="1" applyBorder="1" applyAlignment="1">
      <alignment horizontal="center" vertical="center"/>
    </xf>
    <xf numFmtId="0" fontId="73" fillId="0" borderId="24" xfId="0" applyFont="1" applyBorder="1" applyAlignment="1">
      <alignment horizontal="center" vertical="center"/>
    </xf>
    <xf numFmtId="37" fontId="73" fillId="0" borderId="24" xfId="0" applyNumberFormat="1" applyFont="1" applyFill="1" applyBorder="1" applyAlignment="1">
      <alignment horizontal="center" vertical="center"/>
    </xf>
    <xf numFmtId="37" fontId="73" fillId="0" borderId="37" xfId="0" applyNumberFormat="1" applyFont="1" applyFill="1" applyBorder="1" applyAlignment="1">
      <alignment horizontal="center" vertical="center"/>
    </xf>
    <xf numFmtId="0" fontId="73" fillId="0" borderId="36" xfId="0" applyFont="1" applyBorder="1" applyAlignment="1">
      <alignment vertical="center" wrapText="1"/>
    </xf>
    <xf numFmtId="0" fontId="73" fillId="0" borderId="24" xfId="0" applyFont="1" applyBorder="1" applyAlignment="1">
      <alignment vertical="center" wrapText="1"/>
    </xf>
    <xf numFmtId="0" fontId="73" fillId="0" borderId="24" xfId="0" applyFont="1" applyBorder="1" applyAlignment="1">
      <alignment horizontal="center" vertical="center" wrapText="1"/>
    </xf>
    <xf numFmtId="0" fontId="73" fillId="0" borderId="11" xfId="0" applyFont="1" applyBorder="1" applyAlignment="1">
      <alignment vertical="center"/>
    </xf>
    <xf numFmtId="0" fontId="73" fillId="0" borderId="11" xfId="0" applyFont="1" applyBorder="1" applyAlignment="1">
      <alignment horizontal="center" vertical="center"/>
    </xf>
    <xf numFmtId="0" fontId="73" fillId="0" borderId="36" xfId="0" applyFont="1" applyBorder="1" applyAlignment="1">
      <alignment horizontal="center" vertical="center" wrapText="1"/>
    </xf>
    <xf numFmtId="39" fontId="73" fillId="0" borderId="24" xfId="0" applyNumberFormat="1" applyFont="1" applyFill="1" applyBorder="1" applyAlignment="1">
      <alignment horizontal="right" vertical="center"/>
    </xf>
    <xf numFmtId="37" fontId="73" fillId="0" borderId="24" xfId="0" applyNumberFormat="1" applyFont="1" applyFill="1" applyBorder="1" applyAlignment="1">
      <alignment horizontal="right" vertical="center"/>
    </xf>
    <xf numFmtId="0" fontId="73" fillId="0" borderId="24" xfId="0" applyFont="1" applyFill="1" applyBorder="1" applyAlignment="1">
      <alignment horizontal="center" vertical="center"/>
    </xf>
    <xf numFmtId="0" fontId="76" fillId="0" borderId="0" xfId="0" applyFont="1" applyAlignment="1">
      <alignment horizontal="center" vertical="center"/>
    </xf>
    <xf numFmtId="0" fontId="65" fillId="0" borderId="0" xfId="0" applyFont="1" applyAlignment="1">
      <alignment horizontal="centerContinuous" vertical="center"/>
    </xf>
    <xf numFmtId="0" fontId="74" fillId="0" borderId="0" xfId="0" applyFont="1" applyAlignment="1">
      <alignment horizontal="centerContinuous" vertical="center"/>
    </xf>
    <xf numFmtId="0" fontId="70" fillId="0" borderId="0" xfId="0" applyFont="1" applyAlignment="1">
      <alignment horizontal="center" vertical="center"/>
    </xf>
    <xf numFmtId="0" fontId="36" fillId="0" borderId="38" xfId="0" applyFont="1" applyFill="1" applyBorder="1" applyAlignment="1">
      <alignment horizontal="center" vertical="center"/>
    </xf>
    <xf numFmtId="0" fontId="36" fillId="0" borderId="39" xfId="0" applyFont="1" applyFill="1" applyBorder="1" applyAlignment="1">
      <alignment horizontal="center" vertical="center"/>
    </xf>
    <xf numFmtId="0" fontId="36" fillId="0" borderId="40" xfId="0" applyFont="1" applyFill="1" applyBorder="1" applyAlignment="1">
      <alignment horizontal="center" vertical="center"/>
    </xf>
    <xf numFmtId="0" fontId="36" fillId="0" borderId="41" xfId="0" applyFont="1" applyFill="1" applyBorder="1" applyAlignment="1">
      <alignment horizontal="center" vertical="center"/>
    </xf>
    <xf numFmtId="9" fontId="36" fillId="0" borderId="23" xfId="0" applyNumberFormat="1" applyFont="1" applyFill="1" applyBorder="1" applyAlignment="1">
      <alignment horizontal="center" vertical="center"/>
    </xf>
    <xf numFmtId="0" fontId="36" fillId="0" borderId="38" xfId="0" applyFont="1" applyBorder="1" applyAlignment="1">
      <alignment horizontal="left" vertical="center" wrapText="1" indent="1"/>
    </xf>
    <xf numFmtId="49" fontId="36" fillId="0" borderId="39" xfId="0" applyNumberFormat="1" applyFont="1" applyBorder="1" applyAlignment="1">
      <alignment horizontal="center" vertical="center" wrapText="1"/>
    </xf>
    <xf numFmtId="0" fontId="36" fillId="0" borderId="42" xfId="0" applyFont="1" applyFill="1" applyBorder="1" applyAlignment="1">
      <alignment horizontal="center" vertical="center" wrapText="1"/>
    </xf>
    <xf numFmtId="0" fontId="72" fillId="0" borderId="26" xfId="71" applyNumberFormat="1" applyFont="1" applyBorder="1" applyAlignment="1">
      <alignment horizontal="center" vertical="center" wrapText="1"/>
    </xf>
    <xf numFmtId="0" fontId="36" fillId="0" borderId="29" xfId="0" applyNumberFormat="1" applyFont="1" applyFill="1" applyBorder="1" applyAlignment="1">
      <alignment horizontal="center" vertical="center" wrapText="1"/>
    </xf>
    <xf numFmtId="2" fontId="36" fillId="0" borderId="25" xfId="0" applyNumberFormat="1" applyFont="1" applyFill="1" applyBorder="1" applyAlignment="1">
      <alignment horizontal="center" vertical="center"/>
    </xf>
    <xf numFmtId="0" fontId="36" fillId="0" borderId="38" xfId="0" applyFont="1" applyFill="1" applyBorder="1" applyAlignment="1">
      <alignment horizontal="left" vertical="center" wrapText="1" indent="1"/>
    </xf>
    <xf numFmtId="206" fontId="36" fillId="0" borderId="43" xfId="0" applyNumberFormat="1" applyFont="1" applyFill="1" applyBorder="1" applyAlignment="1">
      <alignment horizontal="center" vertical="center"/>
    </xf>
    <xf numFmtId="206" fontId="36" fillId="0" borderId="38" xfId="0" applyNumberFormat="1" applyFont="1" applyFill="1" applyBorder="1" applyAlignment="1">
      <alignment horizontal="center" vertical="center"/>
    </xf>
    <xf numFmtId="206" fontId="36" fillId="0" borderId="39" xfId="0" applyNumberFormat="1" applyFont="1" applyFill="1" applyBorder="1" applyAlignment="1">
      <alignment horizontal="center" vertical="center"/>
    </xf>
    <xf numFmtId="206" fontId="72" fillId="0" borderId="42" xfId="0" applyNumberFormat="1" applyFont="1" applyFill="1" applyBorder="1" applyAlignment="1">
      <alignment horizontal="center" vertical="center"/>
    </xf>
    <xf numFmtId="0" fontId="72" fillId="0" borderId="42" xfId="0" applyFont="1" applyFill="1" applyBorder="1" applyAlignment="1">
      <alignment vertical="center" wrapText="1"/>
    </xf>
    <xf numFmtId="0" fontId="36" fillId="0" borderId="44" xfId="0" applyFont="1" applyFill="1" applyBorder="1" applyAlignment="1">
      <alignment horizontal="left" vertical="center" wrapText="1" indent="1"/>
    </xf>
    <xf numFmtId="0" fontId="36" fillId="0" borderId="45" xfId="0" applyFont="1" applyFill="1" applyBorder="1" applyAlignment="1">
      <alignment horizontal="center" vertical="center"/>
    </xf>
    <xf numFmtId="206" fontId="36" fillId="0" borderId="46" xfId="0" applyNumberFormat="1" applyFont="1" applyFill="1" applyBorder="1" applyAlignment="1">
      <alignment horizontal="center" vertical="center"/>
    </xf>
    <xf numFmtId="206" fontId="36" fillId="0" borderId="44" xfId="0" applyNumberFormat="1" applyFont="1" applyFill="1" applyBorder="1" applyAlignment="1">
      <alignment horizontal="center" vertical="center"/>
    </xf>
    <xf numFmtId="206" fontId="36" fillId="0" borderId="45" xfId="0" applyNumberFormat="1" applyFont="1" applyFill="1" applyBorder="1" applyAlignment="1">
      <alignment horizontal="center" vertical="center"/>
    </xf>
    <xf numFmtId="206" fontId="72" fillId="0" borderId="47" xfId="0" applyNumberFormat="1" applyFont="1" applyFill="1" applyBorder="1" applyAlignment="1">
      <alignment horizontal="center" vertical="center"/>
    </xf>
    <xf numFmtId="0" fontId="72" fillId="0" borderId="47" xfId="0" applyFont="1" applyFill="1" applyBorder="1" applyAlignment="1">
      <alignment vertical="center" wrapText="1"/>
    </xf>
    <xf numFmtId="0" fontId="36" fillId="0" borderId="48" xfId="0" applyFont="1" applyFill="1" applyBorder="1" applyAlignment="1">
      <alignment horizontal="left" vertical="center" wrapText="1" indent="1"/>
    </xf>
    <xf numFmtId="0" fontId="36" fillId="0" borderId="49" xfId="0" applyFont="1" applyFill="1" applyBorder="1" applyAlignment="1">
      <alignment horizontal="center" vertical="center" wrapText="1"/>
    </xf>
    <xf numFmtId="206" fontId="36" fillId="0" borderId="50" xfId="0" applyNumberFormat="1" applyFont="1" applyFill="1" applyBorder="1" applyAlignment="1">
      <alignment horizontal="center" vertical="center" wrapText="1"/>
    </xf>
    <xf numFmtId="206" fontId="36" fillId="0" borderId="48" xfId="0" applyNumberFormat="1" applyFont="1" applyFill="1" applyBorder="1" applyAlignment="1">
      <alignment horizontal="center" vertical="center" wrapText="1"/>
    </xf>
    <xf numFmtId="206" fontId="36" fillId="0" borderId="49" xfId="0" applyNumberFormat="1" applyFont="1" applyFill="1" applyBorder="1" applyAlignment="1">
      <alignment horizontal="center" vertical="center" wrapText="1"/>
    </xf>
    <xf numFmtId="0" fontId="72" fillId="0" borderId="51" xfId="0" applyFont="1" applyFill="1" applyBorder="1" applyAlignment="1">
      <alignment vertical="center"/>
    </xf>
    <xf numFmtId="0" fontId="36" fillId="0" borderId="36"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53" xfId="0" applyFont="1" applyFill="1" applyBorder="1" applyAlignment="1">
      <alignment horizontal="center" vertical="center"/>
    </xf>
    <xf numFmtId="0" fontId="72" fillId="0" borderId="42" xfId="0" applyFont="1" applyFill="1" applyBorder="1" applyAlignment="1">
      <alignment vertical="center"/>
    </xf>
    <xf numFmtId="0" fontId="36" fillId="0" borderId="54" xfId="0" applyFont="1" applyFill="1" applyBorder="1" applyAlignment="1">
      <alignment horizontal="left" vertical="center" wrapText="1" indent="1"/>
    </xf>
    <xf numFmtId="0" fontId="72" fillId="0" borderId="55" xfId="0" applyFont="1" applyFill="1" applyBorder="1" applyAlignment="1">
      <alignment vertical="center" wrapText="1"/>
    </xf>
    <xf numFmtId="0" fontId="72" fillId="0" borderId="56" xfId="0" applyFont="1" applyFill="1" applyBorder="1" applyAlignment="1">
      <alignment vertical="center" wrapText="1"/>
    </xf>
    <xf numFmtId="0" fontId="36" fillId="39" borderId="23" xfId="0" applyFont="1" applyFill="1" applyBorder="1" applyAlignment="1">
      <alignment horizontal="left" vertical="center" wrapText="1" indent="1"/>
    </xf>
    <xf numFmtId="0" fontId="36" fillId="39" borderId="24" xfId="0" applyFont="1" applyFill="1" applyBorder="1" applyAlignment="1">
      <alignment horizontal="center" vertical="center"/>
    </xf>
    <xf numFmtId="206" fontId="36" fillId="39" borderId="25" xfId="0" applyNumberFormat="1" applyFont="1" applyFill="1" applyBorder="1" applyAlignment="1">
      <alignment horizontal="center" vertical="center"/>
    </xf>
    <xf numFmtId="206" fontId="36" fillId="39" borderId="23" xfId="0" applyNumberFormat="1" applyFont="1" applyFill="1" applyBorder="1" applyAlignment="1">
      <alignment horizontal="center" vertical="center"/>
    </xf>
    <xf numFmtId="206" fontId="36" fillId="39" borderId="24" xfId="0" applyNumberFormat="1" applyFont="1" applyFill="1" applyBorder="1" applyAlignment="1">
      <alignment horizontal="center" vertical="center"/>
    </xf>
    <xf numFmtId="206" fontId="72" fillId="39" borderId="26" xfId="0" applyNumberFormat="1" applyFont="1" applyFill="1" applyBorder="1" applyAlignment="1">
      <alignment horizontal="center" vertical="center"/>
    </xf>
    <xf numFmtId="0" fontId="72" fillId="39" borderId="26" xfId="0" applyFont="1" applyFill="1" applyBorder="1" applyAlignment="1">
      <alignment vertical="center" wrapText="1"/>
    </xf>
    <xf numFmtId="9" fontId="36" fillId="0" borderId="25" xfId="0" applyNumberFormat="1" applyFont="1" applyFill="1" applyBorder="1" applyAlignment="1">
      <alignment horizontal="center" vertical="center"/>
    </xf>
    <xf numFmtId="0" fontId="36" fillId="39" borderId="21" xfId="0" applyFont="1" applyFill="1" applyBorder="1" applyAlignment="1">
      <alignment horizontal="left" vertical="center" wrapText="1" indent="1"/>
    </xf>
    <xf numFmtId="0" fontId="36" fillId="39" borderId="25" xfId="0" applyFont="1" applyFill="1" applyBorder="1" applyAlignment="1">
      <alignment horizontal="center" vertical="center"/>
    </xf>
    <xf numFmtId="0" fontId="72" fillId="39" borderId="0" xfId="0" applyFont="1" applyFill="1" applyAlignment="1">
      <alignment vertical="center"/>
    </xf>
    <xf numFmtId="0" fontId="36" fillId="39" borderId="44" xfId="0" applyFont="1" applyFill="1" applyBorder="1" applyAlignment="1">
      <alignment horizontal="left" vertical="center" wrapText="1" indent="1"/>
    </xf>
    <xf numFmtId="206" fontId="36" fillId="39" borderId="46" xfId="0" applyNumberFormat="1" applyFont="1" applyFill="1" applyBorder="1" applyAlignment="1">
      <alignment horizontal="center" vertical="center"/>
    </xf>
    <xf numFmtId="0" fontId="73" fillId="0" borderId="0" xfId="0" applyFont="1" applyBorder="1" applyAlignment="1">
      <alignment vertical="center"/>
    </xf>
    <xf numFmtId="0" fontId="73" fillId="0" borderId="0" xfId="0" applyFont="1" applyBorder="1" applyAlignment="1">
      <alignment horizontal="center" vertical="center"/>
    </xf>
    <xf numFmtId="37" fontId="73" fillId="0" borderId="0" xfId="0" applyNumberFormat="1" applyFont="1" applyFill="1" applyBorder="1" applyAlignment="1">
      <alignment horizontal="right" vertical="center"/>
    </xf>
    <xf numFmtId="0" fontId="73" fillId="0" borderId="0" xfId="0" applyFont="1" applyFill="1" applyBorder="1" applyAlignment="1">
      <alignment vertical="center"/>
    </xf>
    <xf numFmtId="0" fontId="73" fillId="0" borderId="0" xfId="0" applyFont="1" applyFill="1" applyBorder="1" applyAlignment="1">
      <alignment horizontal="center" vertical="center"/>
    </xf>
    <xf numFmtId="0" fontId="73" fillId="0" borderId="24" xfId="71" applyNumberFormat="1" applyFont="1" applyFill="1" applyBorder="1" applyAlignment="1">
      <alignment horizontal="center" vertical="center"/>
    </xf>
    <xf numFmtId="0" fontId="73" fillId="0" borderId="36" xfId="71" applyNumberFormat="1" applyFont="1" applyFill="1" applyBorder="1" applyAlignment="1">
      <alignment horizontal="center" vertical="center"/>
    </xf>
    <xf numFmtId="0" fontId="36" fillId="0" borderId="33" xfId="0" applyNumberFormat="1" applyFont="1" applyFill="1" applyBorder="1" applyAlignment="1">
      <alignment horizontal="center" vertical="center" wrapText="1"/>
    </xf>
    <xf numFmtId="0" fontId="36" fillId="0" borderId="30" xfId="0" applyNumberFormat="1" applyFont="1" applyFill="1" applyBorder="1" applyAlignment="1">
      <alignment horizontal="center" vertical="center"/>
    </xf>
    <xf numFmtId="0" fontId="36" fillId="0" borderId="27" xfId="0" applyNumberFormat="1" applyFont="1" applyFill="1" applyBorder="1" applyAlignment="1">
      <alignment horizontal="center" vertical="center"/>
    </xf>
    <xf numFmtId="0" fontId="73" fillId="0" borderId="36" xfId="0" applyNumberFormat="1" applyFont="1" applyFill="1" applyBorder="1" applyAlignment="1">
      <alignment horizontal="center" vertical="center"/>
    </xf>
    <xf numFmtId="0" fontId="73" fillId="0" borderId="24" xfId="0" applyNumberFormat="1" applyFont="1" applyFill="1" applyBorder="1" applyAlignment="1">
      <alignment horizontal="center" vertical="center"/>
    </xf>
    <xf numFmtId="0" fontId="73" fillId="0" borderId="37" xfId="0" applyNumberFormat="1" applyFont="1" applyFill="1" applyBorder="1" applyAlignment="1">
      <alignment horizontal="center" vertical="center"/>
    </xf>
    <xf numFmtId="0" fontId="73" fillId="39" borderId="24" xfId="0" applyFont="1" applyFill="1" applyBorder="1" applyAlignment="1">
      <alignment vertical="center"/>
    </xf>
    <xf numFmtId="206" fontId="36" fillId="39" borderId="50" xfId="0" applyNumberFormat="1" applyFont="1" applyFill="1" applyBorder="1" applyAlignment="1">
      <alignment horizontal="center" vertical="center" wrapText="1"/>
    </xf>
    <xf numFmtId="206" fontId="36" fillId="39" borderId="43" xfId="0" applyNumberFormat="1" applyFont="1" applyFill="1" applyBorder="1" applyAlignment="1">
      <alignment horizontal="center" vertical="center"/>
    </xf>
    <xf numFmtId="206" fontId="36" fillId="34" borderId="25" xfId="0" applyNumberFormat="1" applyFont="1" applyFill="1" applyBorder="1" applyAlignment="1">
      <alignment horizontal="center" vertical="center"/>
    </xf>
    <xf numFmtId="206" fontId="36" fillId="34" borderId="23" xfId="0" applyNumberFormat="1" applyFont="1" applyFill="1" applyBorder="1" applyAlignment="1">
      <alignment horizontal="center" vertical="center"/>
    </xf>
    <xf numFmtId="206" fontId="36" fillId="34" borderId="24" xfId="0" applyNumberFormat="1" applyFont="1" applyFill="1" applyBorder="1" applyAlignment="1">
      <alignment horizontal="center" vertical="center"/>
    </xf>
    <xf numFmtId="206" fontId="72" fillId="34" borderId="26" xfId="0" applyNumberFormat="1" applyFont="1" applyFill="1" applyBorder="1" applyAlignment="1">
      <alignment horizontal="center" vertical="center"/>
    </xf>
    <xf numFmtId="37" fontId="73" fillId="0" borderId="0" xfId="0" applyNumberFormat="1" applyFont="1" applyFill="1" applyBorder="1" applyAlignment="1">
      <alignment horizontal="center" vertical="center"/>
    </xf>
    <xf numFmtId="0" fontId="36" fillId="0" borderId="32" xfId="0" applyNumberFormat="1" applyFont="1" applyFill="1" applyBorder="1" applyAlignment="1">
      <alignment horizontal="center" vertical="center"/>
    </xf>
    <xf numFmtId="0" fontId="72" fillId="0" borderId="28" xfId="0" applyNumberFormat="1" applyFont="1" applyBorder="1" applyAlignment="1">
      <alignment horizontal="center" vertical="center" wrapText="1"/>
    </xf>
    <xf numFmtId="0" fontId="36" fillId="0" borderId="24" xfId="0" applyNumberFormat="1" applyFont="1" applyFill="1" applyBorder="1" applyAlignment="1">
      <alignment horizontal="center" vertical="center"/>
    </xf>
    <xf numFmtId="0" fontId="36" fillId="0" borderId="23" xfId="0" applyNumberFormat="1" applyFont="1" applyFill="1" applyBorder="1" applyAlignment="1">
      <alignment horizontal="center" vertical="center"/>
    </xf>
    <xf numFmtId="1" fontId="72" fillId="0" borderId="24" xfId="0" applyNumberFormat="1" applyFont="1" applyBorder="1" applyAlignment="1">
      <alignment horizontal="center" vertical="center" wrapText="1"/>
    </xf>
    <xf numFmtId="9" fontId="36" fillId="0" borderId="40" xfId="0" applyNumberFormat="1" applyFont="1" applyFill="1" applyBorder="1" applyAlignment="1">
      <alignment horizontal="center" vertical="center"/>
    </xf>
    <xf numFmtId="0" fontId="36" fillId="0" borderId="31" xfId="0" applyFont="1" applyFill="1" applyBorder="1" applyAlignment="1">
      <alignment horizontal="center" vertical="center" wrapText="1"/>
    </xf>
    <xf numFmtId="0" fontId="36" fillId="0" borderId="40" xfId="0" applyNumberFormat="1" applyFont="1" applyFill="1" applyBorder="1" applyAlignment="1">
      <alignment horizontal="center" vertical="center"/>
    </xf>
    <xf numFmtId="0" fontId="36" fillId="0" borderId="38" xfId="0" applyNumberFormat="1" applyFont="1" applyFill="1" applyBorder="1" applyAlignment="1">
      <alignment horizontal="center" vertical="center"/>
    </xf>
    <xf numFmtId="0" fontId="36" fillId="0" borderId="39" xfId="0" applyNumberFormat="1" applyFont="1" applyFill="1" applyBorder="1" applyAlignment="1">
      <alignment horizontal="center" vertical="center"/>
    </xf>
    <xf numFmtId="39" fontId="72" fillId="0" borderId="0" xfId="0" applyNumberFormat="1" applyFont="1" applyFill="1" applyAlignment="1">
      <alignment vertical="center"/>
    </xf>
    <xf numFmtId="0" fontId="72" fillId="0" borderId="0" xfId="0" applyFont="1" applyBorder="1" applyAlignment="1">
      <alignment horizontal="left" vertical="center" wrapText="1" indent="1"/>
    </xf>
    <xf numFmtId="0" fontId="72" fillId="0" borderId="0" xfId="0" applyFont="1" applyBorder="1" applyAlignment="1">
      <alignment horizontal="center" vertical="center" wrapText="1"/>
    </xf>
    <xf numFmtId="0" fontId="72" fillId="0" borderId="0" xfId="0" applyFont="1" applyFill="1" applyBorder="1" applyAlignment="1">
      <alignment horizontal="center" vertical="center" wrapText="1"/>
    </xf>
    <xf numFmtId="0" fontId="36" fillId="0" borderId="0" xfId="0" applyFont="1" applyFill="1" applyBorder="1" applyAlignment="1">
      <alignment horizontal="left" vertical="center" wrapText="1" indent="1"/>
    </xf>
    <xf numFmtId="206" fontId="36" fillId="0" borderId="0" xfId="0" applyNumberFormat="1" applyFont="1" applyFill="1" applyBorder="1" applyAlignment="1">
      <alignment horizontal="center" vertical="center"/>
    </xf>
    <xf numFmtId="206" fontId="72" fillId="0" borderId="0" xfId="0" applyNumberFormat="1" applyFont="1" applyFill="1" applyBorder="1" applyAlignment="1">
      <alignment horizontal="center" vertical="center"/>
    </xf>
    <xf numFmtId="0" fontId="72" fillId="0" borderId="0" xfId="0" applyFont="1" applyFill="1" applyBorder="1" applyAlignment="1">
      <alignment vertical="center" wrapText="1"/>
    </xf>
    <xf numFmtId="0" fontId="36" fillId="39" borderId="24" xfId="0" applyFont="1" applyFill="1" applyBorder="1" applyAlignment="1">
      <alignment horizontal="center" vertical="center" wrapText="1"/>
    </xf>
    <xf numFmtId="0" fontId="73" fillId="0" borderId="37" xfId="0" applyFont="1" applyBorder="1" applyAlignment="1">
      <alignment vertical="center" wrapText="1"/>
    </xf>
    <xf numFmtId="0" fontId="73" fillId="0" borderId="37" xfId="0" applyFont="1" applyBorder="1" applyAlignment="1">
      <alignment horizontal="center" vertical="center" wrapText="1"/>
    </xf>
    <xf numFmtId="1" fontId="36" fillId="0" borderId="23" xfId="0" applyNumberFormat="1" applyFont="1" applyFill="1" applyBorder="1" applyAlignment="1">
      <alignment horizontal="center" vertical="center"/>
    </xf>
    <xf numFmtId="1" fontId="36" fillId="0" borderId="24" xfId="0" applyNumberFormat="1" applyFont="1" applyFill="1" applyBorder="1" applyAlignment="1">
      <alignment horizontal="center" vertical="center"/>
    </xf>
    <xf numFmtId="1" fontId="36" fillId="0" borderId="25" xfId="0" applyNumberFormat="1" applyFont="1" applyFill="1" applyBorder="1" applyAlignment="1">
      <alignment horizontal="center" vertical="center"/>
    </xf>
    <xf numFmtId="205" fontId="36" fillId="39" borderId="25" xfId="0" applyNumberFormat="1" applyFont="1" applyFill="1" applyBorder="1" applyAlignment="1">
      <alignment horizontal="center" vertical="center"/>
    </xf>
    <xf numFmtId="205" fontId="36" fillId="0" borderId="23" xfId="0" applyNumberFormat="1" applyFont="1" applyFill="1" applyBorder="1" applyAlignment="1">
      <alignment horizontal="center" vertical="center"/>
    </xf>
    <xf numFmtId="205" fontId="36" fillId="0" borderId="24" xfId="0" applyNumberFormat="1" applyFont="1" applyFill="1" applyBorder="1" applyAlignment="1">
      <alignment horizontal="center" vertical="center"/>
    </xf>
    <xf numFmtId="205" fontId="36" fillId="0" borderId="25" xfId="0" applyNumberFormat="1" applyFont="1" applyFill="1" applyBorder="1" applyAlignment="1">
      <alignment horizontal="center" vertical="center"/>
    </xf>
    <xf numFmtId="205" fontId="72" fillId="0" borderId="26" xfId="0" applyNumberFormat="1" applyFont="1" applyFill="1" applyBorder="1" applyAlignment="1">
      <alignment horizontal="center" vertical="center"/>
    </xf>
    <xf numFmtId="205" fontId="36" fillId="0" borderId="57" xfId="0" applyNumberFormat="1" applyFont="1" applyFill="1" applyBorder="1" applyAlignment="1">
      <alignment horizontal="center" vertical="center"/>
    </xf>
    <xf numFmtId="205" fontId="36" fillId="0" borderId="54" xfId="0" applyNumberFormat="1" applyFont="1" applyFill="1" applyBorder="1" applyAlignment="1">
      <alignment horizontal="center" vertical="center"/>
    </xf>
    <xf numFmtId="205" fontId="36" fillId="0" borderId="41" xfId="0" applyNumberFormat="1" applyFont="1" applyFill="1" applyBorder="1" applyAlignment="1">
      <alignment horizontal="center" vertical="center"/>
    </xf>
    <xf numFmtId="205" fontId="36" fillId="34" borderId="25" xfId="0" applyNumberFormat="1" applyFont="1" applyFill="1" applyBorder="1" applyAlignment="1">
      <alignment horizontal="center" vertical="center"/>
    </xf>
    <xf numFmtId="205" fontId="36" fillId="34" borderId="23" xfId="0" applyNumberFormat="1" applyFont="1" applyFill="1" applyBorder="1" applyAlignment="1">
      <alignment horizontal="center" vertical="center"/>
    </xf>
    <xf numFmtId="205" fontId="36" fillId="34" borderId="24" xfId="0" applyNumberFormat="1" applyFont="1" applyFill="1" applyBorder="1" applyAlignment="1">
      <alignment horizontal="center" vertical="center"/>
    </xf>
    <xf numFmtId="205" fontId="72" fillId="34" borderId="26" xfId="0" applyNumberFormat="1" applyFont="1" applyFill="1" applyBorder="1" applyAlignment="1">
      <alignment horizontal="center" vertical="center"/>
    </xf>
    <xf numFmtId="205" fontId="36" fillId="39" borderId="23" xfId="0" applyNumberFormat="1" applyFont="1" applyFill="1" applyBorder="1" applyAlignment="1">
      <alignment horizontal="center" vertical="center"/>
    </xf>
    <xf numFmtId="205" fontId="36" fillId="39" borderId="24" xfId="0" applyNumberFormat="1" applyFont="1" applyFill="1" applyBorder="1" applyAlignment="1">
      <alignment horizontal="center" vertical="center"/>
    </xf>
    <xf numFmtId="205" fontId="72" fillId="39" borderId="26" xfId="0" applyNumberFormat="1" applyFont="1" applyFill="1" applyBorder="1" applyAlignment="1">
      <alignment horizontal="center" vertical="center"/>
    </xf>
    <xf numFmtId="205" fontId="36" fillId="39" borderId="43" xfId="0" applyNumberFormat="1" applyFont="1" applyFill="1" applyBorder="1" applyAlignment="1">
      <alignment horizontal="center" vertical="center"/>
    </xf>
    <xf numFmtId="205" fontId="36" fillId="0" borderId="38" xfId="0" applyNumberFormat="1" applyFont="1" applyFill="1" applyBorder="1" applyAlignment="1">
      <alignment horizontal="center" vertical="center"/>
    </xf>
    <xf numFmtId="205" fontId="36" fillId="0" borderId="39" xfId="0" applyNumberFormat="1" applyFont="1" applyFill="1" applyBorder="1" applyAlignment="1">
      <alignment horizontal="center" vertical="center"/>
    </xf>
    <xf numFmtId="205" fontId="36" fillId="0" borderId="43" xfId="0" applyNumberFormat="1" applyFont="1" applyFill="1" applyBorder="1" applyAlignment="1">
      <alignment horizontal="center" vertical="center"/>
    </xf>
    <xf numFmtId="205" fontId="72" fillId="0" borderId="42" xfId="0" applyNumberFormat="1" applyFont="1" applyFill="1" applyBorder="1" applyAlignment="1">
      <alignment horizontal="center" vertical="center"/>
    </xf>
    <xf numFmtId="205" fontId="36" fillId="0" borderId="46" xfId="0" applyNumberFormat="1" applyFont="1" applyFill="1" applyBorder="1" applyAlignment="1">
      <alignment horizontal="center" vertical="center"/>
    </xf>
    <xf numFmtId="205" fontId="36" fillId="0" borderId="44" xfId="0" applyNumberFormat="1" applyFont="1" applyFill="1" applyBorder="1" applyAlignment="1">
      <alignment horizontal="center" vertical="center"/>
    </xf>
    <xf numFmtId="205" fontId="36" fillId="0" borderId="45" xfId="0" applyNumberFormat="1" applyFont="1" applyFill="1" applyBorder="1" applyAlignment="1">
      <alignment horizontal="center" vertical="center"/>
    </xf>
    <xf numFmtId="205" fontId="72" fillId="0" borderId="31" xfId="0" applyNumberFormat="1" applyFont="1" applyFill="1" applyBorder="1" applyAlignment="1">
      <alignment horizontal="center" vertical="center"/>
    </xf>
    <xf numFmtId="0" fontId="36" fillId="39" borderId="0" xfId="0" applyFont="1" applyFill="1" applyBorder="1" applyAlignment="1">
      <alignment horizontal="left" vertical="center" wrapText="1" indent="1"/>
    </xf>
    <xf numFmtId="0" fontId="36" fillId="39" borderId="0" xfId="0" applyFont="1" applyFill="1" applyBorder="1" applyAlignment="1">
      <alignment horizontal="center" vertical="center" wrapText="1"/>
    </xf>
    <xf numFmtId="206" fontId="36" fillId="39" borderId="0" xfId="0" applyNumberFormat="1" applyFont="1" applyFill="1" applyBorder="1" applyAlignment="1">
      <alignment horizontal="center" vertical="center"/>
    </xf>
    <xf numFmtId="206" fontId="72" fillId="39" borderId="0" xfId="0" applyNumberFormat="1" applyFont="1" applyFill="1" applyBorder="1" applyAlignment="1">
      <alignment horizontal="center" vertical="center"/>
    </xf>
    <xf numFmtId="0" fontId="72" fillId="39" borderId="0" xfId="0" applyFont="1" applyFill="1" applyBorder="1" applyAlignment="1">
      <alignment vertical="center" wrapText="1"/>
    </xf>
    <xf numFmtId="0" fontId="36" fillId="0" borderId="58" xfId="0" applyFont="1" applyFill="1" applyBorder="1" applyAlignment="1">
      <alignment horizontal="center" vertical="center"/>
    </xf>
    <xf numFmtId="0" fontId="0" fillId="34" borderId="59" xfId="0" applyFont="1" applyFill="1" applyBorder="1" applyAlignment="1">
      <alignment vertical="center" wrapText="1"/>
    </xf>
    <xf numFmtId="0" fontId="43" fillId="0" borderId="23" xfId="0" applyFont="1" applyBorder="1" applyAlignment="1">
      <alignment horizontal="left" vertical="center" wrapText="1" indent="1"/>
    </xf>
    <xf numFmtId="1" fontId="72" fillId="0" borderId="29" xfId="0" applyNumberFormat="1" applyFont="1" applyBorder="1" applyAlignment="1">
      <alignment horizontal="center" vertical="center" wrapText="1"/>
    </xf>
    <xf numFmtId="3" fontId="72" fillId="0" borderId="24" xfId="0" applyNumberFormat="1" applyFont="1" applyBorder="1" applyAlignment="1">
      <alignment horizontal="center" vertical="center" wrapText="1"/>
    </xf>
    <xf numFmtId="3" fontId="72" fillId="0" borderId="29" xfId="0" applyNumberFormat="1" applyFont="1" applyBorder="1" applyAlignment="1">
      <alignment horizontal="center" vertical="center" wrapText="1"/>
    </xf>
    <xf numFmtId="3" fontId="36" fillId="0" borderId="29" xfId="0" applyNumberFormat="1" applyFont="1" applyFill="1" applyBorder="1" applyAlignment="1">
      <alignment horizontal="center" vertical="center"/>
    </xf>
    <xf numFmtId="0" fontId="36" fillId="0" borderId="44" xfId="0" applyFont="1" applyBorder="1" applyAlignment="1">
      <alignment horizontal="left" vertical="center" wrapText="1" indent="1"/>
    </xf>
    <xf numFmtId="0" fontId="36" fillId="0" borderId="45" xfId="0" applyFont="1" applyBorder="1" applyAlignment="1">
      <alignment horizontal="center" vertical="center" wrapText="1"/>
    </xf>
    <xf numFmtId="0" fontId="36" fillId="0" borderId="60" xfId="0" applyNumberFormat="1" applyFont="1" applyFill="1" applyBorder="1" applyAlignment="1">
      <alignment horizontal="center" vertical="center"/>
    </xf>
    <xf numFmtId="0" fontId="36" fillId="0" borderId="44" xfId="0" applyFont="1" applyFill="1" applyBorder="1" applyAlignment="1">
      <alignment horizontal="center" vertical="center"/>
    </xf>
    <xf numFmtId="9" fontId="36" fillId="0" borderId="60" xfId="0" applyNumberFormat="1" applyFont="1" applyFill="1" applyBorder="1" applyAlignment="1">
      <alignment horizontal="center" vertical="center"/>
    </xf>
    <xf numFmtId="0" fontId="72" fillId="0" borderId="47" xfId="0" applyNumberFormat="1" applyFont="1" applyBorder="1" applyAlignment="1">
      <alignment horizontal="center" vertical="center" wrapText="1"/>
    </xf>
    <xf numFmtId="0" fontId="36" fillId="0" borderId="47" xfId="0" applyFont="1" applyFill="1" applyBorder="1" applyAlignment="1">
      <alignment horizontal="center" vertical="center"/>
    </xf>
    <xf numFmtId="9" fontId="36" fillId="0" borderId="44" xfId="0" applyNumberFormat="1" applyFont="1" applyFill="1" applyBorder="1" applyAlignment="1">
      <alignment horizontal="center" vertical="center"/>
    </xf>
    <xf numFmtId="9" fontId="72" fillId="0" borderId="47" xfId="0" applyNumberFormat="1" applyFont="1" applyBorder="1" applyAlignment="1">
      <alignment horizontal="center" vertical="center" wrapText="1"/>
    </xf>
    <xf numFmtId="0" fontId="36" fillId="0" borderId="44" xfId="65" applyFont="1" applyBorder="1" applyAlignment="1">
      <alignment horizontal="left" vertical="center" wrapText="1" indent="1"/>
      <protection/>
    </xf>
    <xf numFmtId="0" fontId="36" fillId="0" borderId="45" xfId="65" applyFont="1" applyBorder="1" applyAlignment="1">
      <alignment horizontal="center" vertical="center" wrapText="1"/>
      <protection/>
    </xf>
    <xf numFmtId="0" fontId="36" fillId="0" borderId="60" xfId="0" applyFont="1" applyFill="1" applyBorder="1" applyAlignment="1">
      <alignment horizontal="center" vertical="center"/>
    </xf>
    <xf numFmtId="0" fontId="72" fillId="0" borderId="47" xfId="0" applyFont="1" applyBorder="1" applyAlignment="1">
      <alignment horizontal="center" vertical="center" wrapText="1"/>
    </xf>
    <xf numFmtId="9" fontId="36" fillId="0" borderId="45" xfId="71" applyFont="1" applyFill="1" applyBorder="1" applyAlignment="1">
      <alignment horizontal="center" vertical="center"/>
    </xf>
    <xf numFmtId="9" fontId="36" fillId="0" borderId="60" xfId="71" applyFont="1" applyFill="1" applyBorder="1" applyAlignment="1">
      <alignment horizontal="center" vertical="center"/>
    </xf>
    <xf numFmtId="9" fontId="72" fillId="0" borderId="47" xfId="71" applyFont="1" applyBorder="1" applyAlignment="1">
      <alignment horizontal="center" vertical="center" wrapText="1"/>
    </xf>
    <xf numFmtId="9" fontId="36" fillId="0" borderId="44" xfId="71" applyFont="1" applyFill="1" applyBorder="1" applyAlignment="1">
      <alignment horizontal="center" vertical="center"/>
    </xf>
    <xf numFmtId="0" fontId="78" fillId="0" borderId="45" xfId="0" applyFont="1" applyBorder="1" applyAlignment="1">
      <alignment horizontal="center" vertical="center"/>
    </xf>
    <xf numFmtId="0" fontId="72" fillId="0" borderId="26" xfId="0" applyNumberFormat="1" applyFont="1" applyBorder="1" applyAlignment="1">
      <alignment horizontal="center" vertical="center" wrapText="1"/>
    </xf>
    <xf numFmtId="9" fontId="36" fillId="0" borderId="23" xfId="71" applyFont="1" applyFill="1" applyBorder="1" applyAlignment="1">
      <alignment horizontal="center" vertical="center"/>
    </xf>
    <xf numFmtId="9" fontId="36" fillId="0" borderId="24" xfId="71" applyFont="1" applyFill="1" applyBorder="1" applyAlignment="1">
      <alignment horizontal="center" vertical="center"/>
    </xf>
    <xf numFmtId="9" fontId="36" fillId="0" borderId="29" xfId="71" applyFont="1" applyFill="1" applyBorder="1" applyAlignment="1">
      <alignment horizontal="center" vertical="center"/>
    </xf>
    <xf numFmtId="9" fontId="72" fillId="0" borderId="26" xfId="71" applyFont="1" applyBorder="1" applyAlignment="1">
      <alignment horizontal="center" vertical="center" wrapText="1"/>
    </xf>
    <xf numFmtId="207" fontId="36" fillId="39" borderId="43" xfId="0" applyNumberFormat="1" applyFont="1" applyFill="1" applyBorder="1" applyAlignment="1">
      <alignment horizontal="center" vertical="center"/>
    </xf>
    <xf numFmtId="205" fontId="72" fillId="0" borderId="42" xfId="0" applyNumberFormat="1" applyFont="1" applyFill="1" applyBorder="1" applyAlignment="1">
      <alignment vertical="center" wrapText="1"/>
    </xf>
    <xf numFmtId="10" fontId="36" fillId="0" borderId="38" xfId="71" applyNumberFormat="1" applyFont="1" applyFill="1" applyBorder="1" applyAlignment="1">
      <alignment horizontal="center" vertical="center"/>
    </xf>
    <xf numFmtId="10" fontId="36" fillId="0" borderId="39" xfId="71" applyNumberFormat="1" applyFont="1" applyFill="1" applyBorder="1" applyAlignment="1">
      <alignment horizontal="center" vertical="center"/>
    </xf>
    <xf numFmtId="10" fontId="36" fillId="0" borderId="40" xfId="71" applyNumberFormat="1" applyFont="1" applyFill="1" applyBorder="1" applyAlignment="1">
      <alignment horizontal="center" vertical="center"/>
    </xf>
    <xf numFmtId="9" fontId="36" fillId="0" borderId="38" xfId="71" applyFont="1" applyFill="1" applyBorder="1" applyAlignment="1">
      <alignment horizontal="center" vertical="center"/>
    </xf>
    <xf numFmtId="9" fontId="36" fillId="0" borderId="39" xfId="71" applyFont="1" applyFill="1" applyBorder="1" applyAlignment="1">
      <alignment horizontal="center" vertical="center"/>
    </xf>
    <xf numFmtId="9" fontId="36" fillId="0" borderId="40" xfId="71" applyFont="1" applyFill="1" applyBorder="1" applyAlignment="1">
      <alignment horizontal="center" vertical="center"/>
    </xf>
    <xf numFmtId="0" fontId="72" fillId="0" borderId="31" xfId="71" applyNumberFormat="1" applyFont="1" applyBorder="1" applyAlignment="1">
      <alignment horizontal="center" vertical="center" wrapText="1"/>
    </xf>
    <xf numFmtId="0" fontId="36" fillId="0" borderId="0" xfId="0" applyFont="1" applyBorder="1" applyAlignment="1">
      <alignment horizontal="left" vertical="center" wrapText="1" indent="1"/>
    </xf>
    <xf numFmtId="0" fontId="36" fillId="0" borderId="0" xfId="0" applyFont="1" applyBorder="1" applyAlignment="1">
      <alignment horizontal="center" vertical="center" wrapText="1"/>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xf>
    <xf numFmtId="0" fontId="72" fillId="0" borderId="0" xfId="71" applyNumberFormat="1" applyFont="1" applyBorder="1" applyAlignment="1">
      <alignment horizontal="center" vertical="center" wrapText="1"/>
    </xf>
    <xf numFmtId="0" fontId="36" fillId="0" borderId="46" xfId="0" applyFont="1" applyFill="1" applyBorder="1" applyAlignment="1">
      <alignment horizontal="center" vertical="center"/>
    </xf>
    <xf numFmtId="0" fontId="72" fillId="0" borderId="44" xfId="0" applyFont="1" applyBorder="1" applyAlignment="1">
      <alignment horizontal="left" vertical="center" wrapText="1" indent="1"/>
    </xf>
    <xf numFmtId="0" fontId="72" fillId="0" borderId="45" xfId="0" applyFont="1" applyBorder="1" applyAlignment="1">
      <alignment horizontal="center" vertical="center" wrapText="1"/>
    </xf>
    <xf numFmtId="0" fontId="72" fillId="0" borderId="60" xfId="0" applyFont="1" applyFill="1" applyBorder="1" applyAlignment="1">
      <alignment horizontal="center" vertical="center" wrapText="1"/>
    </xf>
    <xf numFmtId="0" fontId="72" fillId="0" borderId="60" xfId="0" applyFont="1" applyBorder="1" applyAlignment="1">
      <alignment horizontal="center" vertical="center" wrapText="1"/>
    </xf>
    <xf numFmtId="0" fontId="72" fillId="0" borderId="47" xfId="0" applyFont="1" applyBorder="1" applyAlignment="1">
      <alignment vertical="center" wrapText="1"/>
    </xf>
    <xf numFmtId="207" fontId="72" fillId="0" borderId="42" xfId="0" applyNumberFormat="1" applyFont="1" applyFill="1" applyBorder="1" applyAlignment="1">
      <alignment horizontal="center" vertical="center"/>
    </xf>
    <xf numFmtId="207" fontId="36" fillId="0" borderId="43" xfId="0" applyNumberFormat="1" applyFont="1" applyFill="1" applyBorder="1" applyAlignment="1">
      <alignment horizontal="center" vertical="center"/>
    </xf>
    <xf numFmtId="207" fontId="36" fillId="0" borderId="38" xfId="0" applyNumberFormat="1" applyFont="1" applyFill="1" applyBorder="1" applyAlignment="1">
      <alignment horizontal="center" vertical="center"/>
    </xf>
    <xf numFmtId="207" fontId="36" fillId="0" borderId="39" xfId="0" applyNumberFormat="1" applyFont="1" applyFill="1" applyBorder="1" applyAlignment="1">
      <alignment horizontal="center" vertical="center"/>
    </xf>
    <xf numFmtId="0" fontId="73" fillId="39" borderId="24" xfId="0" applyFont="1" applyFill="1" applyBorder="1" applyAlignment="1">
      <alignment vertical="center" wrapText="1"/>
    </xf>
    <xf numFmtId="0" fontId="73" fillId="0" borderId="61" xfId="0" applyFont="1" applyBorder="1" applyAlignment="1">
      <alignment horizontal="center" vertical="center"/>
    </xf>
    <xf numFmtId="37" fontId="73" fillId="0" borderId="61" xfId="0" applyNumberFormat="1" applyFont="1" applyFill="1" applyBorder="1" applyAlignment="1">
      <alignment horizontal="center" vertical="center"/>
    </xf>
    <xf numFmtId="0" fontId="73" fillId="0" borderId="61" xfId="0" applyNumberFormat="1" applyFont="1" applyFill="1" applyBorder="1" applyAlignment="1">
      <alignment horizontal="center" vertical="center"/>
    </xf>
    <xf numFmtId="0" fontId="36" fillId="0" borderId="23" xfId="71" applyNumberFormat="1" applyFont="1" applyFill="1" applyBorder="1" applyAlignment="1">
      <alignment horizontal="center" vertical="center"/>
    </xf>
    <xf numFmtId="0" fontId="36" fillId="0" borderId="24" xfId="71" applyNumberFormat="1" applyFont="1" applyFill="1" applyBorder="1" applyAlignment="1">
      <alignment horizontal="center" vertical="center"/>
    </xf>
    <xf numFmtId="0" fontId="36" fillId="0" borderId="25" xfId="71" applyNumberFormat="1" applyFont="1" applyFill="1" applyBorder="1" applyAlignment="1">
      <alignment horizontal="center" vertical="center"/>
    </xf>
    <xf numFmtId="1" fontId="72" fillId="0" borderId="26" xfId="0" applyNumberFormat="1" applyFont="1" applyBorder="1" applyAlignment="1">
      <alignment horizontal="center" vertical="center" wrapText="1"/>
    </xf>
    <xf numFmtId="0" fontId="72" fillId="0" borderId="62" xfId="0" applyFont="1" applyFill="1" applyBorder="1" applyAlignment="1">
      <alignment vertical="center" wrapText="1"/>
    </xf>
    <xf numFmtId="0" fontId="43" fillId="34" borderId="63" xfId="0" applyFont="1" applyFill="1" applyBorder="1" applyAlignment="1">
      <alignment vertical="center" wrapText="1"/>
    </xf>
    <xf numFmtId="0" fontId="43" fillId="34" borderId="64" xfId="0" applyFont="1" applyFill="1" applyBorder="1" applyAlignment="1">
      <alignment vertical="center" wrapText="1"/>
    </xf>
    <xf numFmtId="0" fontId="43" fillId="34" borderId="65" xfId="0" applyFont="1" applyFill="1" applyBorder="1" applyAlignment="1">
      <alignment vertical="center" wrapText="1"/>
    </xf>
    <xf numFmtId="0" fontId="43" fillId="34" borderId="66" xfId="0" applyFont="1" applyFill="1" applyBorder="1" applyAlignment="1">
      <alignment vertical="center" wrapText="1"/>
    </xf>
    <xf numFmtId="0" fontId="43" fillId="34" borderId="67" xfId="0" applyFont="1" applyFill="1" applyBorder="1" applyAlignment="1">
      <alignment vertical="center" wrapText="1"/>
    </xf>
    <xf numFmtId="0" fontId="43" fillId="34" borderId="59" xfId="0" applyFont="1" applyFill="1" applyBorder="1" applyAlignment="1">
      <alignment vertical="center"/>
    </xf>
    <xf numFmtId="0" fontId="43" fillId="34" borderId="0" xfId="0" applyFont="1" applyFill="1" applyBorder="1" applyAlignment="1">
      <alignment vertical="center"/>
    </xf>
    <xf numFmtId="0" fontId="43" fillId="34" borderId="68" xfId="0" applyFont="1" applyFill="1" applyBorder="1" applyAlignment="1">
      <alignment vertical="center"/>
    </xf>
    <xf numFmtId="0" fontId="43" fillId="34" borderId="67" xfId="0" applyFont="1" applyFill="1" applyBorder="1" applyAlignment="1">
      <alignment vertical="center"/>
    </xf>
    <xf numFmtId="204" fontId="73" fillId="0" borderId="24" xfId="0" applyNumberFormat="1" applyFont="1" applyFill="1" applyBorder="1" applyAlignment="1">
      <alignment horizontal="right" vertical="center"/>
    </xf>
    <xf numFmtId="9" fontId="72" fillId="0" borderId="28" xfId="0" applyNumberFormat="1" applyFont="1" applyBorder="1" applyAlignment="1">
      <alignment horizontal="center" vertical="center" wrapText="1"/>
    </xf>
    <xf numFmtId="206" fontId="72" fillId="39" borderId="26" xfId="0" applyNumberFormat="1" applyFont="1" applyFill="1" applyBorder="1" applyAlignment="1">
      <alignment vertical="center" wrapText="1"/>
    </xf>
    <xf numFmtId="39" fontId="72" fillId="39" borderId="26" xfId="0" applyNumberFormat="1" applyFont="1" applyFill="1" applyBorder="1" applyAlignment="1">
      <alignment vertical="center" wrapText="1"/>
    </xf>
    <xf numFmtId="205" fontId="36" fillId="39" borderId="46" xfId="0" applyNumberFormat="1" applyFont="1" applyFill="1" applyBorder="1" applyAlignment="1">
      <alignment horizontal="center" vertical="center"/>
    </xf>
    <xf numFmtId="205" fontId="72" fillId="0" borderId="47" xfId="0" applyNumberFormat="1" applyFont="1" applyFill="1" applyBorder="1" applyAlignment="1">
      <alignment horizontal="center" vertical="center"/>
    </xf>
    <xf numFmtId="4" fontId="36" fillId="39" borderId="29" xfId="0" applyNumberFormat="1" applyFont="1" applyFill="1" applyBorder="1" applyAlignment="1">
      <alignment horizontal="center" vertical="center" wrapText="1"/>
    </xf>
    <xf numFmtId="206" fontId="36" fillId="39" borderId="35" xfId="0" applyNumberFormat="1" applyFont="1" applyFill="1" applyBorder="1" applyAlignment="1">
      <alignment horizontal="center" vertical="center"/>
    </xf>
    <xf numFmtId="184" fontId="36" fillId="0" borderId="26" xfId="0" applyNumberFormat="1" applyFont="1" applyFill="1" applyBorder="1" applyAlignment="1">
      <alignment horizontal="center" vertical="center" wrapText="1"/>
    </xf>
    <xf numFmtId="184" fontId="36" fillId="39" borderId="29" xfId="0" applyNumberFormat="1" applyFont="1" applyFill="1" applyBorder="1" applyAlignment="1">
      <alignment horizontal="center" vertical="center" wrapText="1"/>
    </xf>
    <xf numFmtId="207" fontId="72" fillId="0" borderId="26" xfId="0" applyNumberFormat="1" applyFont="1" applyFill="1" applyBorder="1" applyAlignment="1">
      <alignment horizontal="center" vertical="center"/>
    </xf>
    <xf numFmtId="207" fontId="72" fillId="39" borderId="26" xfId="0" applyNumberFormat="1" applyFont="1" applyFill="1" applyBorder="1" applyAlignment="1">
      <alignment horizontal="center" vertical="center"/>
    </xf>
    <xf numFmtId="205" fontId="36" fillId="39" borderId="0" xfId="0" applyNumberFormat="1" applyFont="1" applyFill="1" applyBorder="1" applyAlignment="1">
      <alignment horizontal="center" vertical="center"/>
    </xf>
    <xf numFmtId="205" fontId="72" fillId="39" borderId="0" xfId="0" applyNumberFormat="1" applyFont="1" applyFill="1" applyBorder="1" applyAlignment="1">
      <alignment horizontal="center" vertical="center"/>
    </xf>
    <xf numFmtId="207" fontId="36" fillId="39" borderId="25" xfId="0" applyNumberFormat="1" applyFont="1" applyFill="1" applyBorder="1" applyAlignment="1">
      <alignment horizontal="center" vertical="center"/>
    </xf>
    <xf numFmtId="207" fontId="36" fillId="39" borderId="23" xfId="0" applyNumberFormat="1" applyFont="1" applyFill="1" applyBorder="1" applyAlignment="1">
      <alignment horizontal="center" vertical="center"/>
    </xf>
    <xf numFmtId="207" fontId="36" fillId="39" borderId="24" xfId="0" applyNumberFormat="1" applyFont="1" applyFill="1" applyBorder="1" applyAlignment="1">
      <alignment horizontal="center" vertical="center"/>
    </xf>
    <xf numFmtId="0" fontId="71" fillId="0" borderId="0" xfId="0" applyFont="1" applyAlignment="1">
      <alignment horizontal="center" vertical="center"/>
    </xf>
    <xf numFmtId="0" fontId="66" fillId="0" borderId="69"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61" xfId="0" applyFont="1" applyFill="1" applyBorder="1" applyAlignment="1">
      <alignment horizontal="left" vertical="center"/>
    </xf>
    <xf numFmtId="0" fontId="69" fillId="0" borderId="0" xfId="0" applyFont="1" applyAlignment="1">
      <alignment horizontal="center" vertical="center"/>
    </xf>
    <xf numFmtId="0" fontId="74" fillId="0" borderId="0" xfId="0" applyFont="1" applyAlignment="1">
      <alignment horizontal="left" vertical="center" wrapText="1"/>
    </xf>
    <xf numFmtId="0" fontId="70" fillId="0" borderId="0" xfId="0" applyFont="1" applyAlignment="1">
      <alignment horizontal="center" vertical="center"/>
    </xf>
    <xf numFmtId="0" fontId="43" fillId="34" borderId="63" xfId="0" applyFont="1" applyFill="1" applyBorder="1" applyAlignment="1">
      <alignment horizontal="left" vertical="center" wrapText="1"/>
    </xf>
    <xf numFmtId="0" fontId="43" fillId="34" borderId="64" xfId="0" applyFont="1" applyFill="1" applyBorder="1" applyAlignment="1">
      <alignment horizontal="left" vertical="center" wrapText="1"/>
    </xf>
    <xf numFmtId="0" fontId="36"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18" xfId="0" applyFont="1" applyFill="1" applyBorder="1" applyAlignment="1">
      <alignment vertical="center" wrapText="1"/>
    </xf>
    <xf numFmtId="0" fontId="0" fillId="34" borderId="19" xfId="0" applyFont="1" applyFill="1" applyBorder="1" applyAlignment="1">
      <alignment vertical="center" wrapText="1"/>
    </xf>
    <xf numFmtId="0" fontId="0" fillId="34" borderId="70" xfId="0" applyFont="1" applyFill="1" applyBorder="1" applyAlignment="1">
      <alignment vertical="center" wrapText="1"/>
    </xf>
    <xf numFmtId="0" fontId="42" fillId="34" borderId="71" xfId="65" applyFont="1" applyFill="1" applyBorder="1" applyAlignment="1">
      <alignment horizontal="left" vertical="center" wrapText="1"/>
      <protection/>
    </xf>
    <xf numFmtId="0" fontId="42" fillId="34" borderId="72" xfId="65" applyFont="1" applyFill="1" applyBorder="1" applyAlignment="1">
      <alignment horizontal="left" vertical="center" wrapText="1"/>
      <protection/>
    </xf>
    <xf numFmtId="0" fontId="36" fillId="34" borderId="73" xfId="0" applyFont="1" applyFill="1" applyBorder="1" applyAlignment="1">
      <alignment horizontal="left" vertical="center" wrapText="1"/>
    </xf>
    <xf numFmtId="0" fontId="36" fillId="34" borderId="65" xfId="0" applyFont="1" applyFill="1" applyBorder="1" applyAlignment="1">
      <alignment horizontal="left" vertical="center" wrapText="1"/>
    </xf>
    <xf numFmtId="0" fontId="36" fillId="34" borderId="74" xfId="0" applyFont="1" applyFill="1" applyBorder="1" applyAlignment="1">
      <alignment horizontal="left" vertical="center" wrapText="1"/>
    </xf>
    <xf numFmtId="0" fontId="43" fillId="38" borderId="63" xfId="0" applyFont="1" applyFill="1" applyBorder="1" applyAlignment="1">
      <alignment horizontal="left" vertical="center" wrapText="1"/>
    </xf>
    <xf numFmtId="0" fontId="43" fillId="38" borderId="64" xfId="0" applyFont="1" applyFill="1" applyBorder="1" applyAlignment="1">
      <alignment horizontal="left" vertical="center" wrapText="1"/>
    </xf>
    <xf numFmtId="0" fontId="79" fillId="40" borderId="0" xfId="0" applyFont="1" applyFill="1" applyBorder="1" applyAlignment="1">
      <alignment horizontal="center" vertical="center" wrapText="1"/>
    </xf>
    <xf numFmtId="0" fontId="76" fillId="34" borderId="12"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43" fillId="34" borderId="59" xfId="0" applyFont="1" applyFill="1" applyBorder="1" applyAlignment="1">
      <alignment horizontal="center" vertical="center"/>
    </xf>
    <xf numFmtId="0" fontId="43" fillId="34" borderId="0" xfId="0" applyFont="1" applyFill="1" applyBorder="1" applyAlignment="1">
      <alignment horizontal="center" vertical="center"/>
    </xf>
    <xf numFmtId="0" fontId="43" fillId="38" borderId="65" xfId="0" applyFont="1" applyFill="1" applyBorder="1" applyAlignment="1">
      <alignment horizontal="left" vertical="center" wrapText="1"/>
    </xf>
    <xf numFmtId="0" fontId="43" fillId="38" borderId="66" xfId="0" applyFont="1" applyFill="1" applyBorder="1" applyAlignment="1">
      <alignment horizontal="left" vertical="center" wrapText="1"/>
    </xf>
    <xf numFmtId="0" fontId="36" fillId="38" borderId="75" xfId="0" applyFont="1" applyFill="1" applyBorder="1" applyAlignment="1">
      <alignment horizontal="left" vertical="center" wrapText="1"/>
    </xf>
    <xf numFmtId="0" fontId="36" fillId="38" borderId="63" xfId="0" applyFont="1" applyFill="1" applyBorder="1" applyAlignment="1">
      <alignment horizontal="left" vertical="center" wrapText="1"/>
    </xf>
    <xf numFmtId="0" fontId="36" fillId="38" borderId="76" xfId="0" applyFont="1" applyFill="1" applyBorder="1" applyAlignment="1">
      <alignment horizontal="left" vertical="center" wrapText="1"/>
    </xf>
    <xf numFmtId="0" fontId="36" fillId="34" borderId="66" xfId="0" applyFont="1" applyFill="1" applyBorder="1" applyAlignment="1">
      <alignment horizontal="left" vertical="center" wrapText="1"/>
    </xf>
    <xf numFmtId="0" fontId="36"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76" fillId="34" borderId="65" xfId="0" applyFont="1" applyFill="1" applyBorder="1" applyAlignment="1">
      <alignment horizontal="left" vertical="center" wrapText="1"/>
    </xf>
    <xf numFmtId="0" fontId="76" fillId="34" borderId="66" xfId="0" applyFont="1" applyFill="1" applyBorder="1" applyAlignment="1">
      <alignment horizontal="left" vertical="center" wrapText="1"/>
    </xf>
    <xf numFmtId="0" fontId="36" fillId="35" borderId="75" xfId="0" applyFont="1" applyFill="1" applyBorder="1" applyAlignment="1">
      <alignment horizontal="left" vertical="center" wrapText="1"/>
    </xf>
    <xf numFmtId="0" fontId="36" fillId="35" borderId="64" xfId="0" applyFont="1" applyFill="1" applyBorder="1" applyAlignment="1">
      <alignment horizontal="left" vertical="center" wrapText="1"/>
    </xf>
    <xf numFmtId="0" fontId="80" fillId="0" borderId="0" xfId="0" applyFont="1" applyBorder="1" applyAlignment="1">
      <alignment horizontal="center" vertical="center" wrapText="1"/>
    </xf>
    <xf numFmtId="0" fontId="70" fillId="0" borderId="77" xfId="0" applyFont="1" applyBorder="1" applyAlignment="1">
      <alignment horizontal="center" vertical="top"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78" xfId="0" applyFont="1" applyFill="1" applyBorder="1" applyAlignment="1">
      <alignment vertical="center" wrapText="1"/>
    </xf>
    <xf numFmtId="0" fontId="76" fillId="34" borderId="77" xfId="0" applyFont="1" applyFill="1" applyBorder="1" applyAlignment="1">
      <alignment horizontal="center" vertical="center" wrapText="1"/>
    </xf>
    <xf numFmtId="0" fontId="76" fillId="34" borderId="79" xfId="0" applyFont="1" applyFill="1" applyBorder="1" applyAlignment="1">
      <alignment horizontal="center" vertical="center" wrapText="1"/>
    </xf>
    <xf numFmtId="0" fontId="43" fillId="34" borderId="68" xfId="0" applyFont="1" applyFill="1" applyBorder="1" applyAlignment="1">
      <alignment horizontal="center" vertical="center"/>
    </xf>
    <xf numFmtId="0" fontId="43" fillId="34" borderId="67" xfId="0" applyFont="1" applyFill="1" applyBorder="1" applyAlignment="1">
      <alignment horizontal="center" vertical="center"/>
    </xf>
    <xf numFmtId="0" fontId="50" fillId="40" borderId="58" xfId="0" applyFont="1" applyFill="1" applyBorder="1" applyAlignment="1">
      <alignment horizontal="center" vertical="center" wrapText="1"/>
    </xf>
    <xf numFmtId="0" fontId="42" fillId="34" borderId="77" xfId="65" applyFont="1" applyFill="1" applyBorder="1" applyAlignment="1">
      <alignment horizontal="left" vertical="center" wrapText="1"/>
      <protection/>
    </xf>
    <xf numFmtId="0" fontId="42" fillId="34" borderId="79" xfId="65" applyFont="1" applyFill="1" applyBorder="1" applyAlignment="1">
      <alignment horizontal="left" vertical="center" wrapText="1"/>
      <protection/>
    </xf>
    <xf numFmtId="0" fontId="76" fillId="34" borderId="65" xfId="0" applyFont="1" applyFill="1" applyBorder="1" applyAlignment="1">
      <alignment horizontal="center" vertical="center" wrapText="1"/>
    </xf>
    <xf numFmtId="0" fontId="76" fillId="34" borderId="66" xfId="0" applyFont="1" applyFill="1" applyBorder="1" applyAlignment="1">
      <alignment horizontal="center" vertical="center" wrapText="1"/>
    </xf>
    <xf numFmtId="0" fontId="50" fillId="40" borderId="0" xfId="0" applyFont="1" applyFill="1" applyBorder="1" applyAlignment="1">
      <alignment horizontal="center" vertical="center" wrapText="1"/>
    </xf>
    <xf numFmtId="0" fontId="76" fillId="34" borderId="77" xfId="0" applyFont="1" applyFill="1" applyBorder="1" applyAlignment="1">
      <alignment horizontal="left" vertical="center" wrapText="1"/>
    </xf>
    <xf numFmtId="0" fontId="76" fillId="34" borderId="79" xfId="0" applyFont="1" applyFill="1" applyBorder="1" applyAlignment="1">
      <alignment horizontal="left" vertical="center" wrapText="1"/>
    </xf>
    <xf numFmtId="0" fontId="76" fillId="34" borderId="71" xfId="0" applyFont="1" applyFill="1" applyBorder="1" applyAlignment="1">
      <alignment horizontal="left" vertical="center" wrapText="1"/>
    </xf>
    <xf numFmtId="0" fontId="76" fillId="34" borderId="72" xfId="0" applyFont="1" applyFill="1" applyBorder="1" applyAlignment="1">
      <alignment horizontal="left" vertical="center" wrapText="1"/>
    </xf>
    <xf numFmtId="0" fontId="76" fillId="34" borderId="0" xfId="0" applyFont="1" applyFill="1" applyBorder="1" applyAlignment="1">
      <alignment horizontal="center" vertical="center" wrapText="1"/>
    </xf>
    <xf numFmtId="0" fontId="76" fillId="34" borderId="80" xfId="0" applyFont="1" applyFill="1" applyBorder="1" applyAlignment="1">
      <alignment horizontal="center" vertical="center" wrapText="1"/>
    </xf>
    <xf numFmtId="0" fontId="43" fillId="34" borderId="77" xfId="0" applyFont="1" applyFill="1" applyBorder="1" applyAlignment="1">
      <alignment horizontal="left" vertical="center" wrapText="1"/>
    </xf>
    <xf numFmtId="0" fontId="43" fillId="34" borderId="79" xfId="0" applyFont="1" applyFill="1" applyBorder="1" applyAlignment="1">
      <alignment horizontal="left" vertical="center" wrapText="1"/>
    </xf>
    <xf numFmtId="0" fontId="42" fillId="34" borderId="77" xfId="0" applyFont="1" applyFill="1" applyBorder="1" applyAlignment="1">
      <alignment horizontal="left" vertical="center" wrapText="1"/>
    </xf>
    <xf numFmtId="0" fontId="42" fillId="34" borderId="79" xfId="0" applyFont="1" applyFill="1" applyBorder="1" applyAlignment="1">
      <alignment horizontal="left" vertical="center" wrapText="1"/>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3" xfId="66"/>
    <cellStyle name="Normal 4" xfId="67"/>
    <cellStyle name="Normal 5" xfId="68"/>
    <cellStyle name="Normal 6" xfId="69"/>
    <cellStyle name="Notas" xfId="70"/>
    <cellStyle name="Percent" xfId="71"/>
    <cellStyle name="Porcentual 2" xfId="72"/>
    <cellStyle name="Porcentual 3" xfId="73"/>
    <cellStyle name="Porcentual 4" xfId="74"/>
    <cellStyle name="Salida" xfId="75"/>
    <cellStyle name="Text" xfId="76"/>
    <cellStyle name="Texto de advertencia" xfId="77"/>
    <cellStyle name="Texto explicativo" xfId="78"/>
    <cellStyle name="Título" xfId="79"/>
    <cellStyle name="Título 2" xfId="80"/>
    <cellStyle name="Título 3" xfId="81"/>
    <cellStyle name="Total" xfId="82"/>
    <cellStyle name="ДАТА" xfId="83"/>
    <cellStyle name="ДЕНЕЖНЫЙ_BOPENGC" xfId="84"/>
    <cellStyle name="ЗАГОЛОВОК1" xfId="85"/>
    <cellStyle name="ЗАГОЛОВОК2" xfId="86"/>
    <cellStyle name="ИТОГОВЫЙ" xfId="87"/>
    <cellStyle name="Обычный_BOPENGC" xfId="88"/>
    <cellStyle name="ПРОЦЕНТНЫЙ_BOPENGC" xfId="89"/>
    <cellStyle name="ТЕКСТ" xfId="90"/>
    <cellStyle name="ФИКСИРОВАННЫЙ" xfId="91"/>
    <cellStyle name="ФИНАНСОВЫЙ_BOPENGC"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3095625</xdr:colOff>
      <xdr:row>0</xdr:row>
      <xdr:rowOff>0</xdr:rowOff>
    </xdr:from>
    <xdr:to>
      <xdr:col>15</xdr:col>
      <xdr:colOff>38100</xdr:colOff>
      <xdr:row>2</xdr:row>
      <xdr:rowOff>66675</xdr:rowOff>
    </xdr:to>
    <xdr:pic>
      <xdr:nvPicPr>
        <xdr:cNvPr id="1" name="6 Imagen" descr="LOGO_INFORME WORD.png"/>
        <xdr:cNvPicPr preferRelativeResize="1">
          <a:picLocks noChangeAspect="1"/>
        </xdr:cNvPicPr>
      </xdr:nvPicPr>
      <xdr:blipFill>
        <a:blip r:embed="rId1"/>
        <a:srcRect l="67181"/>
        <a:stretch>
          <a:fillRect/>
        </a:stretch>
      </xdr:blipFill>
      <xdr:spPr>
        <a:xfrm>
          <a:off x="3095625" y="0"/>
          <a:ext cx="2619375"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Plan%20de%20Acci&#243;n\Plan%20de%20Accion%202015%20Consolidado%202601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retero Recursos"/>
      <sheetName val="Otros Recursos"/>
      <sheetName val="Metas Institucionales"/>
      <sheetName val="Programaciòn Recursos"/>
      <sheetName val="Metas por Proyecto"/>
    </sheetNames>
    <sheetDataSet>
      <sheetData sheetId="4">
        <row r="53">
          <cell r="Q53">
            <v>1</v>
          </cell>
        </row>
        <row r="54">
          <cell r="Q54">
            <v>1</v>
          </cell>
        </row>
        <row r="55">
          <cell r="N55">
            <v>1</v>
          </cell>
        </row>
        <row r="56">
          <cell r="M56">
            <v>1</v>
          </cell>
        </row>
        <row r="58">
          <cell r="M58">
            <v>1</v>
          </cell>
        </row>
        <row r="60">
          <cell r="K60">
            <v>1</v>
          </cell>
        </row>
        <row r="61">
          <cell r="K61">
            <v>1</v>
          </cell>
        </row>
        <row r="62">
          <cell r="I62">
            <v>1</v>
          </cell>
        </row>
        <row r="63">
          <cell r="P63">
            <v>1</v>
          </cell>
        </row>
        <row r="64">
          <cell r="Q64">
            <v>1</v>
          </cell>
        </row>
        <row r="65">
          <cell r="P65">
            <v>1</v>
          </cell>
        </row>
        <row r="66">
          <cell r="P6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B1:P42"/>
  <sheetViews>
    <sheetView view="pageBreakPreview" zoomScale="70" zoomScaleNormal="85" zoomScaleSheetLayoutView="70" zoomScalePageLayoutView="0" workbookViewId="0" topLeftCell="A1">
      <pane xSplit="3" ySplit="5" topLeftCell="D6" activePane="bottomRight" state="frozen"/>
      <selection pane="topLeft" activeCell="C19" sqref="C19"/>
      <selection pane="topRight" activeCell="C19" sqref="C19"/>
      <selection pane="bottomLeft" activeCell="C19" sqref="C19"/>
      <selection pane="bottomRight" activeCell="C19" sqref="C19"/>
    </sheetView>
  </sheetViews>
  <sheetFormatPr defaultColWidth="11.421875" defaultRowHeight="15"/>
  <cols>
    <col min="1" max="1" width="2.421875" style="4" customWidth="1"/>
    <col min="2" max="2" width="45.28125" style="4" customWidth="1"/>
    <col min="3" max="3" width="27.140625" style="4" customWidth="1"/>
    <col min="4" max="7" width="20.7109375" style="4" customWidth="1"/>
    <col min="8" max="8" width="19.421875" style="4" customWidth="1"/>
    <col min="9" max="9" width="20.7109375" style="4" customWidth="1"/>
    <col min="10" max="10" width="19.28125" style="4" customWidth="1"/>
    <col min="11" max="11" width="23.00390625" style="4" customWidth="1"/>
    <col min="12" max="12" width="20.7109375" style="4" customWidth="1"/>
    <col min="13" max="13" width="15.7109375" style="4" customWidth="1"/>
    <col min="14" max="14" width="14.28125" style="4" customWidth="1"/>
    <col min="15" max="15" width="23.7109375" style="4" customWidth="1"/>
    <col min="16" max="16" width="23.00390625" style="4" customWidth="1"/>
    <col min="17" max="16384" width="11.421875" style="4" customWidth="1"/>
  </cols>
  <sheetData>
    <row r="1" ht="15.75">
      <c r="B1" s="2"/>
    </row>
    <row r="2" spans="2:16" ht="21">
      <c r="B2" s="390" t="s">
        <v>28</v>
      </c>
      <c r="C2" s="390"/>
      <c r="D2" s="390"/>
      <c r="E2" s="390"/>
      <c r="F2" s="390"/>
      <c r="G2" s="390"/>
      <c r="H2" s="390"/>
      <c r="I2" s="390"/>
      <c r="J2" s="390"/>
      <c r="K2" s="390"/>
      <c r="L2" s="390"/>
      <c r="M2" s="390"/>
      <c r="N2" s="390"/>
      <c r="O2" s="390"/>
      <c r="P2" s="390"/>
    </row>
    <row r="3" ht="18" customHeight="1"/>
    <row r="4" ht="24" customHeight="1"/>
    <row r="5" spans="2:16" ht="29.25" customHeight="1">
      <c r="B5" s="8" t="s">
        <v>31</v>
      </c>
      <c r="C5" s="3" t="s">
        <v>15</v>
      </c>
      <c r="D5" s="9" t="s">
        <v>16</v>
      </c>
      <c r="E5" s="9" t="s">
        <v>17</v>
      </c>
      <c r="F5" s="9" t="s">
        <v>18</v>
      </c>
      <c r="G5" s="9" t="s">
        <v>19</v>
      </c>
      <c r="H5" s="9" t="s">
        <v>20</v>
      </c>
      <c r="I5" s="9" t="s">
        <v>21</v>
      </c>
      <c r="J5" s="9" t="s">
        <v>22</v>
      </c>
      <c r="K5" s="9" t="s">
        <v>23</v>
      </c>
      <c r="L5" s="9" t="s">
        <v>24</v>
      </c>
      <c r="M5" s="9" t="s">
        <v>25</v>
      </c>
      <c r="N5" s="9" t="s">
        <v>26</v>
      </c>
      <c r="O5" s="9" t="s">
        <v>27</v>
      </c>
      <c r="P5" s="9" t="s">
        <v>29</v>
      </c>
    </row>
    <row r="6" spans="2:16" ht="18.75">
      <c r="B6" s="1" t="s">
        <v>0</v>
      </c>
      <c r="C6" s="52">
        <v>33005000000</v>
      </c>
      <c r="D6" s="12">
        <v>33005000000</v>
      </c>
      <c r="E6" s="11"/>
      <c r="F6" s="11"/>
      <c r="G6" s="11"/>
      <c r="H6" s="11"/>
      <c r="I6" s="11"/>
      <c r="J6" s="11"/>
      <c r="K6" s="11"/>
      <c r="L6" s="11"/>
      <c r="M6" s="11"/>
      <c r="N6" s="11"/>
      <c r="O6" s="11"/>
      <c r="P6" s="13">
        <f>SUM(D6:O6)</f>
        <v>33005000000</v>
      </c>
    </row>
    <row r="7" spans="2:16" ht="30" customHeight="1">
      <c r="B7" s="1" t="s">
        <v>1</v>
      </c>
      <c r="C7" s="52">
        <v>34823000000</v>
      </c>
      <c r="D7" s="5"/>
      <c r="E7" s="5">
        <v>9867000000</v>
      </c>
      <c r="F7" s="5"/>
      <c r="G7" s="5">
        <v>24956000000</v>
      </c>
      <c r="H7" s="5"/>
      <c r="I7" s="5"/>
      <c r="J7" s="5"/>
      <c r="K7" s="5"/>
      <c r="L7" s="5"/>
      <c r="M7" s="5"/>
      <c r="N7" s="5"/>
      <c r="O7" s="5"/>
      <c r="P7" s="14">
        <f aca="true" t="shared" si="0" ref="P7:P24">SUM(D7:O7)</f>
        <v>34823000000</v>
      </c>
    </row>
    <row r="8" spans="2:16" ht="30" customHeight="1">
      <c r="B8" s="7" t="s">
        <v>2</v>
      </c>
      <c r="C8" s="11">
        <v>407240000000</v>
      </c>
      <c r="D8" s="12"/>
      <c r="E8" s="11"/>
      <c r="F8" s="11"/>
      <c r="G8" s="11"/>
      <c r="H8" s="11"/>
      <c r="I8" s="11">
        <v>187983000000</v>
      </c>
      <c r="J8" s="11"/>
      <c r="K8" s="11"/>
      <c r="L8" s="11">
        <v>219257000000</v>
      </c>
      <c r="M8" s="11"/>
      <c r="N8" s="11"/>
      <c r="O8" s="11"/>
      <c r="P8" s="13">
        <f t="shared" si="0"/>
        <v>407240000000</v>
      </c>
    </row>
    <row r="9" spans="2:16" ht="30" customHeight="1">
      <c r="B9" s="391" t="s">
        <v>3</v>
      </c>
      <c r="C9" s="52">
        <v>29250000000</v>
      </c>
      <c r="D9" s="5"/>
      <c r="E9" s="5"/>
      <c r="F9" s="5"/>
      <c r="G9" s="5"/>
      <c r="H9" s="5"/>
      <c r="I9" s="5">
        <v>29250000000</v>
      </c>
      <c r="J9" s="5"/>
      <c r="K9" s="5"/>
      <c r="L9" s="5"/>
      <c r="M9" s="5"/>
      <c r="N9" s="5"/>
      <c r="O9" s="5"/>
      <c r="P9" s="14">
        <f t="shared" si="0"/>
        <v>29250000000</v>
      </c>
    </row>
    <row r="10" spans="2:16" ht="30" customHeight="1">
      <c r="B10" s="393"/>
      <c r="C10" s="52">
        <v>100000000000</v>
      </c>
      <c r="D10" s="5"/>
      <c r="E10" s="5"/>
      <c r="F10" s="5"/>
      <c r="G10" s="5"/>
      <c r="H10" s="5"/>
      <c r="I10" s="5">
        <v>100000000000</v>
      </c>
      <c r="J10" s="5"/>
      <c r="K10" s="5"/>
      <c r="L10" s="5"/>
      <c r="M10" s="5"/>
      <c r="N10" s="5"/>
      <c r="O10" s="5"/>
      <c r="P10" s="14">
        <f t="shared" si="0"/>
        <v>100000000000</v>
      </c>
    </row>
    <row r="11" spans="2:16" ht="30" customHeight="1">
      <c r="B11" s="7" t="s">
        <v>4</v>
      </c>
      <c r="C11" s="11">
        <v>200000000000</v>
      </c>
      <c r="D11" s="12"/>
      <c r="E11" s="11"/>
      <c r="F11" s="11"/>
      <c r="G11" s="11"/>
      <c r="H11" s="11"/>
      <c r="I11" s="11"/>
      <c r="J11" s="11"/>
      <c r="K11" s="11"/>
      <c r="L11" s="11"/>
      <c r="M11" s="11"/>
      <c r="N11" s="11"/>
      <c r="O11" s="11">
        <v>200000000000</v>
      </c>
      <c r="P11" s="13">
        <f t="shared" si="0"/>
        <v>200000000000</v>
      </c>
    </row>
    <row r="12" spans="2:16" ht="30" customHeight="1">
      <c r="B12" s="1" t="s">
        <v>5</v>
      </c>
      <c r="C12" s="52">
        <v>77755000000</v>
      </c>
      <c r="D12" s="5"/>
      <c r="E12" s="5">
        <v>77755000000</v>
      </c>
      <c r="F12" s="5"/>
      <c r="G12" s="5"/>
      <c r="H12" s="5"/>
      <c r="I12" s="5"/>
      <c r="J12" s="5"/>
      <c r="K12" s="5"/>
      <c r="L12" s="5"/>
      <c r="M12" s="5"/>
      <c r="N12" s="5"/>
      <c r="O12" s="5"/>
      <c r="P12" s="14">
        <f t="shared" si="0"/>
        <v>77755000000</v>
      </c>
    </row>
    <row r="13" spans="2:16" ht="30" customHeight="1">
      <c r="B13" s="7" t="s">
        <v>6</v>
      </c>
      <c r="C13" s="52">
        <v>20186756656.324</v>
      </c>
      <c r="D13" s="12"/>
      <c r="E13" s="11"/>
      <c r="F13" s="11">
        <v>20186756656.324</v>
      </c>
      <c r="G13" s="11"/>
      <c r="H13" s="11"/>
      <c r="I13" s="11"/>
      <c r="J13" s="11"/>
      <c r="K13" s="11"/>
      <c r="L13" s="11"/>
      <c r="M13" s="11"/>
      <c r="N13" s="11"/>
      <c r="O13" s="11"/>
      <c r="P13" s="13">
        <f t="shared" si="0"/>
        <v>20186756656.324</v>
      </c>
    </row>
    <row r="14" spans="2:16" ht="30" customHeight="1">
      <c r="B14" s="1" t="s">
        <v>7</v>
      </c>
      <c r="C14" s="52">
        <v>81964000000</v>
      </c>
      <c r="D14" s="5"/>
      <c r="E14" s="5"/>
      <c r="F14" s="5"/>
      <c r="G14" s="5"/>
      <c r="H14" s="5"/>
      <c r="I14" s="5">
        <v>12565000000</v>
      </c>
      <c r="J14" s="5"/>
      <c r="K14" s="5"/>
      <c r="L14" s="5"/>
      <c r="M14" s="5"/>
      <c r="N14" s="5"/>
      <c r="O14" s="5">
        <v>69399000000</v>
      </c>
      <c r="P14" s="14">
        <f t="shared" si="0"/>
        <v>81964000000</v>
      </c>
    </row>
    <row r="15" spans="2:16" ht="30" customHeight="1">
      <c r="B15" s="7" t="s">
        <v>8</v>
      </c>
      <c r="C15" s="52">
        <v>19914000000</v>
      </c>
      <c r="D15" s="12"/>
      <c r="E15" s="11"/>
      <c r="F15" s="11"/>
      <c r="G15" s="11"/>
      <c r="H15" s="11">
        <v>19914000000</v>
      </c>
      <c r="I15" s="11"/>
      <c r="J15" s="11"/>
      <c r="K15" s="11"/>
      <c r="L15" s="11"/>
      <c r="M15" s="11"/>
      <c r="N15" s="11"/>
      <c r="O15" s="11"/>
      <c r="P15" s="13">
        <f t="shared" si="0"/>
        <v>19914000000</v>
      </c>
    </row>
    <row r="16" spans="2:16" ht="30" customHeight="1">
      <c r="B16" s="391" t="s">
        <v>9</v>
      </c>
      <c r="C16" s="52">
        <v>63000000000</v>
      </c>
      <c r="D16" s="5"/>
      <c r="E16" s="5"/>
      <c r="F16" s="5"/>
      <c r="G16" s="5"/>
      <c r="H16" s="5"/>
      <c r="I16" s="5"/>
      <c r="J16" s="5"/>
      <c r="K16" s="5"/>
      <c r="L16" s="5"/>
      <c r="M16" s="5"/>
      <c r="N16" s="5"/>
      <c r="O16" s="5">
        <v>63000000000</v>
      </c>
      <c r="P16" s="14">
        <f t="shared" si="0"/>
        <v>63000000000</v>
      </c>
    </row>
    <row r="17" spans="2:16" ht="30" customHeight="1">
      <c r="B17" s="392"/>
      <c r="C17" s="5">
        <v>22717512730</v>
      </c>
      <c r="D17" s="5"/>
      <c r="E17" s="5"/>
      <c r="F17" s="5"/>
      <c r="G17" s="5"/>
      <c r="H17" s="5"/>
      <c r="I17" s="5"/>
      <c r="J17" s="5"/>
      <c r="K17" s="5"/>
      <c r="L17" s="5"/>
      <c r="M17" s="5"/>
      <c r="N17" s="5"/>
      <c r="O17" s="5">
        <v>22717512730</v>
      </c>
      <c r="P17" s="14">
        <f t="shared" si="0"/>
        <v>22717512730</v>
      </c>
    </row>
    <row r="18" spans="2:16" ht="30" customHeight="1">
      <c r="B18" s="393"/>
      <c r="C18" s="5">
        <v>126300000000</v>
      </c>
      <c r="D18" s="5"/>
      <c r="E18" s="5"/>
      <c r="F18" s="5"/>
      <c r="G18" s="5"/>
      <c r="H18" s="5"/>
      <c r="I18" s="5"/>
      <c r="J18" s="5"/>
      <c r="K18" s="5"/>
      <c r="L18" s="5"/>
      <c r="M18" s="5"/>
      <c r="N18" s="5"/>
      <c r="O18" s="5">
        <v>126300000000</v>
      </c>
      <c r="P18" s="14">
        <f t="shared" si="0"/>
        <v>126300000000</v>
      </c>
    </row>
    <row r="19" spans="2:16" ht="30" customHeight="1">
      <c r="B19" s="7" t="s">
        <v>10</v>
      </c>
      <c r="C19" s="11">
        <v>152954108360</v>
      </c>
      <c r="D19" s="12"/>
      <c r="E19" s="11"/>
      <c r="F19" s="11"/>
      <c r="G19" s="11"/>
      <c r="H19" s="11"/>
      <c r="I19" s="11"/>
      <c r="J19" s="11"/>
      <c r="K19" s="11"/>
      <c r="L19" s="11"/>
      <c r="M19" s="11"/>
      <c r="N19" s="11"/>
      <c r="O19" s="11">
        <v>152954108360</v>
      </c>
      <c r="P19" s="13">
        <f t="shared" si="0"/>
        <v>152954108360</v>
      </c>
    </row>
    <row r="20" spans="2:16" ht="30" customHeight="1">
      <c r="B20" s="1" t="s">
        <v>11</v>
      </c>
      <c r="C20" s="5">
        <v>419453900000</v>
      </c>
      <c r="D20" s="5"/>
      <c r="E20" s="5"/>
      <c r="F20" s="5"/>
      <c r="G20" s="5"/>
      <c r="H20" s="5"/>
      <c r="I20" s="5"/>
      <c r="J20" s="5"/>
      <c r="K20" s="5">
        <v>419453900000</v>
      </c>
      <c r="L20" s="5"/>
      <c r="M20" s="5"/>
      <c r="N20" s="5"/>
      <c r="O20" s="5"/>
      <c r="P20" s="14">
        <f t="shared" si="0"/>
        <v>419453900000</v>
      </c>
    </row>
    <row r="21" spans="2:16" ht="30" customHeight="1">
      <c r="B21" s="7" t="s">
        <v>12</v>
      </c>
      <c r="C21" s="11">
        <v>417281400000</v>
      </c>
      <c r="D21" s="12"/>
      <c r="E21" s="11"/>
      <c r="F21" s="11">
        <v>2000000000</v>
      </c>
      <c r="G21" s="11"/>
      <c r="H21" s="11"/>
      <c r="I21" s="11"/>
      <c r="J21" s="11"/>
      <c r="K21" s="11">
        <f>+C21-F21</f>
        <v>415281400000</v>
      </c>
      <c r="L21" s="11"/>
      <c r="M21" s="11"/>
      <c r="N21" s="11"/>
      <c r="O21" s="11"/>
      <c r="P21" s="13">
        <f t="shared" si="0"/>
        <v>417281400000</v>
      </c>
    </row>
    <row r="22" spans="2:16" ht="30" customHeight="1">
      <c r="B22" s="1" t="s">
        <v>13</v>
      </c>
      <c r="C22" s="5">
        <v>312597900000</v>
      </c>
      <c r="D22" s="5"/>
      <c r="E22" s="5"/>
      <c r="F22" s="5">
        <v>5000000000</v>
      </c>
      <c r="G22" s="5"/>
      <c r="H22" s="5"/>
      <c r="I22" s="5"/>
      <c r="J22" s="5"/>
      <c r="K22" s="5">
        <f>+C22-F22</f>
        <v>307597900000</v>
      </c>
      <c r="L22" s="5"/>
      <c r="M22" s="5"/>
      <c r="N22" s="5"/>
      <c r="O22" s="5"/>
      <c r="P22" s="14">
        <f t="shared" si="0"/>
        <v>312597900000</v>
      </c>
    </row>
    <row r="23" spans="2:16" ht="30" customHeight="1">
      <c r="B23" s="7" t="s">
        <v>14</v>
      </c>
      <c r="C23" s="11">
        <v>555958000000</v>
      </c>
      <c r="D23" s="12"/>
      <c r="E23" s="11"/>
      <c r="F23" s="11"/>
      <c r="G23" s="11"/>
      <c r="H23" s="11"/>
      <c r="I23" s="11"/>
      <c r="J23" s="11"/>
      <c r="K23" s="11"/>
      <c r="L23" s="11"/>
      <c r="M23" s="11"/>
      <c r="N23" s="11"/>
      <c r="O23" s="11">
        <v>555958000000</v>
      </c>
      <c r="P23" s="13">
        <f t="shared" si="0"/>
        <v>555958000000</v>
      </c>
    </row>
    <row r="24" spans="2:16" ht="30" customHeight="1">
      <c r="B24" s="1" t="s">
        <v>30</v>
      </c>
      <c r="C24" s="5">
        <v>111642114000</v>
      </c>
      <c r="D24" s="5"/>
      <c r="E24" s="5"/>
      <c r="F24" s="5"/>
      <c r="G24" s="5"/>
      <c r="H24" s="5"/>
      <c r="I24" s="5"/>
      <c r="J24" s="5">
        <v>37000000000</v>
      </c>
      <c r="K24" s="5"/>
      <c r="L24" s="5"/>
      <c r="M24" s="5"/>
      <c r="N24" s="5"/>
      <c r="O24" s="5">
        <f>C24-J24</f>
        <v>74642114000</v>
      </c>
      <c r="P24" s="13">
        <f t="shared" si="0"/>
        <v>111642114000</v>
      </c>
    </row>
    <row r="25" ht="15" hidden="1"/>
    <row r="26" ht="15" hidden="1"/>
    <row r="27" ht="15" hidden="1"/>
    <row r="28" ht="15" hidden="1"/>
    <row r="29" ht="15" hidden="1"/>
    <row r="30" ht="15" hidden="1"/>
    <row r="31" ht="15" hidden="1"/>
    <row r="32" ht="15" hidden="1"/>
    <row r="33" spans="2:16" ht="37.5">
      <c r="B33" s="15" t="s">
        <v>33</v>
      </c>
      <c r="C33" s="5">
        <v>47244737062</v>
      </c>
      <c r="D33" s="5"/>
      <c r="E33" s="5">
        <v>47244737062</v>
      </c>
      <c r="F33" s="5"/>
      <c r="G33" s="5"/>
      <c r="H33" s="5"/>
      <c r="I33" s="5"/>
      <c r="J33" s="5"/>
      <c r="K33" s="5"/>
      <c r="L33" s="5"/>
      <c r="M33" s="5"/>
      <c r="N33" s="5"/>
      <c r="O33" s="5"/>
      <c r="P33" s="13">
        <f>SUM(D33:O33)</f>
        <v>47244737062</v>
      </c>
    </row>
    <row r="34" spans="2:16" ht="21">
      <c r="B34" s="16" t="s">
        <v>34</v>
      </c>
      <c r="C34" s="17">
        <f>SUM(C6:C33)</f>
        <v>3233287428808.324</v>
      </c>
      <c r="D34" s="18">
        <f aca="true" t="shared" si="1" ref="D34:P34">SUM(D6:D33)</f>
        <v>33005000000</v>
      </c>
      <c r="E34" s="18">
        <f t="shared" si="1"/>
        <v>134866737062</v>
      </c>
      <c r="F34" s="18">
        <f t="shared" si="1"/>
        <v>27186756656.324</v>
      </c>
      <c r="G34" s="18">
        <f t="shared" si="1"/>
        <v>24956000000</v>
      </c>
      <c r="H34" s="18">
        <f t="shared" si="1"/>
        <v>19914000000</v>
      </c>
      <c r="I34" s="18">
        <f t="shared" si="1"/>
        <v>329798000000</v>
      </c>
      <c r="J34" s="18">
        <f t="shared" si="1"/>
        <v>37000000000</v>
      </c>
      <c r="K34" s="18">
        <f t="shared" si="1"/>
        <v>1142333200000</v>
      </c>
      <c r="L34" s="18">
        <f t="shared" si="1"/>
        <v>219257000000</v>
      </c>
      <c r="M34" s="18">
        <f t="shared" si="1"/>
        <v>0</v>
      </c>
      <c r="N34" s="18">
        <f t="shared" si="1"/>
        <v>0</v>
      </c>
      <c r="O34" s="18">
        <f t="shared" si="1"/>
        <v>1264970735090</v>
      </c>
      <c r="P34" s="18">
        <f t="shared" si="1"/>
        <v>3233287428808.324</v>
      </c>
    </row>
    <row r="36" ht="15">
      <c r="B36" s="10" t="s">
        <v>32</v>
      </c>
    </row>
    <row r="40" ht="21">
      <c r="B40" s="6"/>
    </row>
    <row r="41" ht="15.75">
      <c r="B41" s="2"/>
    </row>
    <row r="42" ht="15.75">
      <c r="B42" s="2"/>
    </row>
  </sheetData>
  <sheetProtection/>
  <mergeCells count="3">
    <mergeCell ref="B2:P2"/>
    <mergeCell ref="B16:B18"/>
    <mergeCell ref="B9:B10"/>
  </mergeCells>
  <printOptions/>
  <pageMargins left="0.2362204724409449" right="0.15748031496062992" top="0.4724409448818898" bottom="0.4330708661417323" header="0.31496062992125984" footer="0.2362204724409449"/>
  <pageSetup horizontalDpi="600" verticalDpi="600" orientation="landscape" scale="40" r:id="rId1"/>
  <rowBreaks count="1" manualBreakCount="1">
    <brk id="38" max="8" man="1"/>
  </rowBreaks>
  <ignoredErrors>
    <ignoredError sqref="P6:P33" formulaRange="1"/>
  </ignoredErrors>
</worksheet>
</file>

<file path=xl/worksheets/sheet2.xml><?xml version="1.0" encoding="utf-8"?>
<worksheet xmlns="http://schemas.openxmlformats.org/spreadsheetml/2006/main" xmlns:r="http://schemas.openxmlformats.org/officeDocument/2006/relationships">
  <dimension ref="A2:P41"/>
  <sheetViews>
    <sheetView zoomScaleSheetLayoutView="74" zoomScalePageLayoutView="0" workbookViewId="0" topLeftCell="A28">
      <selection activeCell="C19" sqref="C19"/>
    </sheetView>
  </sheetViews>
  <sheetFormatPr defaultColWidth="11.421875" defaultRowHeight="15"/>
  <cols>
    <col min="1" max="1" width="31.140625" style="19" customWidth="1"/>
    <col min="2" max="2" width="20.00390625" style="19" customWidth="1"/>
    <col min="3" max="3" width="16.28125" style="19" customWidth="1"/>
    <col min="4" max="4" width="15.8515625" style="19" customWidth="1"/>
    <col min="5" max="5" width="17.00390625" style="19" customWidth="1"/>
    <col min="6" max="6" width="15.57421875" style="19" customWidth="1"/>
    <col min="7" max="7" width="16.140625" style="19" customWidth="1"/>
    <col min="8" max="8" width="17.421875" style="19" customWidth="1"/>
    <col min="9" max="9" width="15.8515625" style="19" customWidth="1"/>
    <col min="10" max="10" width="15.57421875" style="19" customWidth="1"/>
    <col min="11" max="11" width="16.421875" style="19" customWidth="1"/>
    <col min="12" max="12" width="16.140625" style="19" customWidth="1"/>
    <col min="13" max="13" width="16.28125" style="19" customWidth="1"/>
    <col min="14" max="14" width="17.00390625" style="19" customWidth="1"/>
    <col min="15" max="15" width="17.140625" style="19" customWidth="1"/>
    <col min="16" max="16" width="21.140625" style="19" bestFit="1" customWidth="1"/>
    <col min="17" max="16384" width="11.421875" style="19" customWidth="1"/>
  </cols>
  <sheetData>
    <row r="2" spans="1:15" s="44" customFormat="1" ht="19.5" customHeight="1">
      <c r="A2" s="42" t="s">
        <v>35</v>
      </c>
      <c r="B2" s="42" t="s">
        <v>15</v>
      </c>
      <c r="C2" s="43" t="s">
        <v>16</v>
      </c>
      <c r="D2" s="43" t="s">
        <v>17</v>
      </c>
      <c r="E2" s="43" t="s">
        <v>18</v>
      </c>
      <c r="F2" s="43" t="s">
        <v>19</v>
      </c>
      <c r="G2" s="43" t="s">
        <v>20</v>
      </c>
      <c r="H2" s="43" t="s">
        <v>21</v>
      </c>
      <c r="I2" s="43" t="s">
        <v>22</v>
      </c>
      <c r="J2" s="43" t="s">
        <v>23</v>
      </c>
      <c r="K2" s="43" t="s">
        <v>24</v>
      </c>
      <c r="L2" s="43" t="s">
        <v>25</v>
      </c>
      <c r="M2" s="43" t="s">
        <v>26</v>
      </c>
      <c r="N2" s="43" t="s">
        <v>27</v>
      </c>
      <c r="O2" s="43" t="s">
        <v>29</v>
      </c>
    </row>
    <row r="3" spans="1:16" s="44" customFormat="1" ht="66.75" customHeight="1">
      <c r="A3" s="53" t="s">
        <v>36</v>
      </c>
      <c r="B3" s="54">
        <v>123215298737</v>
      </c>
      <c r="C3" s="46">
        <v>18999262980</v>
      </c>
      <c r="D3" s="46">
        <f>277641826+923149470</f>
        <v>1200791296</v>
      </c>
      <c r="E3" s="46">
        <v>35277641826</v>
      </c>
      <c r="F3" s="46">
        <v>582909209.1485767</v>
      </c>
      <c r="G3" s="46">
        <v>582909209.1485767</v>
      </c>
      <c r="H3" s="46">
        <v>582909209.1485767</v>
      </c>
      <c r="I3" s="46">
        <v>17582909209.148575</v>
      </c>
      <c r="J3" s="46">
        <v>582909209.1485767</v>
      </c>
      <c r="K3" s="46">
        <v>10582909209.148577</v>
      </c>
      <c r="L3" s="46">
        <v>498251861.14857674</v>
      </c>
      <c r="M3" s="46">
        <v>10498251861.148577</v>
      </c>
      <c r="N3" s="46">
        <v>26243643658.148575</v>
      </c>
      <c r="O3" s="54">
        <f>SUM(C3:N3)</f>
        <v>123215298737.33717</v>
      </c>
      <c r="P3" s="47"/>
    </row>
    <row r="4" spans="1:15" s="44" customFormat="1" ht="37.5" customHeight="1">
      <c r="A4" s="53" t="s">
        <v>39</v>
      </c>
      <c r="B4" s="54">
        <v>3000000000</v>
      </c>
      <c r="C4" s="46"/>
      <c r="D4" s="46"/>
      <c r="E4" s="46"/>
      <c r="F4" s="46">
        <v>37564400</v>
      </c>
      <c r="G4" s="46">
        <v>300000000</v>
      </c>
      <c r="H4" s="46">
        <v>450352872</v>
      </c>
      <c r="I4" s="46">
        <v>441500000</v>
      </c>
      <c r="J4" s="46">
        <v>446082728</v>
      </c>
      <c r="K4" s="46">
        <v>441500000</v>
      </c>
      <c r="L4" s="46">
        <v>441500000</v>
      </c>
      <c r="M4" s="46">
        <v>441500000</v>
      </c>
      <c r="N4" s="46"/>
      <c r="O4" s="54">
        <f>SUM(C4:N4)</f>
        <v>3000000000</v>
      </c>
    </row>
    <row r="5" spans="1:16" s="44" customFormat="1" ht="73.5" customHeight="1">
      <c r="A5" s="53" t="s">
        <v>37</v>
      </c>
      <c r="B5" s="54">
        <v>67510468194</v>
      </c>
      <c r="C5" s="46">
        <v>0</v>
      </c>
      <c r="D5" s="46">
        <v>50000000</v>
      </c>
      <c r="E5" s="46">
        <v>20605000000</v>
      </c>
      <c r="F5" s="46">
        <v>655000000</v>
      </c>
      <c r="G5" s="46">
        <v>5830000000</v>
      </c>
      <c r="H5" s="46">
        <v>21080000000</v>
      </c>
      <c r="I5" s="46">
        <v>780000000</v>
      </c>
      <c r="J5" s="46">
        <v>930000000</v>
      </c>
      <c r="K5" s="46">
        <v>6440468194</v>
      </c>
      <c r="L5" s="46">
        <v>3830000000</v>
      </c>
      <c r="M5" s="46">
        <v>3180000000</v>
      </c>
      <c r="N5" s="46">
        <v>4130000000</v>
      </c>
      <c r="O5" s="54">
        <f>SUM(C5:N5)</f>
        <v>67510468194</v>
      </c>
      <c r="P5" s="47"/>
    </row>
    <row r="6" spans="1:16" s="44" customFormat="1" ht="70.5" customHeight="1">
      <c r="A6" s="53" t="s">
        <v>38</v>
      </c>
      <c r="B6" s="54">
        <f>SUM(B7:B30)</f>
        <v>11761197118.886393</v>
      </c>
      <c r="C6" s="54">
        <f aca="true" t="shared" si="0" ref="C6:N6">SUM(C7:C30)</f>
        <v>650240850.2405329</v>
      </c>
      <c r="D6" s="54">
        <f t="shared" si="0"/>
        <v>670240850.2405329</v>
      </c>
      <c r="E6" s="54">
        <f t="shared" si="0"/>
        <v>800240850.2405329</v>
      </c>
      <c r="F6" s="54">
        <f t="shared" si="0"/>
        <v>2110383676.5738661</v>
      </c>
      <c r="G6" s="54">
        <f t="shared" si="0"/>
        <v>524761813.5738661</v>
      </c>
      <c r="H6" s="54">
        <f t="shared" si="0"/>
        <v>585961813.5738661</v>
      </c>
      <c r="I6" s="54">
        <f t="shared" si="0"/>
        <v>274761813.5738661</v>
      </c>
      <c r="J6" s="54">
        <f t="shared" si="0"/>
        <v>2528358196.573866</v>
      </c>
      <c r="K6" s="54">
        <f t="shared" si="0"/>
        <v>524761813.5738661</v>
      </c>
      <c r="L6" s="54">
        <f t="shared" si="0"/>
        <v>686761813.5738661</v>
      </c>
      <c r="M6" s="54">
        <f t="shared" si="0"/>
        <v>1529761813.5738661</v>
      </c>
      <c r="N6" s="54">
        <f t="shared" si="0"/>
        <v>874961813.5738661</v>
      </c>
      <c r="O6" s="54">
        <f>SUM(O7:O30)</f>
        <v>11761197118.886393</v>
      </c>
      <c r="P6" s="47"/>
    </row>
    <row r="7" spans="1:15" s="44" customFormat="1" ht="12">
      <c r="A7" s="45" t="s">
        <v>42</v>
      </c>
      <c r="B7" s="46">
        <v>325306953</v>
      </c>
      <c r="C7" s="46">
        <f>+B7/3</f>
        <v>108435651</v>
      </c>
      <c r="D7" s="46">
        <v>108435651</v>
      </c>
      <c r="E7" s="46">
        <v>108435651</v>
      </c>
      <c r="F7" s="46"/>
      <c r="G7" s="46"/>
      <c r="H7" s="46"/>
      <c r="I7" s="46"/>
      <c r="J7" s="46"/>
      <c r="K7" s="46"/>
      <c r="L7" s="46"/>
      <c r="M7" s="46"/>
      <c r="N7" s="46"/>
      <c r="O7" s="46">
        <f>SUM(C7:N7)</f>
        <v>325306953</v>
      </c>
    </row>
    <row r="8" spans="1:15" s="44" customFormat="1" ht="12">
      <c r="A8" s="45" t="s">
        <v>43</v>
      </c>
      <c r="B8" s="46">
        <v>74787138</v>
      </c>
      <c r="C8" s="46">
        <v>24929046</v>
      </c>
      <c r="D8" s="46">
        <v>24929046</v>
      </c>
      <c r="E8" s="46">
        <v>24929046</v>
      </c>
      <c r="F8" s="46"/>
      <c r="G8" s="46"/>
      <c r="H8" s="46"/>
      <c r="I8" s="46"/>
      <c r="J8" s="46"/>
      <c r="K8" s="46"/>
      <c r="L8" s="46"/>
      <c r="M8" s="46"/>
      <c r="N8" s="46"/>
      <c r="O8" s="46">
        <f aca="true" t="shared" si="1" ref="O8:O30">SUM(C8:N8)</f>
        <v>74787138</v>
      </c>
    </row>
    <row r="9" spans="1:15" s="44" customFormat="1" ht="12">
      <c r="A9" s="45" t="s">
        <v>44</v>
      </c>
      <c r="B9" s="46">
        <v>63672270</v>
      </c>
      <c r="C9" s="46">
        <f aca="true" t="shared" si="2" ref="C9:C17">+B9/3</f>
        <v>21224090</v>
      </c>
      <c r="D9" s="46">
        <v>21224090</v>
      </c>
      <c r="E9" s="46">
        <v>21224090</v>
      </c>
      <c r="F9" s="46"/>
      <c r="G9" s="46"/>
      <c r="H9" s="46"/>
      <c r="I9" s="46"/>
      <c r="J9" s="46"/>
      <c r="K9" s="46"/>
      <c r="L9" s="46"/>
      <c r="M9" s="46"/>
      <c r="N9" s="46"/>
      <c r="O9" s="46">
        <f t="shared" si="1"/>
        <v>63672270</v>
      </c>
    </row>
    <row r="10" spans="1:15" s="44" customFormat="1" ht="12">
      <c r="A10" s="45" t="s">
        <v>45</v>
      </c>
      <c r="B10" s="46">
        <v>91258053</v>
      </c>
      <c r="C10" s="46">
        <f t="shared" si="2"/>
        <v>30419351</v>
      </c>
      <c r="D10" s="46">
        <v>30419351</v>
      </c>
      <c r="E10" s="46">
        <v>30419351</v>
      </c>
      <c r="F10" s="46"/>
      <c r="G10" s="46"/>
      <c r="H10" s="46"/>
      <c r="I10" s="46"/>
      <c r="J10" s="46"/>
      <c r="K10" s="46"/>
      <c r="L10" s="46"/>
      <c r="M10" s="46"/>
      <c r="N10" s="46"/>
      <c r="O10" s="46">
        <f t="shared" si="1"/>
        <v>91258053</v>
      </c>
    </row>
    <row r="11" spans="1:15" s="44" customFormat="1" ht="12">
      <c r="A11" s="45" t="s">
        <v>46</v>
      </c>
      <c r="B11" s="46">
        <v>193177014</v>
      </c>
      <c r="C11" s="46">
        <f t="shared" si="2"/>
        <v>64392338</v>
      </c>
      <c r="D11" s="46">
        <v>64392338</v>
      </c>
      <c r="E11" s="46">
        <v>64392338</v>
      </c>
      <c r="F11" s="46"/>
      <c r="G11" s="46"/>
      <c r="H11" s="46"/>
      <c r="I11" s="46"/>
      <c r="J11" s="46"/>
      <c r="K11" s="46"/>
      <c r="L11" s="46"/>
      <c r="M11" s="46"/>
      <c r="N11" s="46"/>
      <c r="O11" s="46">
        <f t="shared" si="1"/>
        <v>193177014</v>
      </c>
    </row>
    <row r="12" spans="1:15" s="44" customFormat="1" ht="12">
      <c r="A12" s="45" t="s">
        <v>48</v>
      </c>
      <c r="B12" s="46">
        <v>93982704</v>
      </c>
      <c r="C12" s="46">
        <f t="shared" si="2"/>
        <v>31327568</v>
      </c>
      <c r="D12" s="46">
        <v>31327568</v>
      </c>
      <c r="E12" s="46">
        <v>31327568</v>
      </c>
      <c r="F12" s="46"/>
      <c r="G12" s="46"/>
      <c r="H12" s="46"/>
      <c r="I12" s="46"/>
      <c r="J12" s="46"/>
      <c r="K12" s="46"/>
      <c r="L12" s="46"/>
      <c r="M12" s="46"/>
      <c r="N12" s="46"/>
      <c r="O12" s="46">
        <f t="shared" si="1"/>
        <v>93982704</v>
      </c>
    </row>
    <row r="13" spans="1:15" s="44" customFormat="1" ht="12">
      <c r="A13" s="45" t="s">
        <v>49</v>
      </c>
      <c r="B13" s="46">
        <v>260871516</v>
      </c>
      <c r="C13" s="46">
        <f t="shared" si="2"/>
        <v>86957172</v>
      </c>
      <c r="D13" s="46">
        <v>86957172</v>
      </c>
      <c r="E13" s="46">
        <v>86957172</v>
      </c>
      <c r="F13" s="46"/>
      <c r="G13" s="46"/>
      <c r="H13" s="46"/>
      <c r="I13" s="46"/>
      <c r="J13" s="46"/>
      <c r="K13" s="46"/>
      <c r="L13" s="46"/>
      <c r="M13" s="46"/>
      <c r="N13" s="46"/>
      <c r="O13" s="46">
        <f t="shared" si="1"/>
        <v>260871516</v>
      </c>
    </row>
    <row r="14" spans="1:15" s="44" customFormat="1" ht="12">
      <c r="A14" s="45" t="s">
        <v>50</v>
      </c>
      <c r="B14" s="46">
        <v>92482704</v>
      </c>
      <c r="C14" s="46">
        <f t="shared" si="2"/>
        <v>30827568</v>
      </c>
      <c r="D14" s="46">
        <v>30827568</v>
      </c>
      <c r="E14" s="46">
        <v>30827568</v>
      </c>
      <c r="F14" s="46"/>
      <c r="G14" s="46"/>
      <c r="H14" s="46"/>
      <c r="I14" s="46"/>
      <c r="J14" s="46"/>
      <c r="K14" s="46"/>
      <c r="L14" s="46"/>
      <c r="M14" s="46"/>
      <c r="N14" s="46"/>
      <c r="O14" s="46">
        <f t="shared" si="1"/>
        <v>92482704</v>
      </c>
    </row>
    <row r="15" spans="1:15" s="44" customFormat="1" ht="12">
      <c r="A15" s="45" t="s">
        <v>51</v>
      </c>
      <c r="B15" s="46">
        <v>54182460</v>
      </c>
      <c r="C15" s="46">
        <f t="shared" si="2"/>
        <v>18060820</v>
      </c>
      <c r="D15" s="46">
        <v>18060820</v>
      </c>
      <c r="E15" s="46">
        <v>18060820</v>
      </c>
      <c r="F15" s="46"/>
      <c r="G15" s="46"/>
      <c r="H15" s="46"/>
      <c r="I15" s="46"/>
      <c r="J15" s="46"/>
      <c r="K15" s="46"/>
      <c r="L15" s="46"/>
      <c r="M15" s="46"/>
      <c r="N15" s="46"/>
      <c r="O15" s="46">
        <f t="shared" si="1"/>
        <v>54182460</v>
      </c>
    </row>
    <row r="16" spans="1:15" s="44" customFormat="1" ht="12">
      <c r="A16" s="45" t="s">
        <v>61</v>
      </c>
      <c r="B16" s="46">
        <v>35670207</v>
      </c>
      <c r="C16" s="46">
        <f t="shared" si="2"/>
        <v>11890069</v>
      </c>
      <c r="D16" s="46">
        <v>11890069</v>
      </c>
      <c r="E16" s="46">
        <v>11890069</v>
      </c>
      <c r="F16" s="46"/>
      <c r="G16" s="46"/>
      <c r="H16" s="46"/>
      <c r="I16" s="46"/>
      <c r="J16" s="46"/>
      <c r="K16" s="46"/>
      <c r="L16" s="46"/>
      <c r="M16" s="46"/>
      <c r="N16" s="46"/>
      <c r="O16" s="46">
        <f t="shared" si="1"/>
        <v>35670207</v>
      </c>
    </row>
    <row r="17" spans="1:15" s="44" customFormat="1" ht="12">
      <c r="A17" s="45" t="s">
        <v>63</v>
      </c>
      <c r="B17" s="46">
        <v>171046091</v>
      </c>
      <c r="C17" s="46">
        <f t="shared" si="2"/>
        <v>57015363.666666664</v>
      </c>
      <c r="D17" s="46">
        <v>57015363.666666664</v>
      </c>
      <c r="E17" s="46">
        <v>57015363.666666664</v>
      </c>
      <c r="F17" s="46"/>
      <c r="G17" s="46"/>
      <c r="H17" s="46"/>
      <c r="I17" s="46"/>
      <c r="J17" s="46"/>
      <c r="K17" s="46"/>
      <c r="L17" s="46"/>
      <c r="M17" s="46"/>
      <c r="N17" s="46"/>
      <c r="O17" s="46">
        <f t="shared" si="1"/>
        <v>171046091</v>
      </c>
    </row>
    <row r="18" spans="1:16" s="44" customFormat="1" ht="33" customHeight="1">
      <c r="A18" s="45" t="s">
        <v>62</v>
      </c>
      <c r="B18" s="46">
        <v>2642330916</v>
      </c>
      <c r="C18" s="46">
        <v>145194243</v>
      </c>
      <c r="D18" s="46">
        <v>145194243</v>
      </c>
      <c r="E18" s="46">
        <v>295194243</v>
      </c>
      <c r="F18" s="46">
        <v>245194243</v>
      </c>
      <c r="G18" s="46">
        <v>245194243</v>
      </c>
      <c r="H18" s="46">
        <v>195194243</v>
      </c>
      <c r="I18" s="46">
        <v>245194243</v>
      </c>
      <c r="J18" s="46">
        <v>145194243</v>
      </c>
      <c r="K18" s="46">
        <v>345194243</v>
      </c>
      <c r="L18" s="46">
        <v>145194243</v>
      </c>
      <c r="M18" s="46">
        <v>145194243</v>
      </c>
      <c r="N18" s="46">
        <v>345194243</v>
      </c>
      <c r="O18" s="46">
        <f t="shared" si="1"/>
        <v>2642330916</v>
      </c>
      <c r="P18" s="47"/>
    </row>
    <row r="19" spans="1:15" s="44" customFormat="1" ht="12" customHeight="1">
      <c r="A19" s="45" t="s">
        <v>142</v>
      </c>
      <c r="B19" s="46">
        <v>973621863</v>
      </c>
      <c r="C19" s="46"/>
      <c r="D19" s="46"/>
      <c r="E19" s="46"/>
      <c r="F19" s="46">
        <v>973621863</v>
      </c>
      <c r="G19" s="46"/>
      <c r="H19" s="46"/>
      <c r="I19" s="46"/>
      <c r="J19" s="46"/>
      <c r="K19" s="46"/>
      <c r="L19" s="46"/>
      <c r="M19" s="46"/>
      <c r="N19" s="46"/>
      <c r="O19" s="46">
        <f t="shared" si="1"/>
        <v>973621863</v>
      </c>
    </row>
    <row r="20" spans="1:15" s="44" customFormat="1" ht="29.25" customHeight="1">
      <c r="A20" s="45" t="s">
        <v>138</v>
      </c>
      <c r="B20" s="46">
        <v>1865639025</v>
      </c>
      <c r="C20" s="46"/>
      <c r="D20" s="46"/>
      <c r="E20" s="46"/>
      <c r="F20" s="46"/>
      <c r="G20" s="46"/>
      <c r="H20" s="46"/>
      <c r="I20" s="46"/>
      <c r="J20" s="46">
        <f>+B20</f>
        <v>1865639025</v>
      </c>
      <c r="K20" s="46"/>
      <c r="L20" s="46"/>
      <c r="M20" s="46"/>
      <c r="N20" s="46"/>
      <c r="O20" s="46">
        <f t="shared" si="1"/>
        <v>1865639025</v>
      </c>
    </row>
    <row r="21" spans="1:15" s="44" customFormat="1" ht="12" customHeight="1">
      <c r="A21" s="45" t="s">
        <v>139</v>
      </c>
      <c r="B21" s="46">
        <v>1004000000</v>
      </c>
      <c r="C21" s="46"/>
      <c r="D21" s="46"/>
      <c r="E21" s="46"/>
      <c r="F21" s="46">
        <f>+B21/2</f>
        <v>502000000</v>
      </c>
      <c r="G21" s="46"/>
      <c r="H21" s="46"/>
      <c r="I21" s="46"/>
      <c r="J21" s="46"/>
      <c r="K21" s="46"/>
      <c r="L21" s="46">
        <v>502000000</v>
      </c>
      <c r="M21" s="46"/>
      <c r="N21" s="46"/>
      <c r="O21" s="46">
        <f t="shared" si="1"/>
        <v>1004000000</v>
      </c>
    </row>
    <row r="22" spans="1:15" s="44" customFormat="1" ht="24">
      <c r="A22" s="45" t="s">
        <v>140</v>
      </c>
      <c r="B22" s="46">
        <v>150600000</v>
      </c>
      <c r="C22" s="46"/>
      <c r="D22" s="46"/>
      <c r="E22" s="46"/>
      <c r="F22" s="46"/>
      <c r="G22" s="46"/>
      <c r="H22" s="46">
        <v>150600000</v>
      </c>
      <c r="I22" s="46"/>
      <c r="J22" s="46"/>
      <c r="K22" s="46"/>
      <c r="L22" s="46"/>
      <c r="M22" s="46"/>
      <c r="N22" s="46"/>
      <c r="O22" s="46">
        <f t="shared" si="1"/>
        <v>150600000</v>
      </c>
    </row>
    <row r="23" spans="1:15" s="44" customFormat="1" ht="12">
      <c r="A23" s="45" t="s">
        <v>141</v>
      </c>
      <c r="B23" s="46">
        <v>150600000</v>
      </c>
      <c r="C23" s="46"/>
      <c r="D23" s="46"/>
      <c r="E23" s="46"/>
      <c r="F23" s="46"/>
      <c r="G23" s="46"/>
      <c r="H23" s="46">
        <v>150600000</v>
      </c>
      <c r="I23" s="46"/>
      <c r="J23" s="46"/>
      <c r="K23" s="46"/>
      <c r="L23" s="46"/>
      <c r="M23" s="46"/>
      <c r="N23" s="46"/>
      <c r="O23" s="46">
        <f t="shared" si="1"/>
        <v>150600000</v>
      </c>
    </row>
    <row r="24" spans="1:15" s="44" customFormat="1" ht="12">
      <c r="A24" s="34" t="s">
        <v>40</v>
      </c>
      <c r="B24" s="46">
        <v>1000000000</v>
      </c>
      <c r="C24" s="46"/>
      <c r="D24" s="46"/>
      <c r="E24" s="46"/>
      <c r="F24" s="46">
        <v>350000000</v>
      </c>
      <c r="G24" s="46">
        <v>100000000</v>
      </c>
      <c r="H24" s="46"/>
      <c r="I24" s="46"/>
      <c r="J24" s="46">
        <v>250000000</v>
      </c>
      <c r="K24" s="46"/>
      <c r="L24" s="46"/>
      <c r="M24" s="46">
        <v>300000000</v>
      </c>
      <c r="N24" s="46"/>
      <c r="O24" s="46">
        <f t="shared" si="1"/>
        <v>1000000000</v>
      </c>
    </row>
    <row r="25" spans="1:15" s="44" customFormat="1" ht="12">
      <c r="A25" s="34" t="s">
        <v>41</v>
      </c>
      <c r="B25" s="46">
        <v>400000000</v>
      </c>
      <c r="C25" s="46"/>
      <c r="D25" s="46"/>
      <c r="E25" s="46"/>
      <c r="F25" s="46"/>
      <c r="G25" s="46">
        <v>150000000</v>
      </c>
      <c r="H25" s="46">
        <v>50000000</v>
      </c>
      <c r="I25" s="46"/>
      <c r="J25" s="46"/>
      <c r="K25" s="46">
        <v>150000000</v>
      </c>
      <c r="L25" s="46"/>
      <c r="M25" s="46">
        <v>50000000</v>
      </c>
      <c r="N25" s="46"/>
      <c r="O25" s="46">
        <f t="shared" si="1"/>
        <v>400000000</v>
      </c>
    </row>
    <row r="26" spans="1:15" s="44" customFormat="1" ht="12">
      <c r="A26" s="34" t="s">
        <v>47</v>
      </c>
      <c r="B26" s="46">
        <v>5000000</v>
      </c>
      <c r="C26" s="46"/>
      <c r="D26" s="46"/>
      <c r="E26" s="46"/>
      <c r="F26" s="46"/>
      <c r="G26" s="46"/>
      <c r="H26" s="46"/>
      <c r="I26" s="46"/>
      <c r="J26" s="46"/>
      <c r="K26" s="46"/>
      <c r="L26" s="46"/>
      <c r="M26" s="46">
        <v>5000000</v>
      </c>
      <c r="N26" s="46"/>
      <c r="O26" s="46">
        <f t="shared" si="1"/>
        <v>5000000</v>
      </c>
    </row>
    <row r="27" spans="1:15" s="44" customFormat="1" ht="12">
      <c r="A27" s="34" t="s">
        <v>52</v>
      </c>
      <c r="B27" s="46">
        <v>100000000</v>
      </c>
      <c r="C27" s="46"/>
      <c r="D27" s="46">
        <v>20000000</v>
      </c>
      <c r="E27" s="46"/>
      <c r="F27" s="46">
        <v>20000000</v>
      </c>
      <c r="G27" s="46"/>
      <c r="H27" s="46">
        <v>20000000</v>
      </c>
      <c r="I27" s="46"/>
      <c r="J27" s="46">
        <v>20000000</v>
      </c>
      <c r="K27" s="46"/>
      <c r="L27" s="46">
        <v>20000000</v>
      </c>
      <c r="M27" s="46"/>
      <c r="N27" s="46"/>
      <c r="O27" s="46">
        <f t="shared" si="1"/>
        <v>100000000</v>
      </c>
    </row>
    <row r="28" spans="1:15" s="44" customFormat="1" ht="12">
      <c r="A28" s="34" t="s">
        <v>57</v>
      </c>
      <c r="B28" s="46">
        <v>50200000</v>
      </c>
      <c r="C28" s="46"/>
      <c r="D28" s="46"/>
      <c r="E28" s="46"/>
      <c r="F28" s="46"/>
      <c r="G28" s="46">
        <v>10000000</v>
      </c>
      <c r="H28" s="46"/>
      <c r="I28" s="46">
        <v>10000000</v>
      </c>
      <c r="J28" s="46"/>
      <c r="K28" s="46">
        <v>10000000</v>
      </c>
      <c r="L28" s="46"/>
      <c r="M28" s="46">
        <v>10000000</v>
      </c>
      <c r="N28" s="46">
        <v>10200000</v>
      </c>
      <c r="O28" s="46">
        <f t="shared" si="1"/>
        <v>50200000</v>
      </c>
    </row>
    <row r="29" spans="1:16" s="44" customFormat="1" ht="12">
      <c r="A29" s="34" t="s">
        <v>58</v>
      </c>
      <c r="B29" s="46">
        <v>1727957358</v>
      </c>
      <c r="C29" s="46">
        <v>0</v>
      </c>
      <c r="D29" s="46">
        <v>0</v>
      </c>
      <c r="E29" s="46">
        <v>0</v>
      </c>
      <c r="F29" s="46">
        <v>0</v>
      </c>
      <c r="G29" s="46">
        <v>0</v>
      </c>
      <c r="H29" s="46">
        <v>0</v>
      </c>
      <c r="I29" s="46">
        <v>0</v>
      </c>
      <c r="J29" s="46">
        <v>227957358</v>
      </c>
      <c r="K29" s="46">
        <v>0</v>
      </c>
      <c r="L29" s="46">
        <v>0</v>
      </c>
      <c r="M29" s="46">
        <v>1000000000</v>
      </c>
      <c r="N29" s="46">
        <v>500000000</v>
      </c>
      <c r="O29" s="46">
        <f t="shared" si="1"/>
        <v>1727957358</v>
      </c>
      <c r="P29" s="47"/>
    </row>
    <row r="30" spans="1:16" s="44" customFormat="1" ht="12">
      <c r="A30" s="34" t="s">
        <v>59</v>
      </c>
      <c r="B30" s="46">
        <v>234810846.8863933</v>
      </c>
      <c r="C30" s="46">
        <v>19567570.57386611</v>
      </c>
      <c r="D30" s="46">
        <v>19567570.57386611</v>
      </c>
      <c r="E30" s="46">
        <v>19567570.57386611</v>
      </c>
      <c r="F30" s="46">
        <v>19567570.57386611</v>
      </c>
      <c r="G30" s="46">
        <v>19567570.57386611</v>
      </c>
      <c r="H30" s="46">
        <v>19567570.57386611</v>
      </c>
      <c r="I30" s="46">
        <v>19567570.57386611</v>
      </c>
      <c r="J30" s="46">
        <v>19567570.57386611</v>
      </c>
      <c r="K30" s="46">
        <v>19567570.57386611</v>
      </c>
      <c r="L30" s="46">
        <v>19567570.57386611</v>
      </c>
      <c r="M30" s="46">
        <v>19567570.57386611</v>
      </c>
      <c r="N30" s="46">
        <v>19567570.57386611</v>
      </c>
      <c r="O30" s="46">
        <f t="shared" si="1"/>
        <v>234810846.88639328</v>
      </c>
      <c r="P30" s="47"/>
    </row>
    <row r="31" spans="1:15" s="44" customFormat="1" ht="12">
      <c r="A31" s="34"/>
      <c r="B31" s="48"/>
      <c r="C31" s="46"/>
      <c r="D31" s="46"/>
      <c r="E31" s="46"/>
      <c r="F31" s="46"/>
      <c r="G31" s="46"/>
      <c r="H31" s="46"/>
      <c r="I31" s="46"/>
      <c r="J31" s="46"/>
      <c r="K31" s="46"/>
      <c r="L31" s="46"/>
      <c r="M31" s="46"/>
      <c r="N31" s="46"/>
      <c r="O31" s="46"/>
    </row>
    <row r="32" spans="1:16" s="44" customFormat="1" ht="12">
      <c r="A32" s="49" t="s">
        <v>29</v>
      </c>
      <c r="B32" s="54">
        <f>+B6+B5+B4+B3</f>
        <v>205486964049.8864</v>
      </c>
      <c r="C32" s="54">
        <f>+C6+C5+C4+C3</f>
        <v>19649503830.240532</v>
      </c>
      <c r="D32" s="54">
        <f aca="true" t="shared" si="3" ref="D32:N32">+D6+D5+D4+D3</f>
        <v>1921032146.2405329</v>
      </c>
      <c r="E32" s="54">
        <f t="shared" si="3"/>
        <v>56682882676.24053</v>
      </c>
      <c r="F32" s="54">
        <f t="shared" si="3"/>
        <v>3385857285.7224426</v>
      </c>
      <c r="G32" s="54">
        <f t="shared" si="3"/>
        <v>7237671022.722443</v>
      </c>
      <c r="H32" s="54">
        <f t="shared" si="3"/>
        <v>22699223894.722443</v>
      </c>
      <c r="I32" s="54">
        <f t="shared" si="3"/>
        <v>19079171022.722443</v>
      </c>
      <c r="J32" s="54">
        <f t="shared" si="3"/>
        <v>4487350133.722443</v>
      </c>
      <c r="K32" s="54">
        <f t="shared" si="3"/>
        <v>17989639216.722443</v>
      </c>
      <c r="L32" s="54">
        <f t="shared" si="3"/>
        <v>5456513674.722443</v>
      </c>
      <c r="M32" s="54">
        <f t="shared" si="3"/>
        <v>15649513674.722443</v>
      </c>
      <c r="N32" s="54">
        <f t="shared" si="3"/>
        <v>31248605471.722443</v>
      </c>
      <c r="O32" s="55">
        <f>SUM(C32:N32)</f>
        <v>205486964050.22357</v>
      </c>
      <c r="P32" s="47"/>
    </row>
    <row r="33" s="44" customFormat="1" ht="12"/>
    <row r="34" s="44" customFormat="1" ht="12">
      <c r="O34" s="47"/>
    </row>
    <row r="35" s="44" customFormat="1" ht="12">
      <c r="A35" s="44" t="s">
        <v>60</v>
      </c>
    </row>
    <row r="36" s="44" customFormat="1" ht="12"/>
    <row r="37" s="31" customFormat="1" ht="12">
      <c r="A37" s="33" t="s">
        <v>53</v>
      </c>
    </row>
    <row r="38" spans="1:2" s="31" customFormat="1" ht="90.75" customHeight="1">
      <c r="A38" s="35" t="s">
        <v>54</v>
      </c>
      <c r="B38" s="46">
        <v>10000000000</v>
      </c>
    </row>
    <row r="39" spans="1:2" s="31" customFormat="1" ht="61.5" customHeight="1">
      <c r="A39" s="35" t="s">
        <v>55</v>
      </c>
      <c r="B39" s="46">
        <v>4000000000</v>
      </c>
    </row>
    <row r="40" spans="1:2" s="31" customFormat="1" ht="24">
      <c r="A40" s="35" t="s">
        <v>56</v>
      </c>
      <c r="B40" s="46">
        <v>2500000000</v>
      </c>
    </row>
    <row r="41" spans="1:2" s="31" customFormat="1" ht="19.5" customHeight="1">
      <c r="A41" s="50" t="s">
        <v>29</v>
      </c>
      <c r="B41" s="51">
        <f>+B38+B39+B40</f>
        <v>16500000000</v>
      </c>
    </row>
    <row r="42" s="31" customFormat="1" ht="12"/>
    <row r="43" s="20" customFormat="1" ht="15.75"/>
  </sheetData>
  <sheetProtection/>
  <printOptions/>
  <pageMargins left="1.1811023622047245" right="0.7086614173228347" top="0.7480314960629921" bottom="0.7480314960629921" header="0.31496062992125984" footer="0.31496062992125984"/>
  <pageSetup horizontalDpi="600" verticalDpi="600" orientation="landscape" paperSize="143" scale="53" r:id="rId1"/>
  <headerFooter>
    <oddFooter>&amp;CPágina &amp;P</oddFooter>
  </headerFooter>
  <ignoredErrors>
    <ignoredError sqref="O3:O5" formulaRange="1"/>
  </ignoredErrors>
</worksheet>
</file>

<file path=xl/worksheets/sheet3.xml><?xml version="1.0" encoding="utf-8"?>
<worksheet xmlns="http://schemas.openxmlformats.org/spreadsheetml/2006/main" xmlns:r="http://schemas.openxmlformats.org/officeDocument/2006/relationships">
  <dimension ref="A1:S122"/>
  <sheetViews>
    <sheetView showGridLines="0" tabSelected="1" zoomScalePageLayoutView="0" workbookViewId="0" topLeftCell="A1">
      <selection activeCell="A1" sqref="A1"/>
    </sheetView>
  </sheetViews>
  <sheetFormatPr defaultColWidth="11.421875" defaultRowHeight="15" outlineLevelCol="1"/>
  <cols>
    <col min="1" max="1" width="55.7109375" style="31" customWidth="1"/>
    <col min="2" max="2" width="16.7109375" style="32" customWidth="1"/>
    <col min="3" max="3" width="12.7109375" style="31" bestFit="1" customWidth="1"/>
    <col min="4" max="15" width="11.421875" style="31" hidden="1" customWidth="1" outlineLevel="1"/>
    <col min="16" max="16" width="12.8515625" style="31" bestFit="1" customWidth="1" collapsed="1"/>
    <col min="17" max="19" width="11.8515625" style="31" bestFit="1" customWidth="1"/>
    <col min="20" max="16384" width="11.421875" style="31" customWidth="1"/>
  </cols>
  <sheetData>
    <row r="1" ht="51.75" customHeight="1">
      <c r="A1" s="31" t="s">
        <v>251</v>
      </c>
    </row>
    <row r="2" spans="1:19" ht="18.75">
      <c r="A2" s="394"/>
      <c r="B2" s="394"/>
      <c r="C2" s="394"/>
      <c r="D2" s="394"/>
      <c r="E2" s="394"/>
      <c r="F2" s="394"/>
      <c r="G2" s="394"/>
      <c r="H2" s="394"/>
      <c r="I2" s="394"/>
      <c r="J2" s="394"/>
      <c r="K2" s="394"/>
      <c r="L2" s="394"/>
      <c r="M2" s="394"/>
      <c r="N2" s="394"/>
      <c r="O2" s="394"/>
      <c r="P2" s="394"/>
      <c r="Q2" s="394"/>
      <c r="R2" s="394"/>
      <c r="S2" s="394"/>
    </row>
    <row r="3" spans="1:19" ht="15.75">
      <c r="A3" s="396" t="s">
        <v>211</v>
      </c>
      <c r="B3" s="396"/>
      <c r="C3" s="396"/>
      <c r="D3" s="396"/>
      <c r="E3" s="396"/>
      <c r="F3" s="396"/>
      <c r="G3" s="396"/>
      <c r="H3" s="396"/>
      <c r="I3" s="396"/>
      <c r="J3" s="396"/>
      <c r="K3" s="396"/>
      <c r="L3" s="396"/>
      <c r="M3" s="396"/>
      <c r="N3" s="396"/>
      <c r="O3" s="396"/>
      <c r="P3" s="396"/>
      <c r="Q3" s="396"/>
      <c r="R3" s="396"/>
      <c r="S3" s="396"/>
    </row>
    <row r="4" spans="1:19" ht="8.25" customHeight="1">
      <c r="A4" s="176"/>
      <c r="B4" s="176"/>
      <c r="C4" s="176"/>
      <c r="D4" s="176"/>
      <c r="E4" s="176"/>
      <c r="F4" s="176"/>
      <c r="G4" s="176"/>
      <c r="H4" s="176"/>
      <c r="I4" s="176"/>
      <c r="J4" s="176"/>
      <c r="K4" s="176"/>
      <c r="L4" s="176"/>
      <c r="M4" s="176"/>
      <c r="N4" s="176"/>
      <c r="O4" s="176"/>
      <c r="P4" s="176"/>
      <c r="Q4" s="176"/>
      <c r="R4" s="176"/>
      <c r="S4" s="62"/>
    </row>
    <row r="5" spans="1:19" ht="15">
      <c r="A5" s="174" t="s">
        <v>202</v>
      </c>
      <c r="B5" s="175"/>
      <c r="C5" s="175"/>
      <c r="D5" s="175"/>
      <c r="E5" s="175"/>
      <c r="F5" s="175"/>
      <c r="G5" s="175"/>
      <c r="H5" s="175"/>
      <c r="I5" s="175"/>
      <c r="J5" s="175"/>
      <c r="K5" s="175"/>
      <c r="L5" s="175"/>
      <c r="M5" s="175"/>
      <c r="N5" s="175"/>
      <c r="O5" s="175"/>
      <c r="P5" s="175"/>
      <c r="Q5" s="175"/>
      <c r="R5" s="175"/>
      <c r="S5" s="175"/>
    </row>
    <row r="6" spans="1:19" ht="24" customHeight="1">
      <c r="A6" s="156" t="s">
        <v>64</v>
      </c>
      <c r="B6" s="157" t="s">
        <v>130</v>
      </c>
      <c r="C6" s="156" t="s">
        <v>131</v>
      </c>
      <c r="D6" s="173" t="s">
        <v>152</v>
      </c>
      <c r="E6" s="173" t="s">
        <v>153</v>
      </c>
      <c r="F6" s="173" t="s">
        <v>154</v>
      </c>
      <c r="G6" s="173" t="s">
        <v>155</v>
      </c>
      <c r="H6" s="173" t="s">
        <v>156</v>
      </c>
      <c r="I6" s="173" t="s">
        <v>157</v>
      </c>
      <c r="J6" s="173" t="s">
        <v>158</v>
      </c>
      <c r="K6" s="173" t="s">
        <v>159</v>
      </c>
      <c r="L6" s="173" t="s">
        <v>160</v>
      </c>
      <c r="M6" s="173" t="s">
        <v>161</v>
      </c>
      <c r="N6" s="173" t="s">
        <v>162</v>
      </c>
      <c r="O6" s="173" t="s">
        <v>163</v>
      </c>
      <c r="P6" s="156" t="s">
        <v>148</v>
      </c>
      <c r="Q6" s="156" t="s">
        <v>149</v>
      </c>
      <c r="R6" s="156" t="s">
        <v>150</v>
      </c>
      <c r="S6" s="156" t="s">
        <v>151</v>
      </c>
    </row>
    <row r="7" spans="1:19" ht="12" customHeight="1">
      <c r="A7" s="61" t="s">
        <v>126</v>
      </c>
      <c r="B7" s="158"/>
      <c r="C7" s="158"/>
      <c r="D7" s="158"/>
      <c r="E7" s="158"/>
      <c r="F7" s="158"/>
      <c r="G7" s="158"/>
      <c r="H7" s="158"/>
      <c r="I7" s="158"/>
      <c r="J7" s="158"/>
      <c r="K7" s="158"/>
      <c r="L7" s="158"/>
      <c r="M7" s="158"/>
      <c r="N7" s="158"/>
      <c r="O7" s="158"/>
      <c r="P7" s="158"/>
      <c r="Q7" s="158"/>
      <c r="R7" s="158"/>
      <c r="S7" s="158"/>
    </row>
    <row r="8" spans="1:19" s="60" customFormat="1" ht="12.75">
      <c r="A8" s="240" t="s">
        <v>391</v>
      </c>
      <c r="B8" s="172" t="s">
        <v>392</v>
      </c>
      <c r="C8" s="373">
        <f>+'Metas por Proyecto'!E68+'Metas por Proyecto'!E76+'Metas por Proyecto'!E88+'Metas por Proyecto'!E95+'Metas por Proyecto'!E119+'Metas por Proyecto'!E124+'Metas por Proyecto'!E190+'Metas por Proyecto'!E198+'Metas por Proyecto'!E199+'Metas por Proyecto'!E200+'Metas por Proyecto'!E201+'Metas por Proyecto'!E202+'Metas por Proyecto'!E203+'Metas por Proyecto'!E259+'Metas por Proyecto'!E260+'Metas por Proyecto'!E261+'Metas por Proyecto'!E262+'Metas por Proyecto'!E268+'Metas por Proyecto'!E269+'Metas por Proyecto'!E270+'Metas por Proyecto'!E271+'Metas por Proyecto'!E286+'Metas por Proyecto'!E287+'Metas por Proyecto'!E288+'Metas por Proyecto'!E289+'Metas por Proyecto'!E290</f>
        <v>310.3982772005798</v>
      </c>
      <c r="D8" s="170">
        <f>+'Metas por Proyecto'!F68+'Metas por Proyecto'!F76+'Metas por Proyecto'!F88+'Metas por Proyecto'!F95+'Metas por Proyecto'!F119+'Metas por Proyecto'!F124+'Metas por Proyecto'!F190+'Metas por Proyecto'!F198+'Metas por Proyecto'!F199+'Metas por Proyecto'!F200+'Metas por Proyecto'!F201+'Metas por Proyecto'!F202+'Metas por Proyecto'!F203+'Metas por Proyecto'!F259+'Metas por Proyecto'!F260+'Metas por Proyecto'!F261+'Metas por Proyecto'!F262+'Metas por Proyecto'!F268+'Metas por Proyecto'!F269+'Metas por Proyecto'!F270+'Metas por Proyecto'!F271+'Metas por Proyecto'!F286+'Metas por Proyecto'!F287+'Metas por Proyecto'!F288+'Metas por Proyecto'!F289+'Metas por Proyecto'!F290</f>
        <v>7.053059121924857</v>
      </c>
      <c r="E8" s="170">
        <f>+'Metas por Proyecto'!G68+'Metas por Proyecto'!G76+'Metas por Proyecto'!G88+'Metas por Proyecto'!G95+'Metas por Proyecto'!G119+'Metas por Proyecto'!G124+'Metas por Proyecto'!G190+'Metas por Proyecto'!G198+'Metas por Proyecto'!G199+'Metas por Proyecto'!G200+'Metas por Proyecto'!G201+'Metas por Proyecto'!G202+'Metas por Proyecto'!G203+'Metas por Proyecto'!G259+'Metas por Proyecto'!G260+'Metas por Proyecto'!G261+'Metas por Proyecto'!G262+'Metas por Proyecto'!G268+'Metas por Proyecto'!G269+'Metas por Proyecto'!G270+'Metas por Proyecto'!G271+'Metas por Proyecto'!G286+'Metas por Proyecto'!G287+'Metas por Proyecto'!G288+'Metas por Proyecto'!G289+'Metas por Proyecto'!G290</f>
        <v>7.5025242870951185</v>
      </c>
      <c r="F8" s="170">
        <f>+'Metas por Proyecto'!H68+'Metas por Proyecto'!H76+'Metas por Proyecto'!H88+'Metas por Proyecto'!H95+'Metas por Proyecto'!H119+'Metas por Proyecto'!H124+'Metas por Proyecto'!H190+'Metas por Proyecto'!H198+'Metas por Proyecto'!H199+'Metas por Proyecto'!H200+'Metas por Proyecto'!H201+'Metas por Proyecto'!H202+'Metas por Proyecto'!H203+'Metas por Proyecto'!H259+'Metas por Proyecto'!H260+'Metas por Proyecto'!H261+'Metas por Proyecto'!H262+'Metas por Proyecto'!H268+'Metas por Proyecto'!H269+'Metas por Proyecto'!H270+'Metas por Proyecto'!H271+'Metas por Proyecto'!H286+'Metas por Proyecto'!H287+'Metas por Proyecto'!H288+'Metas por Proyecto'!H289+'Metas por Proyecto'!H290</f>
        <v>12.523923482004982</v>
      </c>
      <c r="G8" s="170">
        <f>+'Metas por Proyecto'!I68+'Metas por Proyecto'!I76+'Metas por Proyecto'!I88+'Metas por Proyecto'!I95+'Metas por Proyecto'!I119+'Metas por Proyecto'!I124+'Metas por Proyecto'!I190+'Metas por Proyecto'!I198+'Metas por Proyecto'!I199+'Metas por Proyecto'!I200+'Metas por Proyecto'!I201+'Metas por Proyecto'!I202+'Metas por Proyecto'!I203+'Metas por Proyecto'!I259+'Metas por Proyecto'!I260+'Metas por Proyecto'!I261+'Metas por Proyecto'!I262+'Metas por Proyecto'!I268+'Metas por Proyecto'!I269+'Metas por Proyecto'!I270+'Metas por Proyecto'!I271+'Metas por Proyecto'!I286+'Metas por Proyecto'!I287+'Metas por Proyecto'!I288+'Metas por Proyecto'!I289+'Metas por Proyecto'!I290</f>
        <v>19.10275521063139</v>
      </c>
      <c r="H8" s="170">
        <f>+'Metas por Proyecto'!J68+'Metas por Proyecto'!J76+'Metas por Proyecto'!J88+'Metas por Proyecto'!J95+'Metas por Proyecto'!J119+'Metas por Proyecto'!J124+'Metas por Proyecto'!J190+'Metas por Proyecto'!J198+'Metas por Proyecto'!J199+'Metas por Proyecto'!J200+'Metas por Proyecto'!J201+'Metas por Proyecto'!J202+'Metas por Proyecto'!J203+'Metas por Proyecto'!J259+'Metas por Proyecto'!J260+'Metas por Proyecto'!J261+'Metas por Proyecto'!J262+'Metas por Proyecto'!J268+'Metas por Proyecto'!J269+'Metas por Proyecto'!J270+'Metas por Proyecto'!J271+'Metas por Proyecto'!J286+'Metas por Proyecto'!J287+'Metas por Proyecto'!J288+'Metas por Proyecto'!J289+'Metas por Proyecto'!J290</f>
        <v>17.545129245731744</v>
      </c>
      <c r="I8" s="170">
        <f>+'Metas por Proyecto'!K68+'Metas por Proyecto'!K76+'Metas por Proyecto'!K88+'Metas por Proyecto'!K95+'Metas por Proyecto'!K119+'Metas por Proyecto'!K124+'Metas por Proyecto'!K190+'Metas por Proyecto'!K198+'Metas por Proyecto'!K199+'Metas por Proyecto'!K200+'Metas por Proyecto'!K201+'Metas por Proyecto'!K202+'Metas por Proyecto'!K203+'Metas por Proyecto'!K259+'Metas por Proyecto'!K260+'Metas por Proyecto'!K261+'Metas por Proyecto'!K262+'Metas por Proyecto'!K268+'Metas por Proyecto'!K269+'Metas por Proyecto'!K270+'Metas por Proyecto'!K271+'Metas por Proyecto'!K286+'Metas por Proyecto'!K287+'Metas por Proyecto'!K288+'Metas por Proyecto'!K289+'Metas por Proyecto'!K290</f>
        <v>19.85170171927421</v>
      </c>
      <c r="J8" s="170">
        <f>+'Metas por Proyecto'!L68+'Metas por Proyecto'!L76+'Metas por Proyecto'!L88+'Metas por Proyecto'!L95+'Metas por Proyecto'!L119+'Metas por Proyecto'!L124+'Metas por Proyecto'!L190+'Metas por Proyecto'!L198+'Metas por Proyecto'!L199+'Metas por Proyecto'!L200+'Metas por Proyecto'!L201+'Metas por Proyecto'!L202+'Metas por Proyecto'!L203+'Metas por Proyecto'!L259+'Metas por Proyecto'!L260+'Metas por Proyecto'!L261+'Metas por Proyecto'!L262+'Metas por Proyecto'!L268+'Metas por Proyecto'!L269+'Metas por Proyecto'!L270+'Metas por Proyecto'!L271+'Metas por Proyecto'!L286+'Metas por Proyecto'!L287+'Metas por Proyecto'!L288+'Metas por Proyecto'!L289+'Metas por Proyecto'!L290</f>
        <v>24.273012439318066</v>
      </c>
      <c r="K8" s="170">
        <f>+'Metas por Proyecto'!M68+'Metas por Proyecto'!M76+'Metas por Proyecto'!M88+'Metas por Proyecto'!M95+'Metas por Proyecto'!M119+'Metas por Proyecto'!M124+'Metas por Proyecto'!M190+'Metas por Proyecto'!M198+'Metas por Proyecto'!M199+'Metas por Proyecto'!M200+'Metas por Proyecto'!M201+'Metas por Proyecto'!M202+'Metas por Proyecto'!M203+'Metas por Proyecto'!M259+'Metas por Proyecto'!M260+'Metas por Proyecto'!M261+'Metas por Proyecto'!M262+'Metas por Proyecto'!M268+'Metas por Proyecto'!M269+'Metas por Proyecto'!M270+'Metas por Proyecto'!M271+'Metas por Proyecto'!M286+'Metas por Proyecto'!M287+'Metas por Proyecto'!M288+'Metas por Proyecto'!M289+'Metas por Proyecto'!M290</f>
        <v>21.52513273568634</v>
      </c>
      <c r="L8" s="170">
        <f>+'Metas por Proyecto'!N68+'Metas por Proyecto'!N76+'Metas por Proyecto'!N88+'Metas por Proyecto'!N95+'Metas por Proyecto'!N119+'Metas por Proyecto'!N124+'Metas por Proyecto'!N190+'Metas por Proyecto'!N198+'Metas por Proyecto'!N199+'Metas por Proyecto'!N200+'Metas por Proyecto'!N201+'Metas por Proyecto'!N202+'Metas por Proyecto'!N203+'Metas por Proyecto'!N259+'Metas por Proyecto'!N260+'Metas por Proyecto'!N261+'Metas por Proyecto'!N262+'Metas por Proyecto'!N268+'Metas por Proyecto'!N269+'Metas por Proyecto'!N270+'Metas por Proyecto'!N271+'Metas por Proyecto'!N286+'Metas por Proyecto'!N287+'Metas por Proyecto'!N288+'Metas por Proyecto'!N289+'Metas por Proyecto'!N290</f>
        <v>28.323557139957636</v>
      </c>
      <c r="M8" s="170">
        <f>+'Metas por Proyecto'!O68+'Metas por Proyecto'!O76+'Metas por Proyecto'!O88+'Metas por Proyecto'!O95+'Metas por Proyecto'!O119+'Metas por Proyecto'!O124+'Metas por Proyecto'!O190+'Metas por Proyecto'!O198+'Metas por Proyecto'!O199+'Metas por Proyecto'!O200+'Metas por Proyecto'!O201+'Metas por Proyecto'!O202+'Metas por Proyecto'!O203+'Metas por Proyecto'!O259+'Metas por Proyecto'!O260+'Metas por Proyecto'!O261+'Metas por Proyecto'!O262+'Metas por Proyecto'!O268+'Metas por Proyecto'!O269+'Metas por Proyecto'!O270+'Metas por Proyecto'!O271+'Metas por Proyecto'!O286+'Metas por Proyecto'!O287+'Metas por Proyecto'!O288+'Metas por Proyecto'!O289+'Metas por Proyecto'!O290</f>
        <v>30.563716279451974</v>
      </c>
      <c r="N8" s="170">
        <f>+'Metas por Proyecto'!P68+'Metas por Proyecto'!P76+'Metas por Proyecto'!P88+'Metas por Proyecto'!P95+'Metas por Proyecto'!P119+'Metas por Proyecto'!P124+'Metas por Proyecto'!P190+'Metas por Proyecto'!P198+'Metas por Proyecto'!P199+'Metas por Proyecto'!P200+'Metas por Proyecto'!P201+'Metas por Proyecto'!P202+'Metas por Proyecto'!P203+'Metas por Proyecto'!P259+'Metas por Proyecto'!P260+'Metas por Proyecto'!P261+'Metas por Proyecto'!P262+'Metas por Proyecto'!P268+'Metas por Proyecto'!P269+'Metas por Proyecto'!P270+'Metas por Proyecto'!P271+'Metas por Proyecto'!P286+'Metas por Proyecto'!P287+'Metas por Proyecto'!P288+'Metas por Proyecto'!P289+'Metas por Proyecto'!P290</f>
        <v>35.576773083985714</v>
      </c>
      <c r="O8" s="170">
        <f>+'Metas por Proyecto'!Q68+'Metas por Proyecto'!Q76+'Metas por Proyecto'!Q88+'Metas por Proyecto'!Q95+'Metas por Proyecto'!Q119+'Metas por Proyecto'!Q124+'Metas por Proyecto'!Q190+'Metas por Proyecto'!Q198+'Metas por Proyecto'!Q199+'Metas por Proyecto'!Q200+'Metas por Proyecto'!Q201+'Metas por Proyecto'!Q202+'Metas por Proyecto'!Q203+'Metas por Proyecto'!Q259+'Metas por Proyecto'!Q260+'Metas por Proyecto'!Q261+'Metas por Proyecto'!Q262+'Metas por Proyecto'!Q268+'Metas por Proyecto'!Q269+'Metas por Proyecto'!Q270+'Metas por Proyecto'!Q271+'Metas por Proyecto'!Q286+'Metas por Proyecto'!Q287+'Metas por Proyecto'!Q288+'Metas por Proyecto'!Q289+'Metas por Proyecto'!Q290</f>
        <v>86.55818819632869</v>
      </c>
      <c r="P8" s="170">
        <f>SUM(D8:F8)</f>
        <v>27.079506891024955</v>
      </c>
      <c r="Q8" s="170">
        <f>SUM(G8:I8)</f>
        <v>56.49958617563734</v>
      </c>
      <c r="R8" s="170">
        <f>SUM(J8:L8)</f>
        <v>74.12170231496205</v>
      </c>
      <c r="S8" s="170">
        <f>SUM(M8:O8)</f>
        <v>152.6986775597664</v>
      </c>
    </row>
    <row r="9" spans="1:19" s="60" customFormat="1" ht="12.75" hidden="1">
      <c r="A9" s="240" t="s">
        <v>203</v>
      </c>
      <c r="B9" s="172" t="s">
        <v>392</v>
      </c>
      <c r="C9" s="170"/>
      <c r="D9" s="170"/>
      <c r="E9" s="170"/>
      <c r="F9" s="170"/>
      <c r="G9" s="170"/>
      <c r="H9" s="170"/>
      <c r="I9" s="170"/>
      <c r="J9" s="170"/>
      <c r="K9" s="170"/>
      <c r="L9" s="170"/>
      <c r="M9" s="170"/>
      <c r="N9" s="170"/>
      <c r="O9" s="170"/>
      <c r="P9" s="170">
        <f aca="true" t="shared" si="0" ref="P9:P15">SUM(D9:F9)</f>
        <v>0</v>
      </c>
      <c r="Q9" s="170">
        <f aca="true" t="shared" si="1" ref="Q9:Q15">SUM(G9:I9)</f>
        <v>0</v>
      </c>
      <c r="R9" s="170">
        <f aca="true" t="shared" si="2" ref="R9:R15">SUM(J9:L9)</f>
        <v>0</v>
      </c>
      <c r="S9" s="170">
        <f aca="true" t="shared" si="3" ref="S9:S15">SUM(M9:O9)</f>
        <v>0</v>
      </c>
    </row>
    <row r="10" spans="1:19" s="60" customFormat="1" ht="12.75">
      <c r="A10" s="240" t="s">
        <v>474</v>
      </c>
      <c r="B10" s="172" t="s">
        <v>392</v>
      </c>
      <c r="C10" s="170">
        <f>+'Metas por Proyecto'!E125+'Metas por Proyecto'!E263</f>
        <v>35.910000000000004</v>
      </c>
      <c r="D10" s="170">
        <f>+'Metas por Proyecto'!F125+'Metas por Proyecto'!F263</f>
        <v>3.5676876515023186</v>
      </c>
      <c r="E10" s="170">
        <f>+'Metas por Proyecto'!G125+'Metas por Proyecto'!G263</f>
        <v>6.800671944696036</v>
      </c>
      <c r="F10" s="170">
        <f>+'Metas por Proyecto'!H125+'Metas por Proyecto'!H263</f>
        <v>3.7941553048867416</v>
      </c>
      <c r="G10" s="170">
        <f>+'Metas por Proyecto'!I125+'Metas por Proyecto'!I263</f>
        <v>4.200671944696036</v>
      </c>
      <c r="H10" s="170">
        <f>+'Metas por Proyecto'!J125+'Metas por Proyecto'!J263</f>
        <v>4.065166398092938</v>
      </c>
      <c r="I10" s="170">
        <f>+'Metas por Proyecto'!K125+'Metas por Proyecto'!K263</f>
        <v>2.0459881085180243</v>
      </c>
      <c r="J10" s="170">
        <f>+'Metas por Proyecto'!L125+'Metas por Proyecto'!L263</f>
        <v>1.4158424436426769</v>
      </c>
      <c r="K10" s="170">
        <f>+'Metas por Proyecto'!M125+'Metas por Proyecto'!M263</f>
        <v>1.6325136315546755</v>
      </c>
      <c r="L10" s="170">
        <f>+'Metas por Proyecto'!N125+'Metas por Proyecto'!N263</f>
        <v>1.2241366682038897</v>
      </c>
      <c r="M10" s="170">
        <f>+'Metas por Proyecto'!O125+'Metas por Proyecto'!O263</f>
        <v>0.9870466321243523</v>
      </c>
      <c r="N10" s="170">
        <f>+'Metas por Proyecto'!P125+'Metas por Proyecto'!P263</f>
        <v>1.0199481865284974</v>
      </c>
      <c r="O10" s="170">
        <f>+'Metas por Proyecto'!Q125+'Metas por Proyecto'!Q263</f>
        <v>5.158220101512107</v>
      </c>
      <c r="P10" s="170">
        <f>SUM(D10:F10)</f>
        <v>14.162514901085096</v>
      </c>
      <c r="Q10" s="170">
        <f>SUM(G10:I10)</f>
        <v>10.311826451306999</v>
      </c>
      <c r="R10" s="170">
        <f>SUM(J10:L10)</f>
        <v>4.2724927434012425</v>
      </c>
      <c r="S10" s="170">
        <f>SUM(M10:O10)</f>
        <v>7.165214920164956</v>
      </c>
    </row>
    <row r="11" spans="1:19" s="60" customFormat="1" ht="12.75">
      <c r="A11" s="240" t="s">
        <v>796</v>
      </c>
      <c r="B11" s="172" t="s">
        <v>98</v>
      </c>
      <c r="C11" s="170">
        <f>+'Metas por Proyecto'!E69+'Metas por Proyecto'!E120+'Metas por Proyecto'!E127+'Metas por Proyecto'!E128+'Metas por Proyecto'!E131+'Metas por Proyecto'!E134+'Metas por Proyecto'!E181</f>
        <v>387.56</v>
      </c>
      <c r="D11" s="170">
        <f>+'Metas por Proyecto'!F69+'Metas por Proyecto'!F120+'Metas por Proyecto'!F127+'Metas por Proyecto'!F128+'Metas por Proyecto'!F131+'Metas por Proyecto'!F134</f>
        <v>38.160383296383316</v>
      </c>
      <c r="E11" s="170">
        <f>+'Metas por Proyecto'!G69+'Metas por Proyecto'!G120+'Metas por Proyecto'!G127+'Metas por Proyecto'!G128+'Metas por Proyecto'!G131+'Metas por Proyecto'!G134</f>
        <v>46.96038329638332</v>
      </c>
      <c r="F11" s="170">
        <f>+'Metas por Proyecto'!H69+'Metas por Proyecto'!H120+'Metas por Proyecto'!H127+'Metas por Proyecto'!H128+'Metas por Proyecto'!H131+'Metas por Proyecto'!H134</f>
        <v>45.91014741933851</v>
      </c>
      <c r="G11" s="170">
        <f>+'Metas por Proyecto'!I69+'Metas por Proyecto'!I120+'Metas por Proyecto'!I127+'Metas por Proyecto'!I128+'Metas por Proyecto'!I131+'Metas por Proyecto'!I134</f>
        <v>45.32818064394101</v>
      </c>
      <c r="H11" s="170">
        <f>+'Metas por Proyecto'!J69+'Metas por Proyecto'!J120+'Metas por Proyecto'!J127+'Metas por Proyecto'!J128+'Metas por Proyecto'!J131+'Metas por Proyecto'!J134</f>
        <v>45.37233131260577</v>
      </c>
      <c r="I11" s="170">
        <f>+'Metas por Proyecto'!K69+'Metas por Proyecto'!K120+'Metas por Proyecto'!K127+'Metas por Proyecto'!K128+'Metas por Proyecto'!K131+'Metas por Proyecto'!K134</f>
        <v>41.88436888748008</v>
      </c>
      <c r="J11" s="170">
        <f>+'Metas por Proyecto'!L69+'Metas por Proyecto'!L120+'Metas por Proyecto'!L127+'Metas por Proyecto'!L128+'Metas por Proyecto'!L131+'Metas por Proyecto'!L134</f>
        <v>17.36838434925499</v>
      </c>
      <c r="K11" s="170">
        <f>+'Metas por Proyecto'!M69+'Metas por Proyecto'!M120+'Metas por Proyecto'!M127+'Metas por Proyecto'!M128+'Metas por Proyecto'!M131+'Metas por Proyecto'!M134</f>
        <v>17.683053233029813</v>
      </c>
      <c r="L11" s="170">
        <f>+'Metas por Proyecto'!N69+'Metas por Proyecto'!N120+'Metas por Proyecto'!N127+'Metas por Proyecto'!N128+'Metas por Proyecto'!N131+'Metas por Proyecto'!N134</f>
        <v>16.683053233029813</v>
      </c>
      <c r="M11" s="170">
        <f>+'Metas por Proyecto'!O69+'Metas por Proyecto'!O120+'Metas por Proyecto'!O127+'Metas por Proyecto'!O128+'Metas por Proyecto'!O131+'Metas por Proyecto'!O134</f>
        <v>14.293991762393826</v>
      </c>
      <c r="N11" s="170">
        <f>+'Metas por Proyecto'!P69+'Metas por Proyecto'!P120+'Metas por Proyecto'!P127+'Metas por Proyecto'!P128+'Metas por Proyecto'!P131+'Metas por Proyecto'!P134</f>
        <v>13.467744723395013</v>
      </c>
      <c r="O11" s="170">
        <f>+'Metas por Proyecto'!Q69+'Metas por Proyecto'!Q120+'Metas por Proyecto'!Q127+'Metas por Proyecto'!Q128+'Metas por Proyecto'!Q131+'Metas por Proyecto'!Q134</f>
        <v>14.256795468963244</v>
      </c>
      <c r="P11" s="170">
        <f>SUM(D11:F11)</f>
        <v>131.03091401210514</v>
      </c>
      <c r="Q11" s="170">
        <f>SUM(G11:I11)</f>
        <v>132.58488084402688</v>
      </c>
      <c r="R11" s="170">
        <f>SUM(J11:L11)</f>
        <v>51.734490815314615</v>
      </c>
      <c r="S11" s="170">
        <f>SUM(M11:O11)</f>
        <v>42.01853195475208</v>
      </c>
    </row>
    <row r="12" spans="1:19" s="60" customFormat="1" ht="12.75">
      <c r="A12" s="240" t="s">
        <v>444</v>
      </c>
      <c r="B12" s="172" t="s">
        <v>124</v>
      </c>
      <c r="C12" s="171">
        <f>+'Metas por Proyecto'!E78+'Metas por Proyecto'!E111+'Metas por Proyecto'!E121+'Metas por Proyecto'!E273+'Metas por Proyecto'!E275+'Metas por Proyecto'!E276+'Metas por Proyecto'!E264</f>
        <v>19</v>
      </c>
      <c r="D12" s="171">
        <f>+'Metas por Proyecto'!F78+'Metas por Proyecto'!F111+'Metas por Proyecto'!F121+'Metas por Proyecto'!F273+'Metas por Proyecto'!F275+'Metas por Proyecto'!F276+'Metas por Proyecto'!F264</f>
        <v>0.33</v>
      </c>
      <c r="E12" s="171">
        <f>+'Metas por Proyecto'!G78+'Metas por Proyecto'!G111+'Metas por Proyecto'!G121+'Metas por Proyecto'!G273+'Metas por Proyecto'!G275+'Metas por Proyecto'!G276+'Metas por Proyecto'!G264</f>
        <v>0.3333333333333333</v>
      </c>
      <c r="F12" s="171">
        <f>+'Metas por Proyecto'!H78+'Metas por Proyecto'!H111+'Metas por Proyecto'!H121+'Metas por Proyecto'!H273+'Metas por Proyecto'!H275+'Metas por Proyecto'!H276+'Metas por Proyecto'!H264</f>
        <v>0.33</v>
      </c>
      <c r="G12" s="171">
        <f>+'Metas por Proyecto'!I78+'Metas por Proyecto'!I111+'Metas por Proyecto'!I121+'Metas por Proyecto'!I273+'Metas por Proyecto'!I275+'Metas por Proyecto'!I276+'Metas por Proyecto'!I264</f>
        <v>2</v>
      </c>
      <c r="H12" s="171">
        <f>+'Metas por Proyecto'!J78+'Metas por Proyecto'!J111+'Metas por Proyecto'!J121+'Metas por Proyecto'!J273+'Metas por Proyecto'!J275+'Metas por Proyecto'!J276+'Metas por Proyecto'!J264</f>
        <v>1</v>
      </c>
      <c r="I12" s="171">
        <f>+'Metas por Proyecto'!K78+'Metas por Proyecto'!K111+'Metas por Proyecto'!K121+'Metas por Proyecto'!K273+'Metas por Proyecto'!K275+'Metas por Proyecto'!K276+'Metas por Proyecto'!K264</f>
        <v>0</v>
      </c>
      <c r="J12" s="171">
        <f>+'Metas por Proyecto'!L78+'Metas por Proyecto'!L111+'Metas por Proyecto'!L121+'Metas por Proyecto'!L273+'Metas por Proyecto'!L275+'Metas por Proyecto'!L276+'Metas por Proyecto'!L264</f>
        <v>2</v>
      </c>
      <c r="K12" s="171">
        <f>+'Metas por Proyecto'!M78+'Metas por Proyecto'!M111+'Metas por Proyecto'!M121+'Metas por Proyecto'!M273+'Metas por Proyecto'!M275+'Metas por Proyecto'!M276+'Metas por Proyecto'!M264</f>
        <v>0</v>
      </c>
      <c r="L12" s="171">
        <f>+'Metas por Proyecto'!N78+'Metas por Proyecto'!N111+'Metas por Proyecto'!N121+'Metas por Proyecto'!N273+'Metas por Proyecto'!N275+'Metas por Proyecto'!N276+'Metas por Proyecto'!N264</f>
        <v>2</v>
      </c>
      <c r="M12" s="171">
        <f>+'Metas por Proyecto'!O78+'Metas por Proyecto'!O111+'Metas por Proyecto'!O121+'Metas por Proyecto'!O273+'Metas por Proyecto'!O275+'Metas por Proyecto'!O276+'Metas por Proyecto'!O264</f>
        <v>2</v>
      </c>
      <c r="N12" s="171">
        <f>+'Metas por Proyecto'!P78+'Metas por Proyecto'!P111+'Metas por Proyecto'!P121+'Metas por Proyecto'!P273+'Metas por Proyecto'!P275+'Metas por Proyecto'!P276+'Metas por Proyecto'!P264</f>
        <v>2</v>
      </c>
      <c r="O12" s="171">
        <f>+'Metas por Proyecto'!Q78+'Metas por Proyecto'!Q111+'Metas por Proyecto'!Q121+'Metas por Proyecto'!Q273+'Metas por Proyecto'!Q275+'Metas por Proyecto'!Q276+'Metas por Proyecto'!Q264</f>
        <v>7</v>
      </c>
      <c r="P12" s="171">
        <f>SUM(D12:F12)</f>
        <v>0.9933333333333334</v>
      </c>
      <c r="Q12" s="171">
        <f>SUM(G12:I12)</f>
        <v>3</v>
      </c>
      <c r="R12" s="171">
        <f>SUM(J12:L12)</f>
        <v>4</v>
      </c>
      <c r="S12" s="171">
        <f>SUM(M12:O12)</f>
        <v>11</v>
      </c>
    </row>
    <row r="13" spans="1:19" s="60" customFormat="1" ht="12.75">
      <c r="A13" s="240" t="s">
        <v>445</v>
      </c>
      <c r="B13" s="172" t="s">
        <v>124</v>
      </c>
      <c r="C13" s="171">
        <f>+'Metas por Proyecto'!E101+'Metas por Proyecto'!E191+'Metas por Proyecto'!E208+'Metas por Proyecto'!E209+'Metas por Proyecto'!E210+'Metas por Proyecto'!E211+'Metas por Proyecto'!E212+'Metas por Proyecto'!E213+'Metas por Proyecto'!E214+'Metas por Proyecto'!E215+'Metas por Proyecto'!E216+'Metas por Proyecto'!E217+'Metas por Proyecto'!E218+'Metas por Proyecto'!E219+'Metas por Proyecto'!E220+'Metas por Proyecto'!E221+'Metas por Proyecto'!E222+'Metas por Proyecto'!E223+'Metas por Proyecto'!E243+'Metas por Proyecto'!E244+'Metas por Proyecto'!E245+'Metas por Proyecto'!E274</f>
        <v>24</v>
      </c>
      <c r="D13" s="171">
        <f>+'Metas por Proyecto'!F101+'Metas por Proyecto'!F191+'Metas por Proyecto'!F208+'Metas por Proyecto'!F209+'Metas por Proyecto'!F210+'Metas por Proyecto'!F211+'Metas por Proyecto'!F212+'Metas por Proyecto'!F213+'Metas por Proyecto'!F214+'Metas por Proyecto'!F215+'Metas por Proyecto'!F216+'Metas por Proyecto'!F217+'Metas por Proyecto'!F218+'Metas por Proyecto'!F219+'Metas por Proyecto'!F220+'Metas por Proyecto'!F221+'Metas por Proyecto'!F222+'Metas por Proyecto'!F223+'Metas por Proyecto'!F243+'Metas por Proyecto'!F244+'Metas por Proyecto'!F245+'Metas por Proyecto'!F274</f>
        <v>7.499999999999999</v>
      </c>
      <c r="E13" s="171">
        <f>+'Metas por Proyecto'!G101+'Metas por Proyecto'!G191+'Metas por Proyecto'!G208+'Metas por Proyecto'!G209+'Metas por Proyecto'!G210+'Metas por Proyecto'!G211+'Metas por Proyecto'!G212+'Metas por Proyecto'!G213+'Metas por Proyecto'!G214+'Metas por Proyecto'!G215+'Metas por Proyecto'!G216+'Metas por Proyecto'!G217+'Metas por Proyecto'!G218+'Metas por Proyecto'!G219+'Metas por Proyecto'!G220+'Metas por Proyecto'!G221+'Metas por Proyecto'!G222+'Metas por Proyecto'!G223+'Metas por Proyecto'!G243+'Metas por Proyecto'!G244+'Metas por Proyecto'!G245+'Metas por Proyecto'!G274</f>
        <v>2.5400000000000005</v>
      </c>
      <c r="F13" s="171">
        <f>+'Metas por Proyecto'!H101+'Metas por Proyecto'!H191+'Metas por Proyecto'!H208+'Metas por Proyecto'!H209+'Metas por Proyecto'!H210+'Metas por Proyecto'!H211+'Metas por Proyecto'!H212+'Metas por Proyecto'!H213+'Metas por Proyecto'!H214+'Metas por Proyecto'!H215+'Metas por Proyecto'!H216+'Metas por Proyecto'!H217+'Metas por Proyecto'!H218+'Metas por Proyecto'!H219+'Metas por Proyecto'!H220+'Metas por Proyecto'!H221+'Metas por Proyecto'!H222+'Metas por Proyecto'!H223+'Metas por Proyecto'!H243+'Metas por Proyecto'!H244+'Metas por Proyecto'!H245+'Metas por Proyecto'!H274</f>
        <v>2.4099999999999997</v>
      </c>
      <c r="G13" s="171">
        <f>+'Metas por Proyecto'!I101+'Metas por Proyecto'!I191+'Metas por Proyecto'!I208+'Metas por Proyecto'!I209+'Metas por Proyecto'!I210+'Metas por Proyecto'!I211+'Metas por Proyecto'!I212+'Metas por Proyecto'!I213+'Metas por Proyecto'!I214+'Metas por Proyecto'!I215+'Metas por Proyecto'!I216+'Metas por Proyecto'!I217+'Metas por Proyecto'!I218+'Metas por Proyecto'!I219+'Metas por Proyecto'!I220+'Metas por Proyecto'!I221+'Metas por Proyecto'!I222+'Metas por Proyecto'!I223+'Metas por Proyecto'!I243+'Metas por Proyecto'!I244+'Metas por Proyecto'!I245+'Metas por Proyecto'!I274</f>
        <v>2.5966666666666662</v>
      </c>
      <c r="H13" s="171">
        <f>+'Metas por Proyecto'!J101+'Metas por Proyecto'!J191+'Metas por Proyecto'!J208+'Metas por Proyecto'!J209+'Metas por Proyecto'!J210+'Metas por Proyecto'!J211+'Metas por Proyecto'!J212+'Metas por Proyecto'!J213+'Metas por Proyecto'!J214+'Metas por Proyecto'!J215+'Metas por Proyecto'!J216+'Metas por Proyecto'!J217+'Metas por Proyecto'!J218+'Metas por Proyecto'!J219+'Metas por Proyecto'!J220+'Metas por Proyecto'!J221+'Metas por Proyecto'!J222+'Metas por Proyecto'!J223+'Metas por Proyecto'!J243+'Metas por Proyecto'!J244+'Metas por Proyecto'!J245+'Metas por Proyecto'!J274</f>
        <v>0.8766666666666667</v>
      </c>
      <c r="I13" s="171">
        <f>+'Metas por Proyecto'!K101+'Metas por Proyecto'!K191+'Metas por Proyecto'!K208+'Metas por Proyecto'!K209+'Metas por Proyecto'!K210+'Metas por Proyecto'!K211+'Metas por Proyecto'!K212+'Metas por Proyecto'!K213+'Metas por Proyecto'!K214+'Metas por Proyecto'!K215+'Metas por Proyecto'!K216+'Metas por Proyecto'!K217+'Metas por Proyecto'!K218+'Metas por Proyecto'!K219+'Metas por Proyecto'!K220+'Metas por Proyecto'!K221+'Metas por Proyecto'!K222+'Metas por Proyecto'!K223+'Metas por Proyecto'!K243+'Metas por Proyecto'!K244+'Metas por Proyecto'!K245+'Metas por Proyecto'!K274</f>
        <v>0.8766666666666667</v>
      </c>
      <c r="J13" s="171">
        <f>+'Metas por Proyecto'!L101+'Metas por Proyecto'!L191+'Metas por Proyecto'!L208+'Metas por Proyecto'!L209+'Metas por Proyecto'!L210+'Metas por Proyecto'!L211+'Metas por Proyecto'!L212+'Metas por Proyecto'!L213+'Metas por Proyecto'!L214+'Metas por Proyecto'!L215+'Metas por Proyecto'!L216+'Metas por Proyecto'!L217+'Metas por Proyecto'!L218+'Metas por Proyecto'!L219+'Metas por Proyecto'!L220+'Metas por Proyecto'!L221+'Metas por Proyecto'!L222+'Metas por Proyecto'!L223+'Metas por Proyecto'!L243+'Metas por Proyecto'!L244+'Metas por Proyecto'!L245+'Metas por Proyecto'!L274</f>
        <v>0.8366666666666667</v>
      </c>
      <c r="K13" s="171">
        <f>+'Metas por Proyecto'!M101+'Metas por Proyecto'!M191+'Metas por Proyecto'!M208+'Metas por Proyecto'!M209+'Metas por Proyecto'!M210+'Metas por Proyecto'!M211+'Metas por Proyecto'!M212+'Metas por Proyecto'!M213+'Metas por Proyecto'!M214+'Metas por Proyecto'!M215+'Metas por Proyecto'!M216+'Metas por Proyecto'!M217+'Metas por Proyecto'!M218+'Metas por Proyecto'!M219+'Metas por Proyecto'!M220+'Metas por Proyecto'!M221+'Metas por Proyecto'!M222+'Metas por Proyecto'!M223+'Metas por Proyecto'!M243+'Metas por Proyecto'!M244+'Metas por Proyecto'!M245+'Metas por Proyecto'!M274</f>
        <v>0.5366666666666666</v>
      </c>
      <c r="L13" s="171">
        <f>+'Metas por Proyecto'!N101+'Metas por Proyecto'!N191+'Metas por Proyecto'!N208+'Metas por Proyecto'!N209+'Metas por Proyecto'!N210+'Metas por Proyecto'!N211+'Metas por Proyecto'!N212+'Metas por Proyecto'!N213+'Metas por Proyecto'!N214+'Metas por Proyecto'!N215+'Metas por Proyecto'!N216+'Metas por Proyecto'!N217+'Metas por Proyecto'!N218+'Metas por Proyecto'!N219+'Metas por Proyecto'!N220+'Metas por Proyecto'!N221+'Metas por Proyecto'!N222+'Metas por Proyecto'!N223+'Metas por Proyecto'!N243+'Metas por Proyecto'!N244+'Metas por Proyecto'!N245+'Metas por Proyecto'!N274</f>
        <v>0.5366666666666666</v>
      </c>
      <c r="M13" s="171">
        <f>+'Metas por Proyecto'!O101+'Metas por Proyecto'!O191+'Metas por Proyecto'!O208+'Metas por Proyecto'!O209+'Metas por Proyecto'!O210+'Metas por Proyecto'!O211+'Metas por Proyecto'!O212+'Metas por Proyecto'!O213+'Metas por Proyecto'!O214+'Metas por Proyecto'!O215+'Metas por Proyecto'!O216+'Metas por Proyecto'!O217+'Metas por Proyecto'!O218+'Metas por Proyecto'!O219+'Metas por Proyecto'!O220+'Metas por Proyecto'!O221+'Metas por Proyecto'!O222+'Metas por Proyecto'!O223+'Metas por Proyecto'!O243+'Metas por Proyecto'!O244+'Metas por Proyecto'!O245+'Metas por Proyecto'!O274</f>
        <v>0.37</v>
      </c>
      <c r="N13" s="171">
        <f>+'Metas por Proyecto'!P101+'Metas por Proyecto'!P191+'Metas por Proyecto'!P208+'Metas por Proyecto'!P209+'Metas por Proyecto'!P210+'Metas por Proyecto'!P211+'Metas por Proyecto'!P212+'Metas por Proyecto'!P213+'Metas por Proyecto'!P214+'Metas por Proyecto'!P215+'Metas por Proyecto'!P216+'Metas por Proyecto'!P217+'Metas por Proyecto'!P218+'Metas por Proyecto'!P219+'Metas por Proyecto'!P220+'Metas por Proyecto'!P221+'Metas por Proyecto'!P222+'Metas por Proyecto'!P223+'Metas por Proyecto'!P243+'Metas por Proyecto'!P244+'Metas por Proyecto'!P245+'Metas por Proyecto'!P274</f>
        <v>0.42000000000000004</v>
      </c>
      <c r="O13" s="171">
        <f>+'Metas por Proyecto'!Q101+'Metas por Proyecto'!Q191+'Metas por Proyecto'!Q208+'Metas por Proyecto'!Q209+'Metas por Proyecto'!Q210+'Metas por Proyecto'!Q211+'Metas por Proyecto'!Q212+'Metas por Proyecto'!Q213+'Metas por Proyecto'!Q214+'Metas por Proyecto'!Q215+'Metas por Proyecto'!Q216+'Metas por Proyecto'!Q217+'Metas por Proyecto'!Q218+'Metas por Proyecto'!Q219+'Metas por Proyecto'!Q220+'Metas por Proyecto'!Q221+'Metas por Proyecto'!Q222+'Metas por Proyecto'!Q223+'Metas por Proyecto'!Q243+'Metas por Proyecto'!Q244+'Metas por Proyecto'!Q245+'Metas por Proyecto'!Q274</f>
        <v>4.5</v>
      </c>
      <c r="P13" s="171">
        <f t="shared" si="0"/>
        <v>12.45</v>
      </c>
      <c r="Q13" s="171">
        <f t="shared" si="1"/>
        <v>4.35</v>
      </c>
      <c r="R13" s="171">
        <f t="shared" si="2"/>
        <v>1.91</v>
      </c>
      <c r="S13" s="171">
        <f t="shared" si="3"/>
        <v>5.29</v>
      </c>
    </row>
    <row r="14" spans="1:19" s="60" customFormat="1" ht="12.75">
      <c r="A14" s="240" t="s">
        <v>104</v>
      </c>
      <c r="B14" s="172" t="s">
        <v>98</v>
      </c>
      <c r="C14" s="171">
        <f>+'Metas por Proyecto'!E65+'Metas por Proyecto'!E70+'Metas por Proyecto'!E73+'Metas por Proyecto'!E81+'Metas por Proyecto'!E85+'Metas por Proyecto'!E89+'Metas por Proyecto'!E92+'Metas por Proyecto'!E96+'Metas por Proyecto'!E104+'Metas por Proyecto'!E108+'Metas por Proyecto'!E112+'Metas por Proyecto'!E116+'Metas por Proyecto'!E195+'Metas por Proyecto'!E204+'Metas por Proyecto'!E248+'Metas por Proyecto'!E256+'Metas por Proyecto'!E265+'Metas por Proyecto'!E278+'Metas por Proyecto'!E293</f>
        <v>3529.34</v>
      </c>
      <c r="D14" s="170"/>
      <c r="E14" s="170"/>
      <c r="F14" s="170"/>
      <c r="G14" s="170"/>
      <c r="H14" s="170"/>
      <c r="I14" s="170"/>
      <c r="J14" s="170"/>
      <c r="K14" s="170"/>
      <c r="L14" s="170"/>
      <c r="M14" s="170"/>
      <c r="N14" s="170"/>
      <c r="O14" s="170"/>
      <c r="P14" s="171">
        <v>3529</v>
      </c>
      <c r="Q14" s="171">
        <v>3529</v>
      </c>
      <c r="R14" s="171">
        <v>3529</v>
      </c>
      <c r="S14" s="171">
        <v>3529</v>
      </c>
    </row>
    <row r="15" spans="1:19" s="60" customFormat="1" ht="12.75">
      <c r="A15" s="240" t="s">
        <v>144</v>
      </c>
      <c r="B15" s="172" t="s">
        <v>124</v>
      </c>
      <c r="C15" s="171">
        <f>+'Metas por Proyecto'!E225+'Metas por Proyecto'!E226+'Metas por Proyecto'!E227+'Metas por Proyecto'!E228+'Metas por Proyecto'!E229+'Metas por Proyecto'!E232+'Metas por Proyecto'!E233+'Metas por Proyecto'!E234+'Metas por Proyecto'!E235+'Metas por Proyecto'!E236+'Metas por Proyecto'!E246+'Metas por Proyecto'!E247+'Metas por Proyecto'!E264+'Metas por Proyecto'!E99+'Metas por Proyecto'!E100</f>
        <v>16</v>
      </c>
      <c r="D15" s="171">
        <f>+'Metas por Proyecto'!F225+'Metas por Proyecto'!F226+'Metas por Proyecto'!F227+'Metas por Proyecto'!F228+'Metas por Proyecto'!F229+'Metas por Proyecto'!F232+'Metas por Proyecto'!F233+'Metas por Proyecto'!F234+'Metas por Proyecto'!F235+'Metas por Proyecto'!F236+'Metas por Proyecto'!F246+'Metas por Proyecto'!F247+'Metas por Proyecto'!F264+'Metas por Proyecto'!F99+'Metas por Proyecto'!F100</f>
        <v>4.16</v>
      </c>
      <c r="E15" s="171">
        <f>+'Metas por Proyecto'!G225+'Metas por Proyecto'!G226+'Metas por Proyecto'!G227+'Metas por Proyecto'!G228+'Metas por Proyecto'!G229+'Metas por Proyecto'!G232+'Metas por Proyecto'!G233+'Metas por Proyecto'!G234+'Metas por Proyecto'!G235+'Metas por Proyecto'!G236+'Metas por Proyecto'!G246+'Metas por Proyecto'!G247+'Metas por Proyecto'!G264+'Metas por Proyecto'!G99+'Metas por Proyecto'!G100</f>
        <v>1.9400000000000004</v>
      </c>
      <c r="F15" s="171">
        <f>+'Metas por Proyecto'!H225+'Metas por Proyecto'!H226+'Metas por Proyecto'!H227+'Metas por Proyecto'!H228+'Metas por Proyecto'!H229+'Metas por Proyecto'!H232+'Metas por Proyecto'!H233+'Metas por Proyecto'!H234+'Metas por Proyecto'!H235+'Metas por Proyecto'!H236+'Metas por Proyecto'!H246+'Metas por Proyecto'!H247+'Metas por Proyecto'!H264+'Metas por Proyecto'!H99+'Metas por Proyecto'!H100</f>
        <v>1.6100000000000003</v>
      </c>
      <c r="G15" s="171">
        <f>+'Metas por Proyecto'!I225+'Metas por Proyecto'!I226+'Metas por Proyecto'!I227+'Metas por Proyecto'!I228+'Metas por Proyecto'!I229+'Metas por Proyecto'!I232+'Metas por Proyecto'!I233+'Metas por Proyecto'!I234+'Metas por Proyecto'!I235+'Metas por Proyecto'!I236+'Metas por Proyecto'!I246+'Metas por Proyecto'!I247+'Metas por Proyecto'!I264+'Metas por Proyecto'!I99+'Metas por Proyecto'!I100</f>
        <v>0.6900000000000001</v>
      </c>
      <c r="H15" s="171">
        <f>+'Metas por Proyecto'!J225+'Metas por Proyecto'!J226+'Metas por Proyecto'!J227+'Metas por Proyecto'!J228+'Metas por Proyecto'!J229+'Metas por Proyecto'!J232+'Metas por Proyecto'!J233+'Metas por Proyecto'!J234+'Metas por Proyecto'!J235+'Metas por Proyecto'!J236+'Metas por Proyecto'!J246+'Metas por Proyecto'!J247+'Metas por Proyecto'!J264+'Metas por Proyecto'!J99+'Metas por Proyecto'!J100</f>
        <v>0.33999999999999997</v>
      </c>
      <c r="I15" s="171">
        <f>+'Metas por Proyecto'!K225+'Metas por Proyecto'!K226+'Metas por Proyecto'!K227+'Metas por Proyecto'!K228+'Metas por Proyecto'!K229+'Metas por Proyecto'!K232+'Metas por Proyecto'!K233+'Metas por Proyecto'!K234+'Metas por Proyecto'!K235+'Metas por Proyecto'!K236+'Metas por Proyecto'!K246+'Metas por Proyecto'!K247+'Metas por Proyecto'!K264+'Metas por Proyecto'!K99+'Metas por Proyecto'!K100</f>
        <v>0.33999999999999997</v>
      </c>
      <c r="J15" s="171">
        <f>+'Metas por Proyecto'!L225+'Metas por Proyecto'!L226+'Metas por Proyecto'!L227+'Metas por Proyecto'!L228+'Metas por Proyecto'!L229+'Metas por Proyecto'!L232+'Metas por Proyecto'!L233+'Metas por Proyecto'!L234+'Metas por Proyecto'!L235+'Metas por Proyecto'!L236+'Metas por Proyecto'!L246+'Metas por Proyecto'!L247+'Metas por Proyecto'!L264+'Metas por Proyecto'!L99+'Metas por Proyecto'!L100</f>
        <v>1.3399999999999999</v>
      </c>
      <c r="K15" s="171">
        <f>+'Metas por Proyecto'!M225+'Metas por Proyecto'!M226+'Metas por Proyecto'!M227+'Metas por Proyecto'!M228+'Metas por Proyecto'!M229+'Metas por Proyecto'!M232+'Metas por Proyecto'!M233+'Metas por Proyecto'!M234+'Metas por Proyecto'!M235+'Metas por Proyecto'!M236+'Metas por Proyecto'!M246+'Metas por Proyecto'!M247+'Metas por Proyecto'!M264+'Metas por Proyecto'!M99+'Metas por Proyecto'!M100</f>
        <v>0.33999999999999997</v>
      </c>
      <c r="L15" s="171">
        <f>+'Metas por Proyecto'!N225+'Metas por Proyecto'!N226+'Metas por Proyecto'!N227+'Metas por Proyecto'!N228+'Metas por Proyecto'!N229+'Metas por Proyecto'!N232+'Metas por Proyecto'!N233+'Metas por Proyecto'!N234+'Metas por Proyecto'!N235+'Metas por Proyecto'!N236+'Metas por Proyecto'!N246+'Metas por Proyecto'!N247+'Metas por Proyecto'!N264+'Metas por Proyecto'!N99+'Metas por Proyecto'!N100</f>
        <v>0.24</v>
      </c>
      <c r="M15" s="171">
        <f>+'Metas por Proyecto'!O225+'Metas por Proyecto'!O226+'Metas por Proyecto'!O227+'Metas por Proyecto'!O228+'Metas por Proyecto'!O229+'Metas por Proyecto'!O232+'Metas por Proyecto'!O233+'Metas por Proyecto'!O234+'Metas por Proyecto'!O235+'Metas por Proyecto'!O236+'Metas por Proyecto'!O246+'Metas por Proyecto'!O247+'Metas por Proyecto'!O264+'Metas por Proyecto'!O99+'Metas por Proyecto'!O100</f>
        <v>0</v>
      </c>
      <c r="N15" s="171">
        <f>+'Metas por Proyecto'!P225+'Metas por Proyecto'!P226+'Metas por Proyecto'!P227+'Metas por Proyecto'!P228+'Metas por Proyecto'!P229+'Metas por Proyecto'!P232+'Metas por Proyecto'!P233+'Metas por Proyecto'!P234+'Metas por Proyecto'!P235+'Metas por Proyecto'!P236+'Metas por Proyecto'!P246+'Metas por Proyecto'!P247+'Metas por Proyecto'!P264+'Metas por Proyecto'!P99+'Metas por Proyecto'!P100</f>
        <v>0</v>
      </c>
      <c r="O15" s="171">
        <f>+'Metas por Proyecto'!Q225+'Metas por Proyecto'!Q226+'Metas por Proyecto'!Q227+'Metas por Proyecto'!Q228+'Metas por Proyecto'!Q229+'Metas por Proyecto'!Q232+'Metas por Proyecto'!Q233+'Metas por Proyecto'!Q234+'Metas por Proyecto'!Q235+'Metas por Proyecto'!Q236+'Metas por Proyecto'!Q246+'Metas por Proyecto'!Q247+'Metas por Proyecto'!Q264+'Metas por Proyecto'!Q99+'Metas por Proyecto'!Q100</f>
        <v>5</v>
      </c>
      <c r="P15" s="171">
        <f t="shared" si="0"/>
        <v>7.710000000000001</v>
      </c>
      <c r="Q15" s="171">
        <f t="shared" si="1"/>
        <v>1.37</v>
      </c>
      <c r="R15" s="171">
        <f t="shared" si="2"/>
        <v>1.9199999999999997</v>
      </c>
      <c r="S15" s="171">
        <f t="shared" si="3"/>
        <v>5</v>
      </c>
    </row>
    <row r="16" spans="1:19" s="60" customFormat="1" ht="12.75">
      <c r="A16" s="240" t="s">
        <v>185</v>
      </c>
      <c r="B16" s="172" t="s">
        <v>124</v>
      </c>
      <c r="C16" s="171">
        <f>+'Metas por Proyecto'!E192</f>
        <v>1</v>
      </c>
      <c r="D16" s="171">
        <f>+'Metas por Proyecto'!F192</f>
        <v>0</v>
      </c>
      <c r="E16" s="171">
        <f>+'Metas por Proyecto'!G192</f>
        <v>1</v>
      </c>
      <c r="F16" s="171">
        <f>+'Metas por Proyecto'!H192</f>
        <v>0</v>
      </c>
      <c r="G16" s="171">
        <f>+'Metas por Proyecto'!I192</f>
        <v>0</v>
      </c>
      <c r="H16" s="171">
        <f>+'Metas por Proyecto'!J192</f>
        <v>0</v>
      </c>
      <c r="I16" s="171">
        <f>+'Metas por Proyecto'!K192</f>
        <v>0</v>
      </c>
      <c r="J16" s="171">
        <f>+'Metas por Proyecto'!L192</f>
        <v>0</v>
      </c>
      <c r="K16" s="171">
        <f>+'Metas por Proyecto'!M192</f>
        <v>0</v>
      </c>
      <c r="L16" s="171">
        <f>+'Metas por Proyecto'!N192</f>
        <v>0</v>
      </c>
      <c r="M16" s="171">
        <f>+'Metas por Proyecto'!O192</f>
        <v>0</v>
      </c>
      <c r="N16" s="171">
        <f>+'Metas por Proyecto'!P192</f>
        <v>0</v>
      </c>
      <c r="O16" s="171">
        <f>+'Metas por Proyecto'!Q192</f>
        <v>0</v>
      </c>
      <c r="P16" s="171">
        <f>SUM(D16:F16)</f>
        <v>1</v>
      </c>
      <c r="Q16" s="171">
        <f>SUM(G16:I16)</f>
        <v>0</v>
      </c>
      <c r="R16" s="171">
        <f>SUM(J16:L16)</f>
        <v>0</v>
      </c>
      <c r="S16" s="171">
        <f>SUM(M16:O16)</f>
        <v>0</v>
      </c>
    </row>
    <row r="17" spans="1:19" s="60" customFormat="1" ht="12.75">
      <c r="A17" s="230"/>
      <c r="B17" s="231"/>
      <c r="C17" s="229"/>
      <c r="D17" s="229"/>
      <c r="E17" s="229"/>
      <c r="F17" s="229"/>
      <c r="G17" s="229"/>
      <c r="H17" s="229"/>
      <c r="I17" s="229"/>
      <c r="J17" s="229"/>
      <c r="K17" s="229"/>
      <c r="L17" s="229"/>
      <c r="M17" s="229"/>
      <c r="N17" s="229"/>
      <c r="O17" s="229"/>
      <c r="P17" s="229"/>
      <c r="Q17" s="229"/>
      <c r="R17" s="229"/>
      <c r="S17" s="229"/>
    </row>
    <row r="18" spans="1:19" ht="12.75">
      <c r="A18" s="61" t="s">
        <v>164</v>
      </c>
      <c r="B18" s="158"/>
      <c r="C18" s="158"/>
      <c r="D18" s="158"/>
      <c r="E18" s="158"/>
      <c r="F18" s="158"/>
      <c r="G18" s="158"/>
      <c r="H18" s="158"/>
      <c r="I18" s="158"/>
      <c r="J18" s="158"/>
      <c r="K18" s="158"/>
      <c r="L18" s="158"/>
      <c r="M18" s="158"/>
      <c r="N18" s="158"/>
      <c r="O18" s="158"/>
      <c r="P18" s="158"/>
      <c r="Q18" s="158"/>
      <c r="R18" s="158"/>
      <c r="S18" s="158"/>
    </row>
    <row r="19" spans="1:19" ht="12.75">
      <c r="A19" s="240" t="s">
        <v>446</v>
      </c>
      <c r="B19" s="172" t="s">
        <v>382</v>
      </c>
      <c r="C19" s="171">
        <f>+'Metas por Proyecto'!E13+'Metas por Proyecto'!E14+'Metas por Proyecto'!E15+'Metas por Proyecto'!E16+'Metas por Proyecto'!E17</f>
        <v>5</v>
      </c>
      <c r="D19" s="170">
        <f>+'Metas por Proyecto'!F13+'Metas por Proyecto'!F14+'Metas por Proyecto'!F15+'Metas por Proyecto'!F16+'Metas por Proyecto'!F17</f>
        <v>0</v>
      </c>
      <c r="E19" s="170">
        <f>+'Metas por Proyecto'!G13+'Metas por Proyecto'!G14+'Metas por Proyecto'!G15+'Metas por Proyecto'!G16+'Metas por Proyecto'!G17</f>
        <v>0</v>
      </c>
      <c r="F19" s="170">
        <f>+'Metas por Proyecto'!H13+'Metas por Proyecto'!H14+'Metas por Proyecto'!H15+'Metas por Proyecto'!H16+'Metas por Proyecto'!H17</f>
        <v>0</v>
      </c>
      <c r="G19" s="170">
        <f>+'Metas por Proyecto'!I13+'Metas por Proyecto'!I14+'Metas por Proyecto'!I15+'Metas por Proyecto'!I16+'Metas por Proyecto'!I17</f>
        <v>0</v>
      </c>
      <c r="H19" s="170">
        <f>+'Metas por Proyecto'!J13+'Metas por Proyecto'!J14+'Metas por Proyecto'!J15+'Metas por Proyecto'!J16+'Metas por Proyecto'!J17</f>
        <v>0</v>
      </c>
      <c r="I19" s="170">
        <f>+'Metas por Proyecto'!K13+'Metas por Proyecto'!K14+'Metas por Proyecto'!K15+'Metas por Proyecto'!K16+'Metas por Proyecto'!K17</f>
        <v>3</v>
      </c>
      <c r="J19" s="170">
        <f>+'Metas por Proyecto'!L13+'Metas por Proyecto'!L14+'Metas por Proyecto'!L15+'Metas por Proyecto'!L16+'Metas por Proyecto'!L17</f>
        <v>0</v>
      </c>
      <c r="K19" s="170">
        <f>+'Metas por Proyecto'!M13+'Metas por Proyecto'!M14+'Metas por Proyecto'!M15+'Metas por Proyecto'!M16+'Metas por Proyecto'!M17</f>
        <v>0</v>
      </c>
      <c r="L19" s="170">
        <f>+'Metas por Proyecto'!N13+'Metas por Proyecto'!N14+'Metas por Proyecto'!N15+'Metas por Proyecto'!N16+'Metas por Proyecto'!N17</f>
        <v>0</v>
      </c>
      <c r="M19" s="170">
        <f>+'Metas por Proyecto'!O13+'Metas por Proyecto'!O14+'Metas por Proyecto'!O15+'Metas por Proyecto'!O16+'Metas por Proyecto'!O17</f>
        <v>2</v>
      </c>
      <c r="N19" s="170">
        <f>+'Metas por Proyecto'!P13+'Metas por Proyecto'!P14+'Metas por Proyecto'!P15+'Metas por Proyecto'!P16+'Metas por Proyecto'!P17</f>
        <v>0</v>
      </c>
      <c r="O19" s="170">
        <f>+'Metas por Proyecto'!Q13+'Metas por Proyecto'!Q14+'Metas por Proyecto'!Q15+'Metas por Proyecto'!Q16+'Metas por Proyecto'!Q17</f>
        <v>0</v>
      </c>
      <c r="P19" s="171">
        <f>SUM(D19:F19)</f>
        <v>0</v>
      </c>
      <c r="Q19" s="171">
        <f>SUM(G19:I19)</f>
        <v>3</v>
      </c>
      <c r="R19" s="171">
        <f>SUM(J19:L19)</f>
        <v>0</v>
      </c>
      <c r="S19" s="171">
        <f>SUM(M19:O19)</f>
        <v>2</v>
      </c>
    </row>
    <row r="20" spans="1:19" ht="12.75">
      <c r="A20" s="240" t="s">
        <v>447</v>
      </c>
      <c r="B20" s="172" t="s">
        <v>382</v>
      </c>
      <c r="C20" s="171">
        <f>+'Metas por Proyecto'!E19+'Metas por Proyecto'!E20</f>
        <v>2</v>
      </c>
      <c r="D20" s="170">
        <f>+'Metas por Proyecto'!F19+'Metas por Proyecto'!F20</f>
        <v>0</v>
      </c>
      <c r="E20" s="170">
        <f>+'Metas por Proyecto'!G19+'Metas por Proyecto'!G20</f>
        <v>0</v>
      </c>
      <c r="F20" s="170">
        <f>+'Metas por Proyecto'!H19+'Metas por Proyecto'!H20</f>
        <v>0</v>
      </c>
      <c r="G20" s="170">
        <f>+'Metas por Proyecto'!I19+'Metas por Proyecto'!I20</f>
        <v>0</v>
      </c>
      <c r="H20" s="170">
        <f>+'Metas por Proyecto'!J19+'Metas por Proyecto'!J20</f>
        <v>0</v>
      </c>
      <c r="I20" s="170">
        <f>+'Metas por Proyecto'!K19+'Metas por Proyecto'!K20</f>
        <v>0</v>
      </c>
      <c r="J20" s="170">
        <f>+'Metas por Proyecto'!L19+'Metas por Proyecto'!L20</f>
        <v>0</v>
      </c>
      <c r="K20" s="170">
        <f>+'Metas por Proyecto'!M19+'Metas por Proyecto'!M20</f>
        <v>0</v>
      </c>
      <c r="L20" s="170">
        <f>+'Metas por Proyecto'!N19+'Metas por Proyecto'!N20</f>
        <v>0</v>
      </c>
      <c r="M20" s="170">
        <f>+'Metas por Proyecto'!O19+'Metas por Proyecto'!O20</f>
        <v>0</v>
      </c>
      <c r="N20" s="170">
        <f>+'Metas por Proyecto'!P19+'Metas por Proyecto'!P20</f>
        <v>0</v>
      </c>
      <c r="O20" s="170">
        <f>+'Metas por Proyecto'!Q19+'Metas por Proyecto'!Q20</f>
        <v>2</v>
      </c>
      <c r="P20" s="171">
        <f>SUM(D20:F20)</f>
        <v>0</v>
      </c>
      <c r="Q20" s="171">
        <f>SUM(G20:I20)</f>
        <v>0</v>
      </c>
      <c r="R20" s="171">
        <f>SUM(J20:L20)</f>
        <v>0</v>
      </c>
      <c r="S20" s="171">
        <f>SUM(M20:O20)</f>
        <v>2</v>
      </c>
    </row>
    <row r="21" spans="1:19" ht="12.75">
      <c r="A21" s="240" t="s">
        <v>448</v>
      </c>
      <c r="B21" s="172" t="s">
        <v>449</v>
      </c>
      <c r="C21" s="171">
        <f>+'Metas por Proyecto'!E28+'Metas por Proyecto'!E29</f>
        <v>43</v>
      </c>
      <c r="D21" s="171">
        <f>+'Metas por Proyecto'!F28+'Metas por Proyecto'!F29</f>
        <v>14</v>
      </c>
      <c r="E21" s="171">
        <f>+'Metas por Proyecto'!G28+'Metas por Proyecto'!G29</f>
        <v>10</v>
      </c>
      <c r="F21" s="171">
        <f>+'Metas por Proyecto'!H28+'Metas por Proyecto'!H29</f>
        <v>12</v>
      </c>
      <c r="G21" s="171">
        <f>+'Metas por Proyecto'!I28+'Metas por Proyecto'!I29</f>
        <v>7</v>
      </c>
      <c r="H21" s="171">
        <f>+'Metas por Proyecto'!J28+'Metas por Proyecto'!J29</f>
        <v>0</v>
      </c>
      <c r="I21" s="171">
        <f>+'Metas por Proyecto'!K28+'Metas por Proyecto'!K29</f>
        <v>0</v>
      </c>
      <c r="J21" s="171">
        <f>+'Metas por Proyecto'!L28+'Metas por Proyecto'!L29</f>
        <v>0</v>
      </c>
      <c r="K21" s="171">
        <f>+'Metas por Proyecto'!M28+'Metas por Proyecto'!M29</f>
        <v>0</v>
      </c>
      <c r="L21" s="171">
        <f>+'Metas por Proyecto'!N28+'Metas por Proyecto'!N29</f>
        <v>0</v>
      </c>
      <c r="M21" s="171">
        <f>+'Metas por Proyecto'!O28+'Metas por Proyecto'!O29</f>
        <v>0</v>
      </c>
      <c r="N21" s="171">
        <f>+'Metas por Proyecto'!P28+'Metas por Proyecto'!P29</f>
        <v>0</v>
      </c>
      <c r="O21" s="171">
        <f>+'Metas por Proyecto'!Q28+'Metas por Proyecto'!Q29</f>
        <v>0</v>
      </c>
      <c r="P21" s="171">
        <f>SUM(D21:F21)</f>
        <v>36</v>
      </c>
      <c r="Q21" s="171">
        <f>SUM(G21:I21)</f>
        <v>7</v>
      </c>
      <c r="R21" s="171">
        <f>SUM(J21:L21)</f>
        <v>0</v>
      </c>
      <c r="S21" s="171">
        <f>SUM(M21:O21)</f>
        <v>0</v>
      </c>
    </row>
    <row r="22" spans="1:19" ht="12.75">
      <c r="A22" s="240" t="s">
        <v>450</v>
      </c>
      <c r="B22" s="172" t="s">
        <v>98</v>
      </c>
      <c r="C22" s="171">
        <f>+'Metas por Proyecto'!E34+'Metas por Proyecto'!E35</f>
        <v>80</v>
      </c>
      <c r="D22" s="170"/>
      <c r="E22" s="170"/>
      <c r="F22" s="170">
        <f>+'Metas por Proyecto'!H34+'Metas por Proyecto'!H35</f>
        <v>16</v>
      </c>
      <c r="G22" s="170">
        <f>+'Metas por Proyecto'!I34+'Metas por Proyecto'!I35</f>
        <v>16</v>
      </c>
      <c r="H22" s="170">
        <f>+'Metas por Proyecto'!J34+'Metas por Proyecto'!J35</f>
        <v>16</v>
      </c>
      <c r="I22" s="170">
        <f>+'Metas por Proyecto'!K34+'Metas por Proyecto'!K35</f>
        <v>16</v>
      </c>
      <c r="J22" s="170">
        <f>+'Metas por Proyecto'!L34+'Metas por Proyecto'!L35</f>
        <v>16</v>
      </c>
      <c r="K22" s="170"/>
      <c r="L22" s="170"/>
      <c r="M22" s="170"/>
      <c r="N22" s="170"/>
      <c r="O22" s="170"/>
      <c r="P22" s="171">
        <f>SUM(D22:F22)</f>
        <v>16</v>
      </c>
      <c r="Q22" s="171">
        <f>SUM(G22:I22)</f>
        <v>48</v>
      </c>
      <c r="R22" s="171">
        <f>SUM(J22:L22)</f>
        <v>16</v>
      </c>
      <c r="S22" s="171">
        <f>SUM(M22:O22)</f>
        <v>0</v>
      </c>
    </row>
    <row r="23" spans="1:19" ht="12.75">
      <c r="A23" s="227"/>
      <c r="B23" s="228"/>
      <c r="C23" s="229"/>
      <c r="D23" s="229"/>
      <c r="E23" s="229"/>
      <c r="F23" s="229"/>
      <c r="G23" s="229"/>
      <c r="H23" s="229"/>
      <c r="I23" s="229"/>
      <c r="J23" s="229"/>
      <c r="K23" s="229"/>
      <c r="L23" s="229"/>
      <c r="M23" s="229"/>
      <c r="N23" s="229"/>
      <c r="O23" s="229"/>
      <c r="P23" s="229"/>
      <c r="Q23" s="229"/>
      <c r="R23" s="229"/>
      <c r="S23" s="229"/>
    </row>
    <row r="24" spans="1:19" ht="12.75">
      <c r="A24" s="61" t="s">
        <v>70</v>
      </c>
      <c r="B24" s="158"/>
      <c r="C24" s="158"/>
      <c r="D24" s="158"/>
      <c r="E24" s="158"/>
      <c r="F24" s="158"/>
      <c r="G24" s="158"/>
      <c r="H24" s="158"/>
      <c r="I24" s="158"/>
      <c r="J24" s="158"/>
      <c r="K24" s="158"/>
      <c r="L24" s="158"/>
      <c r="M24" s="158"/>
      <c r="N24" s="158"/>
      <c r="O24" s="158"/>
      <c r="P24" s="158"/>
      <c r="Q24" s="158"/>
      <c r="R24" s="158"/>
      <c r="S24" s="158"/>
    </row>
    <row r="25" spans="1:19" ht="25.5">
      <c r="A25" s="165" t="str">
        <f>+'Metas por Proyecto'!A43</f>
        <v>Realizar el inventario de los puertos para aquellas concesiones que tienen interventoría</v>
      </c>
      <c r="B25" s="161" t="s">
        <v>173</v>
      </c>
      <c r="C25" s="162">
        <f>+'Metas por Proyecto'!E43</f>
        <v>13</v>
      </c>
      <c r="D25" s="162">
        <f>+'Metas por Proyecto'!F43</f>
        <v>0</v>
      </c>
      <c r="E25" s="162">
        <f>+'Metas por Proyecto'!G43</f>
        <v>0</v>
      </c>
      <c r="F25" s="162">
        <f>+'Metas por Proyecto'!H43</f>
        <v>0</v>
      </c>
      <c r="G25" s="162">
        <f>+'Metas por Proyecto'!I43</f>
        <v>0</v>
      </c>
      <c r="H25" s="162">
        <f>+'Metas por Proyecto'!J43</f>
        <v>0</v>
      </c>
      <c r="I25" s="162">
        <f>+'Metas por Proyecto'!K43</f>
        <v>0</v>
      </c>
      <c r="J25" s="162">
        <f>+'Metas por Proyecto'!L43</f>
        <v>0</v>
      </c>
      <c r="K25" s="162">
        <f>+'Metas por Proyecto'!M43</f>
        <v>0</v>
      </c>
      <c r="L25" s="162">
        <f>+'Metas por Proyecto'!N43</f>
        <v>0</v>
      </c>
      <c r="M25" s="162">
        <f>+'Metas por Proyecto'!O43</f>
        <v>0</v>
      </c>
      <c r="N25" s="162">
        <f>+'Metas por Proyecto'!P43</f>
        <v>0</v>
      </c>
      <c r="O25" s="162">
        <f>+'Metas por Proyecto'!Q43</f>
        <v>13</v>
      </c>
      <c r="P25" s="162">
        <f>SUM(D25:F25)</f>
        <v>0</v>
      </c>
      <c r="Q25" s="162">
        <f>SUM(G25:I25)</f>
        <v>0</v>
      </c>
      <c r="R25" s="162">
        <f>SUM(J25:L25)</f>
        <v>0</v>
      </c>
      <c r="S25" s="162">
        <f>SUM(M25:O25)</f>
        <v>13</v>
      </c>
    </row>
    <row r="26" spans="1:19" ht="25.5">
      <c r="A26" s="165" t="str">
        <f>+'Metas por Proyecto'!A45</f>
        <v>Revisar el cumplimiento plan de inversiones (Informes de supervisión)</v>
      </c>
      <c r="B26" s="161" t="s">
        <v>69</v>
      </c>
      <c r="C26" s="162">
        <f>+'Metas por Proyecto'!E45</f>
        <v>56</v>
      </c>
      <c r="D26" s="162">
        <f>+'Metas por Proyecto'!F45</f>
        <v>0</v>
      </c>
      <c r="E26" s="162">
        <f>+'Metas por Proyecto'!G45</f>
        <v>0</v>
      </c>
      <c r="F26" s="162">
        <f>+'Metas por Proyecto'!H45</f>
        <v>14</v>
      </c>
      <c r="G26" s="162">
        <f>+'Metas por Proyecto'!I45</f>
        <v>0</v>
      </c>
      <c r="H26" s="162">
        <f>+'Metas por Proyecto'!J45</f>
        <v>0</v>
      </c>
      <c r="I26" s="162">
        <f>+'Metas por Proyecto'!K45</f>
        <v>14</v>
      </c>
      <c r="J26" s="162">
        <f>+'Metas por Proyecto'!L45</f>
        <v>0</v>
      </c>
      <c r="K26" s="162">
        <f>+'Metas por Proyecto'!M45</f>
        <v>0</v>
      </c>
      <c r="L26" s="162">
        <f>+'Metas por Proyecto'!N45</f>
        <v>14</v>
      </c>
      <c r="M26" s="162">
        <f>+'Metas por Proyecto'!O45</f>
        <v>0</v>
      </c>
      <c r="N26" s="162">
        <f>+'Metas por Proyecto'!P45</f>
        <v>0</v>
      </c>
      <c r="O26" s="162">
        <f>+'Metas por Proyecto'!Q45</f>
        <v>14</v>
      </c>
      <c r="P26" s="162">
        <f>SUM(D26:F26)</f>
        <v>14</v>
      </c>
      <c r="Q26" s="162">
        <f>SUM(G26:I26)</f>
        <v>14</v>
      </c>
      <c r="R26" s="162">
        <f>SUM(J26:L26)</f>
        <v>14</v>
      </c>
      <c r="S26" s="162">
        <f>SUM(M26:O26)</f>
        <v>14</v>
      </c>
    </row>
    <row r="27" spans="1:19" ht="12.75">
      <c r="A27" s="227"/>
      <c r="B27" s="228"/>
      <c r="C27" s="247"/>
      <c r="D27" s="247"/>
      <c r="E27" s="247"/>
      <c r="F27" s="247"/>
      <c r="G27" s="247"/>
      <c r="H27" s="247"/>
      <c r="I27" s="247"/>
      <c r="J27" s="247"/>
      <c r="K27" s="247"/>
      <c r="L27" s="247"/>
      <c r="M27" s="247"/>
      <c r="N27" s="247"/>
      <c r="O27" s="247"/>
      <c r="P27" s="247"/>
      <c r="Q27" s="247"/>
      <c r="R27" s="247"/>
      <c r="S27" s="247"/>
    </row>
    <row r="28" spans="1:19" ht="12.75">
      <c r="A28" s="61" t="s">
        <v>174</v>
      </c>
      <c r="B28" s="158"/>
      <c r="C28" s="158"/>
      <c r="D28" s="158"/>
      <c r="E28" s="158"/>
      <c r="F28" s="158"/>
      <c r="G28" s="158"/>
      <c r="H28" s="158"/>
      <c r="I28" s="158"/>
      <c r="J28" s="158"/>
      <c r="K28" s="158"/>
      <c r="L28" s="158"/>
      <c r="M28" s="158"/>
      <c r="N28" s="158"/>
      <c r="O28" s="158"/>
      <c r="P28" s="158"/>
      <c r="Q28" s="158"/>
      <c r="R28" s="158"/>
      <c r="S28" s="158"/>
    </row>
    <row r="29" spans="1:19" ht="12.75">
      <c r="A29" s="164" t="str">
        <f>+'Metas por Proyecto'!A47</f>
        <v>Construcción Aeropuerto de Santa Marta</v>
      </c>
      <c r="B29" s="159" t="str">
        <f>+'Metas por Proyecto'!D47</f>
        <v>Acta de Inicio</v>
      </c>
      <c r="C29" s="159">
        <f>+'Metas por Proyecto'!E47</f>
        <v>1</v>
      </c>
      <c r="D29" s="160">
        <f>+'Metas por Proyecto'!F54</f>
        <v>0</v>
      </c>
      <c r="E29" s="160">
        <f>+'Metas por Proyecto'!G54</f>
        <v>0</v>
      </c>
      <c r="F29" s="160">
        <f>+'Metas por Proyecto'!H54</f>
        <v>0</v>
      </c>
      <c r="G29" s="160">
        <f>+'Metas por Proyecto'!I54</f>
        <v>0</v>
      </c>
      <c r="H29" s="160">
        <f>+'Metas por Proyecto'!J54</f>
        <v>0</v>
      </c>
      <c r="I29" s="160">
        <f>+'Metas por Proyecto'!K54</f>
        <v>1</v>
      </c>
      <c r="J29" s="160">
        <f>+'Metas por Proyecto'!L54</f>
        <v>0</v>
      </c>
      <c r="K29" s="160">
        <f>+'Metas por Proyecto'!M54</f>
        <v>0</v>
      </c>
      <c r="L29" s="160">
        <f>+'Metas por Proyecto'!N54</f>
        <v>0</v>
      </c>
      <c r="M29" s="160">
        <f>+'Metas por Proyecto'!O54</f>
        <v>0</v>
      </c>
      <c r="N29" s="160">
        <f>+'Metas por Proyecto'!P54</f>
        <v>0</v>
      </c>
      <c r="O29" s="160">
        <f>+'Metas por Proyecto'!Q54</f>
        <v>0</v>
      </c>
      <c r="P29" s="159">
        <f aca="true" t="shared" si="4" ref="P29:P42">SUM(D29:F29)</f>
        <v>0</v>
      </c>
      <c r="Q29" s="159">
        <f aca="true" t="shared" si="5" ref="Q29:Q42">SUM(G29:I29)</f>
        <v>1</v>
      </c>
      <c r="R29" s="159">
        <f aca="true" t="shared" si="6" ref="R29:R42">SUM(J29:L29)</f>
        <v>0</v>
      </c>
      <c r="S29" s="159">
        <f aca="true" t="shared" si="7" ref="S29:S42">SUM(M29:O29)</f>
        <v>0</v>
      </c>
    </row>
    <row r="30" spans="1:19" ht="12.75">
      <c r="A30" s="164" t="str">
        <f>+'Metas por Proyecto'!A48</f>
        <v>Climatización Aeropuerto Cúcuta</v>
      </c>
      <c r="B30" s="159" t="str">
        <f>+'Metas por Proyecto'!D48</f>
        <v>Acta de Inicio</v>
      </c>
      <c r="C30" s="159">
        <f>+'Metas por Proyecto'!E48</f>
        <v>1</v>
      </c>
      <c r="D30" s="160">
        <f>+'Metas por Proyecto'!F55</f>
        <v>0</v>
      </c>
      <c r="E30" s="160">
        <f>+'Metas por Proyecto'!G55</f>
        <v>0</v>
      </c>
      <c r="F30" s="160">
        <f>+'Metas por Proyecto'!H55</f>
        <v>0</v>
      </c>
      <c r="G30" s="160">
        <f>+'Metas por Proyecto'!I55</f>
        <v>0</v>
      </c>
      <c r="H30" s="160">
        <f>+'Metas por Proyecto'!J55</f>
        <v>0</v>
      </c>
      <c r="I30" s="160">
        <f>+'Metas por Proyecto'!K55</f>
        <v>1</v>
      </c>
      <c r="J30" s="160">
        <f>+'Metas por Proyecto'!L55</f>
        <v>0</v>
      </c>
      <c r="K30" s="160">
        <f>+'Metas por Proyecto'!M55</f>
        <v>0</v>
      </c>
      <c r="L30" s="160">
        <f>+'Metas por Proyecto'!N55</f>
        <v>0</v>
      </c>
      <c r="M30" s="160">
        <f>+'Metas por Proyecto'!O55</f>
        <v>0</v>
      </c>
      <c r="N30" s="160">
        <f>+'Metas por Proyecto'!P55</f>
        <v>0</v>
      </c>
      <c r="O30" s="160">
        <f>+'Metas por Proyecto'!Q55</f>
        <v>0</v>
      </c>
      <c r="P30" s="159">
        <f t="shared" si="4"/>
        <v>0</v>
      </c>
      <c r="Q30" s="159">
        <f t="shared" si="5"/>
        <v>1</v>
      </c>
      <c r="R30" s="159">
        <f t="shared" si="6"/>
        <v>0</v>
      </c>
      <c r="S30" s="159">
        <f t="shared" si="7"/>
        <v>0</v>
      </c>
    </row>
    <row r="31" spans="1:19" ht="12.75">
      <c r="A31" s="164" t="str">
        <f>+'Metas por Proyecto'!A49</f>
        <v>Climatización Aeropuerto Valledupar</v>
      </c>
      <c r="B31" s="159" t="str">
        <f>+'Metas por Proyecto'!D49</f>
        <v>Acta de Inicio</v>
      </c>
      <c r="C31" s="159">
        <f>+'Metas por Proyecto'!E49</f>
        <v>1</v>
      </c>
      <c r="D31" s="160">
        <f>+'[1]Metas por Proyecto'!F53</f>
        <v>0</v>
      </c>
      <c r="E31" s="160">
        <f>+'[1]Metas por Proyecto'!G53</f>
        <v>0</v>
      </c>
      <c r="F31" s="160">
        <f>+'[1]Metas por Proyecto'!H53</f>
        <v>0</v>
      </c>
      <c r="G31" s="160">
        <f>+'[1]Metas por Proyecto'!I53</f>
        <v>0</v>
      </c>
      <c r="H31" s="160">
        <f>+'[1]Metas por Proyecto'!J53</f>
        <v>0</v>
      </c>
      <c r="I31" s="160">
        <f>+'[1]Metas por Proyecto'!K53</f>
        <v>0</v>
      </c>
      <c r="J31" s="160">
        <f>+'[1]Metas por Proyecto'!L53</f>
        <v>0</v>
      </c>
      <c r="K31" s="160">
        <f>+'[1]Metas por Proyecto'!M53</f>
        <v>0</v>
      </c>
      <c r="L31" s="160">
        <f>+'[1]Metas por Proyecto'!N53</f>
        <v>0</v>
      </c>
      <c r="M31" s="160">
        <f>+'[1]Metas por Proyecto'!O53</f>
        <v>0</v>
      </c>
      <c r="N31" s="160">
        <f>+'[1]Metas por Proyecto'!P53</f>
        <v>0</v>
      </c>
      <c r="O31" s="160">
        <f>+'[1]Metas por Proyecto'!Q53</f>
        <v>1</v>
      </c>
      <c r="P31" s="159">
        <f t="shared" si="4"/>
        <v>0</v>
      </c>
      <c r="Q31" s="159">
        <f t="shared" si="5"/>
        <v>0</v>
      </c>
      <c r="R31" s="159">
        <f t="shared" si="6"/>
        <v>0</v>
      </c>
      <c r="S31" s="159">
        <f t="shared" si="7"/>
        <v>1</v>
      </c>
    </row>
    <row r="32" spans="1:19" ht="12.75">
      <c r="A32" s="164" t="str">
        <f>+'Metas por Proyecto'!A50</f>
        <v> Pavimentación pista Aeropuerto - Corozal</v>
      </c>
      <c r="B32" s="159" t="str">
        <f>+'Metas por Proyecto'!D50</f>
        <v>Actas de Recibo</v>
      </c>
      <c r="C32" s="159">
        <f>+'Metas por Proyecto'!E50</f>
        <v>1</v>
      </c>
      <c r="D32" s="160">
        <f>+'[1]Metas por Proyecto'!F54</f>
        <v>0</v>
      </c>
      <c r="E32" s="160">
        <f>+'[1]Metas por Proyecto'!G54</f>
        <v>0</v>
      </c>
      <c r="F32" s="160">
        <f>+'[1]Metas por Proyecto'!H54</f>
        <v>0</v>
      </c>
      <c r="G32" s="160">
        <f>+'[1]Metas por Proyecto'!I54</f>
        <v>0</v>
      </c>
      <c r="H32" s="160">
        <f>+'[1]Metas por Proyecto'!J54</f>
        <v>0</v>
      </c>
      <c r="I32" s="160">
        <f>+'[1]Metas por Proyecto'!K54</f>
        <v>0</v>
      </c>
      <c r="J32" s="160">
        <f>+'[1]Metas por Proyecto'!L54</f>
        <v>0</v>
      </c>
      <c r="K32" s="160">
        <f>+'[1]Metas por Proyecto'!M54</f>
        <v>0</v>
      </c>
      <c r="L32" s="160">
        <f>+'[1]Metas por Proyecto'!N54</f>
        <v>0</v>
      </c>
      <c r="M32" s="160">
        <f>+'[1]Metas por Proyecto'!O54</f>
        <v>0</v>
      </c>
      <c r="N32" s="160">
        <f>+'[1]Metas por Proyecto'!P54</f>
        <v>0</v>
      </c>
      <c r="O32" s="160">
        <f>+'[1]Metas por Proyecto'!Q54</f>
        <v>1</v>
      </c>
      <c r="P32" s="159">
        <f t="shared" si="4"/>
        <v>0</v>
      </c>
      <c r="Q32" s="159">
        <f t="shared" si="5"/>
        <v>0</v>
      </c>
      <c r="R32" s="159">
        <f t="shared" si="6"/>
        <v>0</v>
      </c>
      <c r="S32" s="159">
        <f t="shared" si="7"/>
        <v>1</v>
      </c>
    </row>
    <row r="33" spans="1:19" ht="12.75">
      <c r="A33" s="164" t="str">
        <f>+'Metas por Proyecto'!A51</f>
        <v> Pavimentación pista Aeropuerto - Monteria</v>
      </c>
      <c r="B33" s="159" t="str">
        <f>+'Metas por Proyecto'!D51</f>
        <v>Acta de Inicio</v>
      </c>
      <c r="C33" s="159">
        <f>+'Metas por Proyecto'!E51</f>
        <v>1</v>
      </c>
      <c r="D33" s="160">
        <f>+'[1]Metas por Proyecto'!F55</f>
        <v>0</v>
      </c>
      <c r="E33" s="160">
        <f>+'[1]Metas por Proyecto'!G55</f>
        <v>0</v>
      </c>
      <c r="F33" s="160">
        <f>+'[1]Metas por Proyecto'!H55</f>
        <v>0</v>
      </c>
      <c r="G33" s="160">
        <f>+'[1]Metas por Proyecto'!I55</f>
        <v>0</v>
      </c>
      <c r="H33" s="160">
        <f>+'[1]Metas por Proyecto'!J55</f>
        <v>0</v>
      </c>
      <c r="I33" s="160">
        <f>+'[1]Metas por Proyecto'!K55</f>
        <v>0</v>
      </c>
      <c r="J33" s="160">
        <f>+'[1]Metas por Proyecto'!L55</f>
        <v>0</v>
      </c>
      <c r="K33" s="160">
        <f>+'[1]Metas por Proyecto'!M55</f>
        <v>0</v>
      </c>
      <c r="L33" s="160">
        <f>+'[1]Metas por Proyecto'!N55</f>
        <v>1</v>
      </c>
      <c r="M33" s="160">
        <f>+'[1]Metas por Proyecto'!O55</f>
        <v>0</v>
      </c>
      <c r="N33" s="160">
        <f>+'[1]Metas por Proyecto'!P55</f>
        <v>0</v>
      </c>
      <c r="O33" s="160">
        <f>+'[1]Metas por Proyecto'!Q55</f>
        <v>0</v>
      </c>
      <c r="P33" s="159">
        <f t="shared" si="4"/>
        <v>0</v>
      </c>
      <c r="Q33" s="159">
        <f t="shared" si="5"/>
        <v>0</v>
      </c>
      <c r="R33" s="159">
        <f t="shared" si="6"/>
        <v>1</v>
      </c>
      <c r="S33" s="159">
        <f t="shared" si="7"/>
        <v>0</v>
      </c>
    </row>
    <row r="34" spans="1:19" ht="12.75">
      <c r="A34" s="164" t="str">
        <f>+'Metas por Proyecto'!A52</f>
        <v> Pavimentación pista Aeropuerto - Jose Maria C</v>
      </c>
      <c r="B34" s="159" t="str">
        <f>+'Metas por Proyecto'!D52</f>
        <v>Actas de Recibo</v>
      </c>
      <c r="C34" s="159">
        <f>+'Metas por Proyecto'!E52</f>
        <v>1</v>
      </c>
      <c r="D34" s="160">
        <f>+'[1]Metas por Proyecto'!F56</f>
        <v>0</v>
      </c>
      <c r="E34" s="160">
        <f>+'[1]Metas por Proyecto'!G56</f>
        <v>0</v>
      </c>
      <c r="F34" s="160">
        <f>+'[1]Metas por Proyecto'!H56</f>
        <v>0</v>
      </c>
      <c r="G34" s="160">
        <f>+'[1]Metas por Proyecto'!I56</f>
        <v>0</v>
      </c>
      <c r="H34" s="160">
        <f>+'[1]Metas por Proyecto'!J56</f>
        <v>0</v>
      </c>
      <c r="I34" s="160">
        <f>+'[1]Metas por Proyecto'!K56</f>
        <v>0</v>
      </c>
      <c r="J34" s="160">
        <f>+'[1]Metas por Proyecto'!L56</f>
        <v>0</v>
      </c>
      <c r="K34" s="160">
        <f>+'[1]Metas por Proyecto'!M56</f>
        <v>1</v>
      </c>
      <c r="L34" s="160">
        <f>+'[1]Metas por Proyecto'!N56</f>
        <v>0</v>
      </c>
      <c r="M34" s="160">
        <f>+'[1]Metas por Proyecto'!O56</f>
        <v>0</v>
      </c>
      <c r="N34" s="160">
        <f>+'[1]Metas por Proyecto'!P56</f>
        <v>0</v>
      </c>
      <c r="O34" s="160">
        <f>+'[1]Metas por Proyecto'!Q56</f>
        <v>0</v>
      </c>
      <c r="P34" s="159">
        <f t="shared" si="4"/>
        <v>0</v>
      </c>
      <c r="Q34" s="159">
        <f t="shared" si="5"/>
        <v>0</v>
      </c>
      <c r="R34" s="159">
        <f t="shared" si="6"/>
        <v>1</v>
      </c>
      <c r="S34" s="159">
        <f t="shared" si="7"/>
        <v>0</v>
      </c>
    </row>
    <row r="35" spans="1:19" ht="12.75">
      <c r="A35" s="164" t="str">
        <f>+'Metas por Proyecto'!A53</f>
        <v> Pavimentación pista Aeropuerto - Olaya H</v>
      </c>
      <c r="B35" s="159" t="str">
        <f>+'Metas por Proyecto'!D53</f>
        <v>Acta de Inicio</v>
      </c>
      <c r="C35" s="159">
        <f>+'Metas por Proyecto'!E53</f>
        <v>1</v>
      </c>
      <c r="D35" s="160">
        <f>+'[1]Metas por Proyecto'!F58</f>
        <v>0</v>
      </c>
      <c r="E35" s="160">
        <f>+'[1]Metas por Proyecto'!G58</f>
        <v>0</v>
      </c>
      <c r="F35" s="160">
        <f>+'[1]Metas por Proyecto'!H58</f>
        <v>0</v>
      </c>
      <c r="G35" s="160">
        <f>+'[1]Metas por Proyecto'!I58</f>
        <v>0</v>
      </c>
      <c r="H35" s="160">
        <f>+'[1]Metas por Proyecto'!J58</f>
        <v>0</v>
      </c>
      <c r="I35" s="160">
        <f>+'[1]Metas por Proyecto'!K58</f>
        <v>0</v>
      </c>
      <c r="J35" s="160">
        <f>+'[1]Metas por Proyecto'!L58</f>
        <v>0</v>
      </c>
      <c r="K35" s="160">
        <f>+'[1]Metas por Proyecto'!M58</f>
        <v>1</v>
      </c>
      <c r="L35" s="160">
        <f>+'[1]Metas por Proyecto'!N58</f>
        <v>0</v>
      </c>
      <c r="M35" s="160">
        <f>+'[1]Metas por Proyecto'!O58</f>
        <v>0</v>
      </c>
      <c r="N35" s="160">
        <f>+'[1]Metas por Proyecto'!P58</f>
        <v>0</v>
      </c>
      <c r="O35" s="160">
        <f>+'[1]Metas por Proyecto'!Q58</f>
        <v>0</v>
      </c>
      <c r="P35" s="159">
        <f t="shared" si="4"/>
        <v>0</v>
      </c>
      <c r="Q35" s="159">
        <f t="shared" si="5"/>
        <v>0</v>
      </c>
      <c r="R35" s="159">
        <f t="shared" si="6"/>
        <v>1</v>
      </c>
      <c r="S35" s="159">
        <f t="shared" si="7"/>
        <v>0</v>
      </c>
    </row>
    <row r="36" spans="1:19" ht="12.75">
      <c r="A36" s="164" t="str">
        <f>+'Metas por Proyecto'!A54</f>
        <v>construcción del nuevo SEI - Cali</v>
      </c>
      <c r="B36" s="159" t="str">
        <f>+'Metas por Proyecto'!D54</f>
        <v>Actas de Recibo</v>
      </c>
      <c r="C36" s="159">
        <f>+'Metas por Proyecto'!E54</f>
        <v>1</v>
      </c>
      <c r="D36" s="160">
        <f>+'[1]Metas por Proyecto'!F60</f>
        <v>0</v>
      </c>
      <c r="E36" s="160">
        <f>+'[1]Metas por Proyecto'!G60</f>
        <v>0</v>
      </c>
      <c r="F36" s="160">
        <f>+'[1]Metas por Proyecto'!H60</f>
        <v>0</v>
      </c>
      <c r="G36" s="160">
        <f>+'[1]Metas por Proyecto'!I60</f>
        <v>0</v>
      </c>
      <c r="H36" s="160">
        <f>+'[1]Metas por Proyecto'!J60</f>
        <v>0</v>
      </c>
      <c r="I36" s="160">
        <f>+'[1]Metas por Proyecto'!K60</f>
        <v>1</v>
      </c>
      <c r="J36" s="160">
        <f>+'[1]Metas por Proyecto'!L60</f>
        <v>0</v>
      </c>
      <c r="K36" s="160">
        <f>+'[1]Metas por Proyecto'!M60</f>
        <v>0</v>
      </c>
      <c r="L36" s="160">
        <f>+'[1]Metas por Proyecto'!N60</f>
        <v>0</v>
      </c>
      <c r="M36" s="160">
        <f>+'[1]Metas por Proyecto'!O60</f>
        <v>0</v>
      </c>
      <c r="N36" s="160">
        <f>+'[1]Metas por Proyecto'!P60</f>
        <v>0</v>
      </c>
      <c r="O36" s="160">
        <f>+'[1]Metas por Proyecto'!Q60</f>
        <v>0</v>
      </c>
      <c r="P36" s="159">
        <f t="shared" si="4"/>
        <v>0</v>
      </c>
      <c r="Q36" s="159">
        <f t="shared" si="5"/>
        <v>1</v>
      </c>
      <c r="R36" s="159">
        <f t="shared" si="6"/>
        <v>0</v>
      </c>
      <c r="S36" s="159">
        <f t="shared" si="7"/>
        <v>0</v>
      </c>
    </row>
    <row r="37" spans="1:19" ht="12.75">
      <c r="A37" s="164" t="str">
        <f>+'Metas por Proyecto'!A55</f>
        <v>remodelación del satélite nacionaldel edificio actual - Cali</v>
      </c>
      <c r="B37" s="159" t="str">
        <f>+'Metas por Proyecto'!D55</f>
        <v>Actas de Recibo</v>
      </c>
      <c r="C37" s="159">
        <f>+'Metas por Proyecto'!E55</f>
        <v>1</v>
      </c>
      <c r="D37" s="160">
        <f>+'[1]Metas por Proyecto'!F61</f>
        <v>0</v>
      </c>
      <c r="E37" s="160">
        <f>+'[1]Metas por Proyecto'!G61</f>
        <v>0</v>
      </c>
      <c r="F37" s="160">
        <f>+'[1]Metas por Proyecto'!H61</f>
        <v>0</v>
      </c>
      <c r="G37" s="160">
        <f>+'[1]Metas por Proyecto'!I61</f>
        <v>0</v>
      </c>
      <c r="H37" s="160">
        <f>+'[1]Metas por Proyecto'!J61</f>
        <v>0</v>
      </c>
      <c r="I37" s="160">
        <f>+'[1]Metas por Proyecto'!K61</f>
        <v>1</v>
      </c>
      <c r="J37" s="160">
        <f>+'[1]Metas por Proyecto'!L61</f>
        <v>0</v>
      </c>
      <c r="K37" s="160">
        <f>+'[1]Metas por Proyecto'!M61</f>
        <v>0</v>
      </c>
      <c r="L37" s="160">
        <f>+'[1]Metas por Proyecto'!N61</f>
        <v>0</v>
      </c>
      <c r="M37" s="160">
        <f>+'[1]Metas por Proyecto'!O61</f>
        <v>0</v>
      </c>
      <c r="N37" s="160">
        <f>+'[1]Metas por Proyecto'!P61</f>
        <v>0</v>
      </c>
      <c r="O37" s="160">
        <f>+'[1]Metas por Proyecto'!Q61</f>
        <v>0</v>
      </c>
      <c r="P37" s="159">
        <f t="shared" si="4"/>
        <v>0</v>
      </c>
      <c r="Q37" s="159">
        <f t="shared" si="5"/>
        <v>1</v>
      </c>
      <c r="R37" s="159">
        <f t="shared" si="6"/>
        <v>0</v>
      </c>
      <c r="S37" s="159">
        <f t="shared" si="7"/>
        <v>0</v>
      </c>
    </row>
    <row r="38" spans="1:19" ht="12.75">
      <c r="A38" s="164" t="str">
        <f>+'Metas por Proyecto'!A56</f>
        <v>CODAD-Calles de salidas rapidas y calle de interconexión </v>
      </c>
      <c r="B38" s="159" t="str">
        <f>+'Metas por Proyecto'!D56</f>
        <v>Acta de Inicio</v>
      </c>
      <c r="C38" s="159">
        <f>+'Metas por Proyecto'!E56</f>
        <v>1</v>
      </c>
      <c r="D38" s="160">
        <f>+'[1]Metas por Proyecto'!F62</f>
        <v>0</v>
      </c>
      <c r="E38" s="160">
        <f>+'[1]Metas por Proyecto'!G62</f>
        <v>0</v>
      </c>
      <c r="F38" s="160">
        <f>+'[1]Metas por Proyecto'!H62</f>
        <v>0</v>
      </c>
      <c r="G38" s="160">
        <f>+'[1]Metas por Proyecto'!I62</f>
        <v>1</v>
      </c>
      <c r="H38" s="160">
        <f>+'[1]Metas por Proyecto'!J62</f>
        <v>0</v>
      </c>
      <c r="I38" s="160">
        <f>+'[1]Metas por Proyecto'!K62</f>
        <v>0</v>
      </c>
      <c r="J38" s="160">
        <f>+'[1]Metas por Proyecto'!L62</f>
        <v>0</v>
      </c>
      <c r="K38" s="160">
        <f>+'[1]Metas por Proyecto'!M62</f>
        <v>0</v>
      </c>
      <c r="L38" s="160">
        <f>+'[1]Metas por Proyecto'!N62</f>
        <v>0</v>
      </c>
      <c r="M38" s="160">
        <f>+'[1]Metas por Proyecto'!O62</f>
        <v>0</v>
      </c>
      <c r="N38" s="160">
        <f>+'[1]Metas por Proyecto'!P62</f>
        <v>0</v>
      </c>
      <c r="O38" s="160">
        <f>+'[1]Metas por Proyecto'!Q62</f>
        <v>0</v>
      </c>
      <c r="P38" s="159">
        <f t="shared" si="4"/>
        <v>0</v>
      </c>
      <c r="Q38" s="159">
        <f t="shared" si="5"/>
        <v>1</v>
      </c>
      <c r="R38" s="159">
        <f t="shared" si="6"/>
        <v>0</v>
      </c>
      <c r="S38" s="159">
        <f t="shared" si="7"/>
        <v>0</v>
      </c>
    </row>
    <row r="39" spans="1:19" ht="12.75">
      <c r="A39" s="164" t="str">
        <f>+'Metas por Proyecto'!A57</f>
        <v>construcción del nuevo SEI - Cartagena</v>
      </c>
      <c r="B39" s="159" t="str">
        <f>+'Metas por Proyecto'!D57</f>
        <v>Acta de Inicio</v>
      </c>
      <c r="C39" s="159">
        <f>+'Metas por Proyecto'!E57</f>
        <v>1</v>
      </c>
      <c r="D39" s="160">
        <f>+'[1]Metas por Proyecto'!F63</f>
        <v>0</v>
      </c>
      <c r="E39" s="160">
        <f>+'[1]Metas por Proyecto'!G63</f>
        <v>0</v>
      </c>
      <c r="F39" s="160">
        <f>+'[1]Metas por Proyecto'!H63</f>
        <v>0</v>
      </c>
      <c r="G39" s="160">
        <f>+'[1]Metas por Proyecto'!I63</f>
        <v>0</v>
      </c>
      <c r="H39" s="160">
        <f>+'[1]Metas por Proyecto'!J63</f>
        <v>0</v>
      </c>
      <c r="I39" s="160">
        <f>+'[1]Metas por Proyecto'!K63</f>
        <v>0</v>
      </c>
      <c r="J39" s="160">
        <f>+'[1]Metas por Proyecto'!L63</f>
        <v>0</v>
      </c>
      <c r="K39" s="160">
        <f>+'[1]Metas por Proyecto'!M63</f>
        <v>0</v>
      </c>
      <c r="L39" s="160">
        <f>+'[1]Metas por Proyecto'!N63</f>
        <v>0</v>
      </c>
      <c r="M39" s="160">
        <f>+'[1]Metas por Proyecto'!O63</f>
        <v>0</v>
      </c>
      <c r="N39" s="160">
        <f>+'[1]Metas por Proyecto'!P63</f>
        <v>1</v>
      </c>
      <c r="O39" s="160">
        <f>+'[1]Metas por Proyecto'!Q63</f>
        <v>0</v>
      </c>
      <c r="P39" s="159">
        <f t="shared" si="4"/>
        <v>0</v>
      </c>
      <c r="Q39" s="159">
        <f t="shared" si="5"/>
        <v>0</v>
      </c>
      <c r="R39" s="159">
        <f t="shared" si="6"/>
        <v>0</v>
      </c>
      <c r="S39" s="159">
        <f t="shared" si="7"/>
        <v>1</v>
      </c>
    </row>
    <row r="40" spans="1:19" ht="12.75">
      <c r="A40" s="164" t="str">
        <f>+'Metas por Proyecto'!A58</f>
        <v>construcción de Franjas - Cartagena</v>
      </c>
      <c r="B40" s="159" t="str">
        <f>+'Metas por Proyecto'!D58</f>
        <v>Acta de Inicio</v>
      </c>
      <c r="C40" s="159">
        <f>+'Metas por Proyecto'!E58</f>
        <v>1</v>
      </c>
      <c r="D40" s="160">
        <f>+'[1]Metas por Proyecto'!F64</f>
        <v>0</v>
      </c>
      <c r="E40" s="160">
        <f>+'[1]Metas por Proyecto'!G64</f>
        <v>0</v>
      </c>
      <c r="F40" s="160">
        <f>+'[1]Metas por Proyecto'!H64</f>
        <v>0</v>
      </c>
      <c r="G40" s="160">
        <f>+'[1]Metas por Proyecto'!I64</f>
        <v>0</v>
      </c>
      <c r="H40" s="160">
        <f>+'[1]Metas por Proyecto'!J64</f>
        <v>0</v>
      </c>
      <c r="I40" s="160">
        <f>+'[1]Metas por Proyecto'!K64</f>
        <v>0</v>
      </c>
      <c r="J40" s="160">
        <f>+'[1]Metas por Proyecto'!L64</f>
        <v>0</v>
      </c>
      <c r="K40" s="160">
        <f>+'[1]Metas por Proyecto'!M64</f>
        <v>0</v>
      </c>
      <c r="L40" s="160">
        <f>+'[1]Metas por Proyecto'!N64</f>
        <v>0</v>
      </c>
      <c r="M40" s="160">
        <f>+'[1]Metas por Proyecto'!O64</f>
        <v>0</v>
      </c>
      <c r="N40" s="160">
        <f>+'[1]Metas por Proyecto'!P64</f>
        <v>0</v>
      </c>
      <c r="O40" s="160">
        <f>+'[1]Metas por Proyecto'!Q64</f>
        <v>1</v>
      </c>
      <c r="P40" s="159">
        <f t="shared" si="4"/>
        <v>0</v>
      </c>
      <c r="Q40" s="159">
        <f t="shared" si="5"/>
        <v>0</v>
      </c>
      <c r="R40" s="159">
        <f t="shared" si="6"/>
        <v>0</v>
      </c>
      <c r="S40" s="159">
        <f t="shared" si="7"/>
        <v>1</v>
      </c>
    </row>
    <row r="41" spans="1:19" ht="12.75">
      <c r="A41" s="164" t="str">
        <f>+'Metas por Proyecto'!A59</f>
        <v>OPAIN-Ampliación terminal nacional de pasajeros - sur</v>
      </c>
      <c r="B41" s="159" t="str">
        <f>+'Metas por Proyecto'!D59</f>
        <v>Acta de Inicio</v>
      </c>
      <c r="C41" s="159">
        <f>+'Metas por Proyecto'!E59</f>
        <v>1</v>
      </c>
      <c r="D41" s="160">
        <f>+'[1]Metas por Proyecto'!F65</f>
        <v>0</v>
      </c>
      <c r="E41" s="160">
        <f>+'[1]Metas por Proyecto'!G65</f>
        <v>0</v>
      </c>
      <c r="F41" s="160">
        <f>+'[1]Metas por Proyecto'!H65</f>
        <v>0</v>
      </c>
      <c r="G41" s="160">
        <f>+'[1]Metas por Proyecto'!I65</f>
        <v>0</v>
      </c>
      <c r="H41" s="160">
        <f>+'[1]Metas por Proyecto'!J65</f>
        <v>0</v>
      </c>
      <c r="I41" s="160">
        <f>+'[1]Metas por Proyecto'!K65</f>
        <v>0</v>
      </c>
      <c r="J41" s="160">
        <f>+'[1]Metas por Proyecto'!L65</f>
        <v>0</v>
      </c>
      <c r="K41" s="160">
        <f>+'[1]Metas por Proyecto'!M65</f>
        <v>0</v>
      </c>
      <c r="L41" s="160">
        <f>+'[1]Metas por Proyecto'!N65</f>
        <v>0</v>
      </c>
      <c r="M41" s="160">
        <f>+'[1]Metas por Proyecto'!O65</f>
        <v>0</v>
      </c>
      <c r="N41" s="160">
        <f>+'[1]Metas por Proyecto'!P65</f>
        <v>1</v>
      </c>
      <c r="O41" s="160">
        <f>+'[1]Metas por Proyecto'!Q65</f>
        <v>0</v>
      </c>
      <c r="P41" s="159">
        <f t="shared" si="4"/>
        <v>0</v>
      </c>
      <c r="Q41" s="159">
        <f t="shared" si="5"/>
        <v>0</v>
      </c>
      <c r="R41" s="159">
        <f t="shared" si="6"/>
        <v>0</v>
      </c>
      <c r="S41" s="159">
        <f t="shared" si="7"/>
        <v>1</v>
      </c>
    </row>
    <row r="42" spans="1:19" ht="12.75">
      <c r="A42" s="164" t="str">
        <f>+'Metas por Proyecto'!A60</f>
        <v>OPAIN-Ampliación terminal internacional de pasajeros norte</v>
      </c>
      <c r="B42" s="159" t="str">
        <f>+'Metas por Proyecto'!D60</f>
        <v>Acta de Inicio</v>
      </c>
      <c r="C42" s="159">
        <f>+'Metas por Proyecto'!E60</f>
        <v>1</v>
      </c>
      <c r="D42" s="160">
        <f>+'[1]Metas por Proyecto'!F66</f>
        <v>0</v>
      </c>
      <c r="E42" s="160">
        <f>+'[1]Metas por Proyecto'!G66</f>
        <v>0</v>
      </c>
      <c r="F42" s="160">
        <f>+'[1]Metas por Proyecto'!H66</f>
        <v>0</v>
      </c>
      <c r="G42" s="160">
        <f>+'[1]Metas por Proyecto'!I66</f>
        <v>0</v>
      </c>
      <c r="H42" s="160">
        <f>+'[1]Metas por Proyecto'!J66</f>
        <v>0</v>
      </c>
      <c r="I42" s="160">
        <f>+'[1]Metas por Proyecto'!K66</f>
        <v>0</v>
      </c>
      <c r="J42" s="160">
        <f>+'[1]Metas por Proyecto'!L66</f>
        <v>0</v>
      </c>
      <c r="K42" s="160">
        <f>+'[1]Metas por Proyecto'!M66</f>
        <v>0</v>
      </c>
      <c r="L42" s="160">
        <f>+'[1]Metas por Proyecto'!N66</f>
        <v>0</v>
      </c>
      <c r="M42" s="160">
        <f>+'[1]Metas por Proyecto'!O66</f>
        <v>0</v>
      </c>
      <c r="N42" s="160">
        <f>+'[1]Metas por Proyecto'!P66</f>
        <v>1</v>
      </c>
      <c r="O42" s="160">
        <f>+'[1]Metas por Proyecto'!Q66</f>
        <v>0</v>
      </c>
      <c r="P42" s="159">
        <f t="shared" si="4"/>
        <v>0</v>
      </c>
      <c r="Q42" s="159">
        <f t="shared" si="5"/>
        <v>0</v>
      </c>
      <c r="R42" s="159">
        <f t="shared" si="6"/>
        <v>0</v>
      </c>
      <c r="S42" s="159">
        <f t="shared" si="7"/>
        <v>1</v>
      </c>
    </row>
    <row r="43" ht="12">
      <c r="A43" s="29"/>
    </row>
    <row r="44" spans="1:19" ht="15">
      <c r="A44" s="174" t="s">
        <v>461</v>
      </c>
      <c r="B44" s="175"/>
      <c r="C44" s="175"/>
      <c r="D44" s="175"/>
      <c r="E44" s="175"/>
      <c r="F44" s="175"/>
      <c r="G44" s="175"/>
      <c r="H44" s="175"/>
      <c r="I44" s="175"/>
      <c r="J44" s="175"/>
      <c r="K44" s="175"/>
      <c r="L44" s="175"/>
      <c r="M44" s="175"/>
      <c r="N44" s="175"/>
      <c r="O44" s="175"/>
      <c r="P44" s="175"/>
      <c r="Q44" s="175"/>
      <c r="R44" s="175"/>
      <c r="S44" s="175"/>
    </row>
    <row r="45" spans="1:19" ht="12.75">
      <c r="A45" s="156" t="s">
        <v>64</v>
      </c>
      <c r="B45" s="157" t="s">
        <v>130</v>
      </c>
      <c r="C45" s="156" t="s">
        <v>131</v>
      </c>
      <c r="D45" s="158"/>
      <c r="E45" s="158"/>
      <c r="F45" s="158"/>
      <c r="G45" s="158"/>
      <c r="H45" s="158"/>
      <c r="I45" s="158"/>
      <c r="J45" s="158"/>
      <c r="K45" s="158"/>
      <c r="L45" s="158"/>
      <c r="M45" s="158"/>
      <c r="N45" s="158"/>
      <c r="O45" s="158"/>
      <c r="P45" s="156" t="s">
        <v>148</v>
      </c>
      <c r="Q45" s="156" t="s">
        <v>149</v>
      </c>
      <c r="R45" s="156" t="s">
        <v>150</v>
      </c>
      <c r="S45" s="156" t="s">
        <v>151</v>
      </c>
    </row>
    <row r="46" spans="1:19" ht="63.75">
      <c r="A46" s="355" t="str">
        <f>+'Metas por Proyecto'!A307</f>
        <v>Contratar la estructuración Tecncia y financiera de 7 proyectos de tercera ola Cuarta Generacion de Concesiones: Popayan Pasto, Bogota Bucaramanga, Bucaramanga pamplona, Duitama - Pamplona - cucuta, Norte del Santander, Transveersal Cusiana - carare - Boyaca, manizales - Honda villeta.</v>
      </c>
      <c r="B46" s="172" t="s">
        <v>145</v>
      </c>
      <c r="C46" s="171" t="str">
        <f>+'Metas por Proyecto'!E307</f>
        <v>7</v>
      </c>
      <c r="D46" s="170">
        <f>+'Metas por Proyecto'!F307</f>
        <v>2</v>
      </c>
      <c r="E46" s="170">
        <f>+'Metas por Proyecto'!G307</f>
        <v>0</v>
      </c>
      <c r="F46" s="170">
        <f>+'Metas por Proyecto'!H307</f>
        <v>0</v>
      </c>
      <c r="G46" s="170">
        <f>+'Metas por Proyecto'!I307</f>
        <v>2</v>
      </c>
      <c r="H46" s="170">
        <f>+'Metas por Proyecto'!J307</f>
        <v>2</v>
      </c>
      <c r="I46" s="170">
        <f>+'Metas por Proyecto'!K307</f>
        <v>1</v>
      </c>
      <c r="J46" s="170">
        <f>+'Metas por Proyecto'!L307</f>
        <v>0</v>
      </c>
      <c r="K46" s="170">
        <f>+'Metas por Proyecto'!M307</f>
        <v>0</v>
      </c>
      <c r="L46" s="170">
        <f>+'Metas por Proyecto'!N307</f>
        <v>0</v>
      </c>
      <c r="M46" s="170">
        <f>+'Metas por Proyecto'!O307</f>
        <v>0</v>
      </c>
      <c r="N46" s="170">
        <f>+'Metas por Proyecto'!P307</f>
        <v>0</v>
      </c>
      <c r="O46" s="170">
        <f>+'Metas por Proyecto'!Q307</f>
        <v>0</v>
      </c>
      <c r="P46" s="171">
        <f>SUM(D46:F46)</f>
        <v>2</v>
      </c>
      <c r="Q46" s="171">
        <f>SUM(G46:I46)</f>
        <v>5</v>
      </c>
      <c r="R46" s="171">
        <f>SUM(J46:L46)</f>
        <v>0</v>
      </c>
      <c r="S46" s="171">
        <f>SUM(M46:O46)</f>
        <v>0</v>
      </c>
    </row>
    <row r="47" spans="1:19" ht="51">
      <c r="A47" s="355" t="str">
        <f>+'Metas por Proyecto'!A309</f>
        <v>Contratar la asesorría para analizar , verificar y evaluar como minimo 6 proyectos de Iniciativa privada del programa 4G: GICA, Malla Vial del Meta, Antioquia Bolivar, Chalajara - Villavicencio, Cambao - Manizales, Cesar Guajira)</v>
      </c>
      <c r="B47" s="172" t="s">
        <v>145</v>
      </c>
      <c r="C47" s="171">
        <f>+'Metas por Proyecto'!E309</f>
        <v>6</v>
      </c>
      <c r="D47" s="170">
        <f>+'Metas por Proyecto'!F309</f>
        <v>0</v>
      </c>
      <c r="E47" s="170">
        <f>+'Metas por Proyecto'!G309</f>
        <v>1</v>
      </c>
      <c r="F47" s="170">
        <f>+'Metas por Proyecto'!H309</f>
        <v>0</v>
      </c>
      <c r="G47" s="170">
        <f>+'Metas por Proyecto'!I309</f>
        <v>2</v>
      </c>
      <c r="H47" s="170">
        <f>+'Metas por Proyecto'!J309</f>
        <v>0</v>
      </c>
      <c r="I47" s="170">
        <f>+'Metas por Proyecto'!K309</f>
        <v>1</v>
      </c>
      <c r="J47" s="170">
        <f>+'Metas por Proyecto'!L309</f>
        <v>1</v>
      </c>
      <c r="K47" s="170">
        <f>+'Metas por Proyecto'!M309</f>
        <v>1</v>
      </c>
      <c r="L47" s="170">
        <f>+'Metas por Proyecto'!N309</f>
        <v>0</v>
      </c>
      <c r="M47" s="170">
        <f>+'Metas por Proyecto'!O309</f>
        <v>0</v>
      </c>
      <c r="N47" s="170">
        <f>+'Metas por Proyecto'!P309</f>
        <v>0</v>
      </c>
      <c r="O47" s="170">
        <f>+'Metas por Proyecto'!Q309</f>
        <v>0</v>
      </c>
      <c r="P47" s="171">
        <f>SUM(D47:F47)</f>
        <v>1</v>
      </c>
      <c r="Q47" s="171">
        <f>SUM(G47:I47)</f>
        <v>3</v>
      </c>
      <c r="R47" s="171">
        <f>SUM(J47:L47)</f>
        <v>2</v>
      </c>
      <c r="S47" s="171">
        <f>SUM(M47:O47)</f>
        <v>0</v>
      </c>
    </row>
    <row r="48" spans="1:19" ht="51">
      <c r="A48" s="355" t="str">
        <f>+'Metas por Proyecto'!A313</f>
        <v>Asesorar  en el proceso requerido para la instalación de nuevas casetas de peajes o aumento de las tarifas en los peajes existentes en los corredores que hacen parte de los proyectos de cuarta generación de concesiones </v>
      </c>
      <c r="B48" s="172" t="s">
        <v>451</v>
      </c>
      <c r="C48" s="171">
        <f>+'Metas por Proyecto'!E313</f>
        <v>12</v>
      </c>
      <c r="D48" s="170">
        <f>+'Metas por Proyecto'!F313</f>
        <v>4</v>
      </c>
      <c r="E48" s="170">
        <f>+'Metas por Proyecto'!G313</f>
        <v>4</v>
      </c>
      <c r="F48" s="170">
        <f>+'Metas por Proyecto'!H313</f>
        <v>4</v>
      </c>
      <c r="G48" s="170">
        <f>+'Metas por Proyecto'!I313</f>
        <v>0</v>
      </c>
      <c r="H48" s="170">
        <f>+'Metas por Proyecto'!J313</f>
        <v>0</v>
      </c>
      <c r="I48" s="170">
        <f>+'Metas por Proyecto'!K313</f>
        <v>0</v>
      </c>
      <c r="J48" s="170">
        <f>+'Metas por Proyecto'!L313</f>
        <v>0</v>
      </c>
      <c r="K48" s="170">
        <f>+'Metas por Proyecto'!M313</f>
        <v>0</v>
      </c>
      <c r="L48" s="170">
        <f>+'Metas por Proyecto'!N313</f>
        <v>0</v>
      </c>
      <c r="M48" s="170">
        <f>+'Metas por Proyecto'!O313</f>
        <v>0</v>
      </c>
      <c r="N48" s="170">
        <f>+'Metas por Proyecto'!P313</f>
        <v>0</v>
      </c>
      <c r="O48" s="170">
        <f>+'Metas por Proyecto'!Q313</f>
        <v>0</v>
      </c>
      <c r="P48" s="171">
        <f>SUM(D48:F48)</f>
        <v>12</v>
      </c>
      <c r="Q48" s="171">
        <f>SUM(G48:I48)</f>
        <v>0</v>
      </c>
      <c r="R48" s="171">
        <f>SUM(J48:L48)</f>
        <v>0</v>
      </c>
      <c r="S48" s="171">
        <f>SUM(M48:O48)</f>
        <v>0</v>
      </c>
    </row>
    <row r="49" spans="1:19" ht="63.75">
      <c r="A49" s="355" t="str">
        <f>+'Metas por Proyecto'!A311</f>
        <v>Contratar la evaluacion  tecnica - financiera de las Solicitudes Portuarias  por lo menos de 12 proyectos para fijación de Condiciones y/o Otorgamiento: Cayao, Antillana, Buscaja, Soc el Golfo, Sungmin, Oinsas, Gas Licuado del Caribe, CCX, Petrodecol, Retramar, Puerto Antioquia.</v>
      </c>
      <c r="B49" s="172" t="s">
        <v>272</v>
      </c>
      <c r="C49" s="171">
        <f>+'Metas por Proyecto'!E311</f>
        <v>12</v>
      </c>
      <c r="D49" s="170">
        <f>+'Metas por Proyecto'!F311</f>
        <v>1</v>
      </c>
      <c r="E49" s="170">
        <f>+'Metas por Proyecto'!G311</f>
        <v>0</v>
      </c>
      <c r="F49" s="170">
        <f>+'Metas por Proyecto'!H311</f>
        <v>1</v>
      </c>
      <c r="G49" s="170">
        <f>+'Metas por Proyecto'!I311</f>
        <v>1</v>
      </c>
      <c r="H49" s="170">
        <f>+'Metas por Proyecto'!J311</f>
        <v>2</v>
      </c>
      <c r="I49" s="170">
        <f>+'Metas por Proyecto'!K311</f>
        <v>0</v>
      </c>
      <c r="J49" s="170">
        <f>+'Metas por Proyecto'!L311</f>
        <v>2</v>
      </c>
      <c r="K49" s="170">
        <f>+'Metas por Proyecto'!M311</f>
        <v>1</v>
      </c>
      <c r="L49" s="170">
        <f>+'Metas por Proyecto'!N311</f>
        <v>2</v>
      </c>
      <c r="M49" s="170">
        <f>+'Metas por Proyecto'!O311</f>
        <v>1</v>
      </c>
      <c r="N49" s="170">
        <f>+'Metas por Proyecto'!P311</f>
        <v>1</v>
      </c>
      <c r="O49" s="170">
        <f>+'Metas por Proyecto'!Q311</f>
        <v>0</v>
      </c>
      <c r="P49" s="171">
        <f>SUM(D49:F49)</f>
        <v>2</v>
      </c>
      <c r="Q49" s="171">
        <f>SUM(G49:I49)</f>
        <v>3</v>
      </c>
      <c r="R49" s="171">
        <f>SUM(J49:L49)</f>
        <v>5</v>
      </c>
      <c r="S49" s="171">
        <f>SUM(M49:O49)</f>
        <v>2</v>
      </c>
    </row>
    <row r="51" spans="1:19" ht="15">
      <c r="A51" s="174" t="s">
        <v>129</v>
      </c>
      <c r="B51" s="175"/>
      <c r="C51" s="175"/>
      <c r="D51" s="175"/>
      <c r="E51" s="175"/>
      <c r="F51" s="175"/>
      <c r="G51" s="175"/>
      <c r="H51" s="175"/>
      <c r="I51" s="175"/>
      <c r="J51" s="175"/>
      <c r="K51" s="175"/>
      <c r="L51" s="175"/>
      <c r="M51" s="175"/>
      <c r="N51" s="175"/>
      <c r="O51" s="175"/>
      <c r="P51" s="175"/>
      <c r="Q51" s="175"/>
      <c r="R51" s="175"/>
      <c r="S51" s="175"/>
    </row>
    <row r="52" spans="1:19" ht="12.75">
      <c r="A52" s="156" t="s">
        <v>64</v>
      </c>
      <c r="B52" s="157" t="s">
        <v>130</v>
      </c>
      <c r="C52" s="156" t="s">
        <v>131</v>
      </c>
      <c r="D52" s="158"/>
      <c r="E52" s="158"/>
      <c r="F52" s="158"/>
      <c r="G52" s="158"/>
      <c r="H52" s="158"/>
      <c r="I52" s="158"/>
      <c r="J52" s="158"/>
      <c r="K52" s="158"/>
      <c r="L52" s="158"/>
      <c r="M52" s="158"/>
      <c r="N52" s="158"/>
      <c r="O52" s="158"/>
      <c r="P52" s="156" t="s">
        <v>148</v>
      </c>
      <c r="Q52" s="156" t="s">
        <v>149</v>
      </c>
      <c r="R52" s="156" t="s">
        <v>150</v>
      </c>
      <c r="S52" s="156" t="s">
        <v>151</v>
      </c>
    </row>
    <row r="53" spans="1:19" ht="12.75" hidden="1">
      <c r="A53" s="167" t="s">
        <v>132</v>
      </c>
      <c r="B53" s="168"/>
      <c r="C53" s="167"/>
      <c r="D53" s="158"/>
      <c r="E53" s="158"/>
      <c r="F53" s="158"/>
      <c r="G53" s="158"/>
      <c r="H53" s="158"/>
      <c r="I53" s="158"/>
      <c r="J53" s="158"/>
      <c r="K53" s="158"/>
      <c r="L53" s="158"/>
      <c r="M53" s="158"/>
      <c r="N53" s="158"/>
      <c r="O53" s="158"/>
      <c r="P53" s="158"/>
      <c r="Q53" s="158"/>
      <c r="R53" s="158"/>
      <c r="S53" s="158"/>
    </row>
    <row r="54" spans="1:19" ht="12.75" hidden="1">
      <c r="A54" s="167" t="s">
        <v>133</v>
      </c>
      <c r="B54" s="168"/>
      <c r="C54" s="167"/>
      <c r="D54" s="158"/>
      <c r="E54" s="158"/>
      <c r="F54" s="158"/>
      <c r="G54" s="158"/>
      <c r="H54" s="158"/>
      <c r="I54" s="158"/>
      <c r="J54" s="158"/>
      <c r="K54" s="158"/>
      <c r="L54" s="158"/>
      <c r="M54" s="158"/>
      <c r="N54" s="158"/>
      <c r="O54" s="158"/>
      <c r="P54" s="158"/>
      <c r="Q54" s="158"/>
      <c r="R54" s="158"/>
      <c r="S54" s="158"/>
    </row>
    <row r="55" spans="1:19" ht="12.75" hidden="1">
      <c r="A55" s="167" t="s">
        <v>116</v>
      </c>
      <c r="B55" s="168"/>
      <c r="C55" s="167"/>
      <c r="D55" s="158"/>
      <c r="E55" s="158"/>
      <c r="F55" s="158"/>
      <c r="G55" s="158"/>
      <c r="H55" s="158"/>
      <c r="I55" s="158"/>
      <c r="J55" s="158"/>
      <c r="K55" s="158"/>
      <c r="L55" s="158"/>
      <c r="M55" s="158"/>
      <c r="N55" s="158"/>
      <c r="O55" s="158"/>
      <c r="P55" s="158"/>
      <c r="Q55" s="158"/>
      <c r="R55" s="158"/>
      <c r="S55" s="158"/>
    </row>
    <row r="56" spans="1:19" ht="12.75" hidden="1">
      <c r="A56" s="167" t="s">
        <v>134</v>
      </c>
      <c r="B56" s="168"/>
      <c r="C56" s="167"/>
      <c r="D56" s="158"/>
      <c r="E56" s="158"/>
      <c r="F56" s="158"/>
      <c r="G56" s="158"/>
      <c r="H56" s="158"/>
      <c r="I56" s="158"/>
      <c r="J56" s="158"/>
      <c r="K56" s="158"/>
      <c r="L56" s="158"/>
      <c r="M56" s="158"/>
      <c r="N56" s="158"/>
      <c r="O56" s="158"/>
      <c r="P56" s="158"/>
      <c r="Q56" s="158"/>
      <c r="R56" s="158"/>
      <c r="S56" s="158"/>
    </row>
    <row r="57" spans="1:19" ht="12.75" hidden="1">
      <c r="A57" s="167" t="s">
        <v>135</v>
      </c>
      <c r="B57" s="168"/>
      <c r="C57" s="167"/>
      <c r="D57" s="158"/>
      <c r="E57" s="158"/>
      <c r="F57" s="158"/>
      <c r="G57" s="158"/>
      <c r="H57" s="158"/>
      <c r="I57" s="158"/>
      <c r="J57" s="158"/>
      <c r="K57" s="158"/>
      <c r="L57" s="158"/>
      <c r="M57" s="158"/>
      <c r="N57" s="158"/>
      <c r="O57" s="158"/>
      <c r="P57" s="158"/>
      <c r="Q57" s="158"/>
      <c r="R57" s="158"/>
      <c r="S57" s="158"/>
    </row>
    <row r="58" spans="1:19" ht="12.75" hidden="1">
      <c r="A58" s="167" t="s">
        <v>80</v>
      </c>
      <c r="B58" s="168"/>
      <c r="C58" s="167"/>
      <c r="D58" s="158"/>
      <c r="E58" s="158"/>
      <c r="F58" s="158"/>
      <c r="G58" s="158"/>
      <c r="H58" s="158"/>
      <c r="I58" s="158"/>
      <c r="J58" s="158"/>
      <c r="K58" s="158"/>
      <c r="L58" s="158"/>
      <c r="M58" s="158"/>
      <c r="N58" s="158"/>
      <c r="O58" s="158"/>
      <c r="P58" s="158"/>
      <c r="Q58" s="158"/>
      <c r="R58" s="158"/>
      <c r="S58" s="158"/>
    </row>
    <row r="59" spans="1:19" ht="12.75" hidden="1">
      <c r="A59" s="167" t="s">
        <v>81</v>
      </c>
      <c r="B59" s="168"/>
      <c r="C59" s="167"/>
      <c r="D59" s="158"/>
      <c r="E59" s="158"/>
      <c r="F59" s="158"/>
      <c r="G59" s="158"/>
      <c r="H59" s="158"/>
      <c r="I59" s="158"/>
      <c r="J59" s="158"/>
      <c r="K59" s="158"/>
      <c r="L59" s="158"/>
      <c r="M59" s="158"/>
      <c r="N59" s="158"/>
      <c r="O59" s="158"/>
      <c r="P59" s="158"/>
      <c r="Q59" s="158"/>
      <c r="R59" s="158"/>
      <c r="S59" s="158"/>
    </row>
    <row r="60" spans="1:19" ht="12.75" hidden="1">
      <c r="A60" s="167" t="s">
        <v>82</v>
      </c>
      <c r="B60" s="168"/>
      <c r="C60" s="167"/>
      <c r="D60" s="158"/>
      <c r="E60" s="158"/>
      <c r="F60" s="158"/>
      <c r="G60" s="158"/>
      <c r="H60" s="158"/>
      <c r="I60" s="158"/>
      <c r="J60" s="158"/>
      <c r="K60" s="158"/>
      <c r="L60" s="158"/>
      <c r="M60" s="158"/>
      <c r="N60" s="158"/>
      <c r="O60" s="158"/>
      <c r="P60" s="158"/>
      <c r="Q60" s="158"/>
      <c r="R60" s="158"/>
      <c r="S60" s="158"/>
    </row>
    <row r="61" spans="1:19" ht="12.75" hidden="1">
      <c r="A61" s="167" t="s">
        <v>83</v>
      </c>
      <c r="B61" s="168"/>
      <c r="C61" s="167"/>
      <c r="D61" s="158"/>
      <c r="E61" s="158"/>
      <c r="F61" s="158"/>
      <c r="G61" s="158"/>
      <c r="H61" s="158"/>
      <c r="I61" s="158"/>
      <c r="J61" s="158"/>
      <c r="K61" s="158"/>
      <c r="L61" s="158"/>
      <c r="M61" s="158"/>
      <c r="N61" s="158"/>
      <c r="O61" s="158"/>
      <c r="P61" s="158"/>
      <c r="Q61" s="158"/>
      <c r="R61" s="158"/>
      <c r="S61" s="158"/>
    </row>
    <row r="62" spans="1:19" ht="12.75" hidden="1">
      <c r="A62" s="167" t="s">
        <v>84</v>
      </c>
      <c r="B62" s="168"/>
      <c r="C62" s="167"/>
      <c r="D62" s="158"/>
      <c r="E62" s="158"/>
      <c r="F62" s="158"/>
      <c r="G62" s="158"/>
      <c r="H62" s="158"/>
      <c r="I62" s="158"/>
      <c r="J62" s="158"/>
      <c r="K62" s="158"/>
      <c r="L62" s="158"/>
      <c r="M62" s="158"/>
      <c r="N62" s="158"/>
      <c r="O62" s="158"/>
      <c r="P62" s="158"/>
      <c r="Q62" s="158"/>
      <c r="R62" s="158"/>
      <c r="S62" s="158"/>
    </row>
    <row r="63" spans="1:19" ht="12.75" hidden="1">
      <c r="A63" s="167" t="s">
        <v>85</v>
      </c>
      <c r="B63" s="168"/>
      <c r="C63" s="167"/>
      <c r="D63" s="158"/>
      <c r="E63" s="158"/>
      <c r="F63" s="158"/>
      <c r="G63" s="158"/>
      <c r="H63" s="158"/>
      <c r="I63" s="158"/>
      <c r="J63" s="158"/>
      <c r="K63" s="158"/>
      <c r="L63" s="158"/>
      <c r="M63" s="158"/>
      <c r="N63" s="158"/>
      <c r="O63" s="158"/>
      <c r="P63" s="158"/>
      <c r="Q63" s="158"/>
      <c r="R63" s="158"/>
      <c r="S63" s="158"/>
    </row>
    <row r="64" spans="1:19" ht="12.75" hidden="1">
      <c r="A64" s="167" t="s">
        <v>86</v>
      </c>
      <c r="B64" s="168"/>
      <c r="C64" s="167"/>
      <c r="D64" s="158"/>
      <c r="E64" s="158"/>
      <c r="F64" s="158"/>
      <c r="G64" s="158"/>
      <c r="H64" s="158"/>
      <c r="I64" s="158"/>
      <c r="J64" s="158"/>
      <c r="K64" s="158"/>
      <c r="L64" s="158"/>
      <c r="M64" s="158"/>
      <c r="N64" s="158"/>
      <c r="O64" s="158"/>
      <c r="P64" s="158"/>
      <c r="Q64" s="158"/>
      <c r="R64" s="158"/>
      <c r="S64" s="158"/>
    </row>
    <row r="65" spans="1:19" ht="12.75" hidden="1">
      <c r="A65" s="167" t="s">
        <v>87</v>
      </c>
      <c r="B65" s="168"/>
      <c r="C65" s="167"/>
      <c r="D65" s="158"/>
      <c r="E65" s="158"/>
      <c r="F65" s="158"/>
      <c r="G65" s="158"/>
      <c r="H65" s="158"/>
      <c r="I65" s="158"/>
      <c r="J65" s="158"/>
      <c r="K65" s="158"/>
      <c r="L65" s="158"/>
      <c r="M65" s="158"/>
      <c r="N65" s="158"/>
      <c r="O65" s="158"/>
      <c r="P65" s="158"/>
      <c r="Q65" s="158"/>
      <c r="R65" s="158"/>
      <c r="S65" s="158"/>
    </row>
    <row r="66" spans="1:19" ht="12.75" hidden="1">
      <c r="A66" s="167" t="s">
        <v>88</v>
      </c>
      <c r="B66" s="168"/>
      <c r="C66" s="167"/>
      <c r="D66" s="158"/>
      <c r="E66" s="158"/>
      <c r="F66" s="158"/>
      <c r="G66" s="158"/>
      <c r="H66" s="158"/>
      <c r="I66" s="158"/>
      <c r="J66" s="158"/>
      <c r="K66" s="158"/>
      <c r="L66" s="158"/>
      <c r="M66" s="158"/>
      <c r="N66" s="158"/>
      <c r="O66" s="158"/>
      <c r="P66" s="158"/>
      <c r="Q66" s="158"/>
      <c r="R66" s="158"/>
      <c r="S66" s="158"/>
    </row>
    <row r="67" spans="1:19" ht="12.75" hidden="1">
      <c r="A67" s="167" t="s">
        <v>117</v>
      </c>
      <c r="B67" s="168"/>
      <c r="C67" s="167"/>
      <c r="D67" s="158"/>
      <c r="E67" s="158"/>
      <c r="F67" s="158"/>
      <c r="G67" s="158"/>
      <c r="H67" s="158"/>
      <c r="I67" s="158"/>
      <c r="J67" s="158"/>
      <c r="K67" s="158"/>
      <c r="L67" s="158"/>
      <c r="M67" s="158"/>
      <c r="N67" s="158"/>
      <c r="O67" s="158"/>
      <c r="P67" s="158"/>
      <c r="Q67" s="158"/>
      <c r="R67" s="158"/>
      <c r="S67" s="158"/>
    </row>
    <row r="68" spans="1:19" ht="12.75" hidden="1">
      <c r="A68" s="167" t="s">
        <v>118</v>
      </c>
      <c r="B68" s="168"/>
      <c r="C68" s="167"/>
      <c r="D68" s="158"/>
      <c r="E68" s="158"/>
      <c r="F68" s="158"/>
      <c r="G68" s="158"/>
      <c r="H68" s="158"/>
      <c r="I68" s="158"/>
      <c r="J68" s="158"/>
      <c r="K68" s="158"/>
      <c r="L68" s="158"/>
      <c r="M68" s="158"/>
      <c r="N68" s="158"/>
      <c r="O68" s="158"/>
      <c r="P68" s="158"/>
      <c r="Q68" s="158"/>
      <c r="R68" s="158"/>
      <c r="S68" s="158"/>
    </row>
    <row r="69" spans="1:19" ht="12.75" hidden="1">
      <c r="A69" s="167" t="s">
        <v>119</v>
      </c>
      <c r="B69" s="168"/>
      <c r="C69" s="167"/>
      <c r="D69" s="158"/>
      <c r="E69" s="158"/>
      <c r="F69" s="158"/>
      <c r="G69" s="158"/>
      <c r="H69" s="158"/>
      <c r="I69" s="158"/>
      <c r="J69" s="158"/>
      <c r="K69" s="158"/>
      <c r="L69" s="158"/>
      <c r="M69" s="158"/>
      <c r="N69" s="158"/>
      <c r="O69" s="158"/>
      <c r="P69" s="158"/>
      <c r="Q69" s="158"/>
      <c r="R69" s="158"/>
      <c r="S69" s="158"/>
    </row>
    <row r="70" spans="1:19" ht="12.75" hidden="1">
      <c r="A70" s="167" t="s">
        <v>120</v>
      </c>
      <c r="B70" s="168"/>
      <c r="C70" s="167"/>
      <c r="D70" s="158"/>
      <c r="E70" s="158"/>
      <c r="F70" s="158"/>
      <c r="G70" s="158"/>
      <c r="H70" s="158"/>
      <c r="I70" s="158"/>
      <c r="J70" s="158"/>
      <c r="K70" s="158"/>
      <c r="L70" s="158"/>
      <c r="M70" s="158"/>
      <c r="N70" s="158"/>
      <c r="O70" s="158"/>
      <c r="P70" s="158"/>
      <c r="Q70" s="158"/>
      <c r="R70" s="158"/>
      <c r="S70" s="158"/>
    </row>
    <row r="71" spans="1:19" ht="12.75" hidden="1">
      <c r="A71" s="167" t="s">
        <v>121</v>
      </c>
      <c r="B71" s="168"/>
      <c r="C71" s="167"/>
      <c r="D71" s="158"/>
      <c r="E71" s="158"/>
      <c r="F71" s="158"/>
      <c r="G71" s="158"/>
      <c r="H71" s="158"/>
      <c r="I71" s="158"/>
      <c r="J71" s="158"/>
      <c r="K71" s="158"/>
      <c r="L71" s="158"/>
      <c r="M71" s="158"/>
      <c r="N71" s="158"/>
      <c r="O71" s="158"/>
      <c r="P71" s="158"/>
      <c r="Q71" s="158"/>
      <c r="R71" s="158"/>
      <c r="S71" s="158"/>
    </row>
    <row r="72" spans="1:19" ht="12.75" hidden="1">
      <c r="A72" s="167" t="s">
        <v>122</v>
      </c>
      <c r="B72" s="168"/>
      <c r="C72" s="167"/>
      <c r="D72" s="158"/>
      <c r="E72" s="158"/>
      <c r="F72" s="158"/>
      <c r="G72" s="158"/>
      <c r="H72" s="158"/>
      <c r="I72" s="158"/>
      <c r="J72" s="158"/>
      <c r="K72" s="158"/>
      <c r="L72" s="158"/>
      <c r="M72" s="158"/>
      <c r="N72" s="158"/>
      <c r="O72" s="158"/>
      <c r="P72" s="158"/>
      <c r="Q72" s="158"/>
      <c r="R72" s="158"/>
      <c r="S72" s="158"/>
    </row>
    <row r="73" spans="1:19" ht="12.75" hidden="1">
      <c r="A73" s="167" t="s">
        <v>89</v>
      </c>
      <c r="B73" s="168"/>
      <c r="C73" s="167"/>
      <c r="D73" s="158"/>
      <c r="E73" s="158"/>
      <c r="F73" s="158"/>
      <c r="G73" s="158"/>
      <c r="H73" s="158"/>
      <c r="I73" s="158"/>
      <c r="J73" s="158"/>
      <c r="K73" s="158"/>
      <c r="L73" s="158"/>
      <c r="M73" s="158"/>
      <c r="N73" s="158"/>
      <c r="O73" s="158"/>
      <c r="P73" s="158"/>
      <c r="Q73" s="158"/>
      <c r="R73" s="158"/>
      <c r="S73" s="158"/>
    </row>
    <row r="74" spans="1:19" ht="12.75" hidden="1">
      <c r="A74" s="167" t="s">
        <v>91</v>
      </c>
      <c r="B74" s="168"/>
      <c r="C74" s="167"/>
      <c r="D74" s="158"/>
      <c r="E74" s="158"/>
      <c r="F74" s="158"/>
      <c r="G74" s="158"/>
      <c r="H74" s="158"/>
      <c r="I74" s="158"/>
      <c r="J74" s="158"/>
      <c r="K74" s="158"/>
      <c r="L74" s="158"/>
      <c r="M74" s="158"/>
      <c r="N74" s="158"/>
      <c r="O74" s="158"/>
      <c r="P74" s="158"/>
      <c r="Q74" s="158"/>
      <c r="R74" s="158"/>
      <c r="S74" s="158"/>
    </row>
    <row r="75" spans="1:19" ht="12.75" hidden="1">
      <c r="A75" s="167" t="s">
        <v>123</v>
      </c>
      <c r="B75" s="168"/>
      <c r="C75" s="167"/>
      <c r="D75" s="158"/>
      <c r="E75" s="158"/>
      <c r="F75" s="158"/>
      <c r="G75" s="158"/>
      <c r="H75" s="158"/>
      <c r="I75" s="158"/>
      <c r="J75" s="158"/>
      <c r="K75" s="158"/>
      <c r="L75" s="158"/>
      <c r="M75" s="158"/>
      <c r="N75" s="158"/>
      <c r="O75" s="158"/>
      <c r="P75" s="158"/>
      <c r="Q75" s="158"/>
      <c r="R75" s="158"/>
      <c r="S75" s="158"/>
    </row>
    <row r="76" spans="1:19" ht="12.75" hidden="1">
      <c r="A76" s="167" t="s">
        <v>111</v>
      </c>
      <c r="B76" s="168"/>
      <c r="C76" s="167"/>
      <c r="D76" s="158"/>
      <c r="E76" s="158"/>
      <c r="F76" s="158"/>
      <c r="G76" s="158"/>
      <c r="H76" s="158"/>
      <c r="I76" s="158"/>
      <c r="J76" s="158"/>
      <c r="K76" s="158"/>
      <c r="L76" s="158"/>
      <c r="M76" s="158"/>
      <c r="N76" s="158"/>
      <c r="O76" s="158"/>
      <c r="P76" s="158"/>
      <c r="Q76" s="158"/>
      <c r="R76" s="158"/>
      <c r="S76" s="158"/>
    </row>
    <row r="77" spans="1:19" ht="12.75" hidden="1">
      <c r="A77" s="167" t="s">
        <v>94</v>
      </c>
      <c r="B77" s="168"/>
      <c r="C77" s="167"/>
      <c r="D77" s="158"/>
      <c r="E77" s="158"/>
      <c r="F77" s="158"/>
      <c r="G77" s="158"/>
      <c r="H77" s="158"/>
      <c r="I77" s="158"/>
      <c r="J77" s="158"/>
      <c r="K77" s="158"/>
      <c r="L77" s="158"/>
      <c r="M77" s="158"/>
      <c r="N77" s="158"/>
      <c r="O77" s="158"/>
      <c r="P77" s="158"/>
      <c r="Q77" s="158"/>
      <c r="R77" s="158"/>
      <c r="S77" s="158"/>
    </row>
    <row r="78" spans="1:19" ht="12.75" hidden="1">
      <c r="A78" s="167" t="s">
        <v>95</v>
      </c>
      <c r="B78" s="168"/>
      <c r="C78" s="167"/>
      <c r="D78" s="158"/>
      <c r="E78" s="158"/>
      <c r="F78" s="158"/>
      <c r="G78" s="158"/>
      <c r="H78" s="158"/>
      <c r="I78" s="158"/>
      <c r="J78" s="158"/>
      <c r="K78" s="158"/>
      <c r="L78" s="158"/>
      <c r="M78" s="158"/>
      <c r="N78" s="158"/>
      <c r="O78" s="158"/>
      <c r="P78" s="158"/>
      <c r="Q78" s="158"/>
      <c r="R78" s="158"/>
      <c r="S78" s="158"/>
    </row>
    <row r="79" spans="1:19" ht="25.5">
      <c r="A79" s="164" t="str">
        <f>+'Metas por Proyecto'!A481</f>
        <v>Elaborar informe de revisión de los cumplidos para el pago a terceros</v>
      </c>
      <c r="B79" s="169" t="s">
        <v>260</v>
      </c>
      <c r="C79" s="233">
        <f>+'Metas por Proyecto'!E482</f>
        <v>1</v>
      </c>
      <c r="D79" s="233">
        <f>+'Metas por Proyecto'!F482</f>
        <v>0</v>
      </c>
      <c r="E79" s="233">
        <f>+'Metas por Proyecto'!G482</f>
        <v>0</v>
      </c>
      <c r="F79" s="233">
        <f>+'Metas por Proyecto'!H482</f>
        <v>1</v>
      </c>
      <c r="G79" s="233">
        <f>+'Metas por Proyecto'!I482</f>
        <v>0</v>
      </c>
      <c r="H79" s="233">
        <f>+'Metas por Proyecto'!J482</f>
        <v>0</v>
      </c>
      <c r="I79" s="233">
        <f>+'Metas por Proyecto'!K482</f>
        <v>0</v>
      </c>
      <c r="J79" s="233">
        <f>+'Metas por Proyecto'!L482</f>
        <v>0</v>
      </c>
      <c r="K79" s="233">
        <f>+'Metas por Proyecto'!M482</f>
        <v>0</v>
      </c>
      <c r="L79" s="233">
        <f>+'Metas por Proyecto'!N482</f>
        <v>0</v>
      </c>
      <c r="M79" s="233">
        <f>+'Metas por Proyecto'!O482</f>
        <v>0</v>
      </c>
      <c r="N79" s="233">
        <f>+'Metas por Proyecto'!P482</f>
        <v>0</v>
      </c>
      <c r="O79" s="233">
        <f>+'Metas por Proyecto'!Q482</f>
        <v>0</v>
      </c>
      <c r="P79" s="232">
        <f>SUM(D79:F79)</f>
        <v>1</v>
      </c>
      <c r="Q79" s="232">
        <f>SUM(G79:I79)</f>
        <v>0</v>
      </c>
      <c r="R79" s="232">
        <f>SUM(J79:L79)</f>
        <v>0</v>
      </c>
      <c r="S79" s="232">
        <f>SUM(M79:O79)</f>
        <v>0</v>
      </c>
    </row>
    <row r="80" spans="1:19" ht="25.5">
      <c r="A80" s="165" t="str">
        <f>+'Metas por Proyecto'!A492</f>
        <v>Actualizar el Manual de Tesoreria</v>
      </c>
      <c r="B80" s="169" t="s">
        <v>260</v>
      </c>
      <c r="C80" s="232">
        <f>+'Metas por Proyecto'!E492</f>
        <v>1</v>
      </c>
      <c r="D80" s="232">
        <f>+'Metas por Proyecto'!F492</f>
        <v>0</v>
      </c>
      <c r="E80" s="232">
        <f>+'Metas por Proyecto'!G492</f>
        <v>0</v>
      </c>
      <c r="F80" s="232">
        <f>+'Metas por Proyecto'!H492</f>
        <v>1</v>
      </c>
      <c r="G80" s="232">
        <f>+'Metas por Proyecto'!I492</f>
        <v>0</v>
      </c>
      <c r="H80" s="232">
        <f>+'Metas por Proyecto'!J492</f>
        <v>0</v>
      </c>
      <c r="I80" s="232">
        <f>+'Metas por Proyecto'!K492</f>
        <v>0</v>
      </c>
      <c r="J80" s="232">
        <f>+'Metas por Proyecto'!L492</f>
        <v>0</v>
      </c>
      <c r="K80" s="232">
        <f>+'Metas por Proyecto'!M492</f>
        <v>0</v>
      </c>
      <c r="L80" s="232">
        <f>+'Metas por Proyecto'!N492</f>
        <v>0</v>
      </c>
      <c r="M80" s="232">
        <f>+'Metas por Proyecto'!O492</f>
        <v>0</v>
      </c>
      <c r="N80" s="232">
        <f>+'Metas por Proyecto'!P492</f>
        <v>0</v>
      </c>
      <c r="O80" s="232">
        <f>+'Metas por Proyecto'!Q492</f>
        <v>0</v>
      </c>
      <c r="P80" s="232">
        <f>SUM(D80:F80)</f>
        <v>1</v>
      </c>
      <c r="Q80" s="232">
        <f>SUM(G80:I80)</f>
        <v>0</v>
      </c>
      <c r="R80" s="232">
        <f>SUM(J80:L80)</f>
        <v>0</v>
      </c>
      <c r="S80" s="232">
        <f>SUM(M80:O80)</f>
        <v>0</v>
      </c>
    </row>
    <row r="81" spans="1:19" ht="25.5">
      <c r="A81" s="165" t="str">
        <f>+'Metas por Proyecto'!A506</f>
        <v>Implementar el formato de conservación de archivos por medios electrónicos PDF/A</v>
      </c>
      <c r="B81" s="166" t="s">
        <v>192</v>
      </c>
      <c r="C81" s="232">
        <f>+'Metas por Proyecto'!E506</f>
        <v>1</v>
      </c>
      <c r="D81" s="232">
        <f>+'Metas por Proyecto'!F506</f>
        <v>0</v>
      </c>
      <c r="E81" s="232">
        <f>+'Metas por Proyecto'!G506</f>
        <v>0</v>
      </c>
      <c r="F81" s="232">
        <f>+'Metas por Proyecto'!H506</f>
        <v>0</v>
      </c>
      <c r="G81" s="232">
        <f>+'Metas por Proyecto'!I506</f>
        <v>0</v>
      </c>
      <c r="H81" s="232">
        <f>+'Metas por Proyecto'!J506</f>
        <v>0</v>
      </c>
      <c r="I81" s="232">
        <f>+'Metas por Proyecto'!K506</f>
        <v>1</v>
      </c>
      <c r="J81" s="232">
        <f>+'Metas por Proyecto'!L506</f>
        <v>0</v>
      </c>
      <c r="K81" s="232">
        <f>+'Metas por Proyecto'!M506</f>
        <v>0</v>
      </c>
      <c r="L81" s="232">
        <f>+'Metas por Proyecto'!N506</f>
        <v>0</v>
      </c>
      <c r="M81" s="232">
        <f>+'Metas por Proyecto'!O506</f>
        <v>0</v>
      </c>
      <c r="N81" s="232">
        <f>+'Metas por Proyecto'!P506</f>
        <v>0</v>
      </c>
      <c r="O81" s="232">
        <f>+'Metas por Proyecto'!Q506</f>
        <v>0</v>
      </c>
      <c r="P81" s="232">
        <f>SUM(D81:F81)</f>
        <v>0</v>
      </c>
      <c r="Q81" s="232">
        <f>SUM(G81:I81)</f>
        <v>1</v>
      </c>
      <c r="R81" s="232">
        <f>SUM(J81:L81)</f>
        <v>0</v>
      </c>
      <c r="S81" s="232">
        <f>SUM(M81:O81)</f>
        <v>0</v>
      </c>
    </row>
    <row r="82" spans="1:19" ht="12.75">
      <c r="A82" s="165" t="str">
        <f>+'Metas por Proyecto'!A522</f>
        <v>Participación Ferias Servicio al Ciudadano</v>
      </c>
      <c r="B82" s="166" t="str">
        <f>+'Metas por Proyecto'!D522</f>
        <v>Feria</v>
      </c>
      <c r="C82" s="232">
        <f>+'Metas por Proyecto'!E522</f>
        <v>7</v>
      </c>
      <c r="D82" s="232">
        <f>+'Metas por Proyecto'!F522</f>
        <v>0</v>
      </c>
      <c r="E82" s="232">
        <f>+'Metas por Proyecto'!G522</f>
        <v>0</v>
      </c>
      <c r="F82" s="232">
        <f>+'Metas por Proyecto'!H522</f>
        <v>1</v>
      </c>
      <c r="G82" s="232">
        <f>+'Metas por Proyecto'!I522</f>
        <v>1</v>
      </c>
      <c r="H82" s="232">
        <f>+'Metas por Proyecto'!J522</f>
        <v>1</v>
      </c>
      <c r="I82" s="232">
        <f>+'Metas por Proyecto'!K522</f>
        <v>0</v>
      </c>
      <c r="J82" s="232">
        <f>+'Metas por Proyecto'!L522</f>
        <v>1</v>
      </c>
      <c r="K82" s="232">
        <f>+'Metas por Proyecto'!M522</f>
        <v>1</v>
      </c>
      <c r="L82" s="232">
        <f>+'Metas por Proyecto'!N522</f>
        <v>0</v>
      </c>
      <c r="M82" s="232">
        <f>+'Metas por Proyecto'!O522</f>
        <v>1</v>
      </c>
      <c r="N82" s="232">
        <f>+'Metas por Proyecto'!P522</f>
        <v>1</v>
      </c>
      <c r="O82" s="232">
        <f>+'Metas por Proyecto'!Q522</f>
        <v>0</v>
      </c>
      <c r="P82" s="232">
        <f>SUM(D82:F82)</f>
        <v>1</v>
      </c>
      <c r="Q82" s="232">
        <f>SUM(G82:I82)</f>
        <v>2</v>
      </c>
      <c r="R82" s="232">
        <f>SUM(J82:L82)</f>
        <v>2</v>
      </c>
      <c r="S82" s="232">
        <f>SUM(M82:O82)</f>
        <v>2</v>
      </c>
    </row>
    <row r="83" spans="1:19" ht="12.75">
      <c r="A83" s="165" t="str">
        <f>+'Metas por Proyecto'!A523</f>
        <v>Encuestas Percepción Ciudadana</v>
      </c>
      <c r="B83" s="166" t="str">
        <f>+'Metas por Proyecto'!D523</f>
        <v>Encuesta</v>
      </c>
      <c r="C83" s="166">
        <f>+'Metas por Proyecto'!E523</f>
        <v>2</v>
      </c>
      <c r="D83" s="232">
        <f>+'Metas por Proyecto'!F523</f>
        <v>0</v>
      </c>
      <c r="E83" s="232">
        <f>+'Metas por Proyecto'!G523</f>
        <v>0</v>
      </c>
      <c r="F83" s="232">
        <f>+'Metas por Proyecto'!H523</f>
        <v>0</v>
      </c>
      <c r="G83" s="232">
        <f>+'Metas por Proyecto'!I523</f>
        <v>0</v>
      </c>
      <c r="H83" s="232">
        <f>+'Metas por Proyecto'!J523</f>
        <v>0</v>
      </c>
      <c r="I83" s="232">
        <f>+'Metas por Proyecto'!K523</f>
        <v>1</v>
      </c>
      <c r="J83" s="232">
        <f>+'Metas por Proyecto'!L523</f>
        <v>0</v>
      </c>
      <c r="K83" s="232">
        <f>+'Metas por Proyecto'!M523</f>
        <v>0</v>
      </c>
      <c r="L83" s="232">
        <f>+'Metas por Proyecto'!N523</f>
        <v>0</v>
      </c>
      <c r="M83" s="232">
        <f>+'Metas por Proyecto'!O523</f>
        <v>0</v>
      </c>
      <c r="N83" s="232">
        <f>+'Metas por Proyecto'!P523</f>
        <v>0</v>
      </c>
      <c r="O83" s="232">
        <f>+'Metas por Proyecto'!Q523</f>
        <v>1</v>
      </c>
      <c r="P83" s="232">
        <f>SUM(D83:F83)</f>
        <v>0</v>
      </c>
      <c r="Q83" s="232">
        <f>SUM(G83:I83)</f>
        <v>1</v>
      </c>
      <c r="R83" s="232">
        <f>SUM(J83:L83)</f>
        <v>0</v>
      </c>
      <c r="S83" s="232">
        <f>SUM(M83:O83)</f>
        <v>1</v>
      </c>
    </row>
    <row r="85" spans="1:19" ht="15">
      <c r="A85" s="174" t="s">
        <v>146</v>
      </c>
      <c r="B85" s="175"/>
      <c r="C85" s="175"/>
      <c r="D85" s="175"/>
      <c r="E85" s="175"/>
      <c r="F85" s="175"/>
      <c r="G85" s="175"/>
      <c r="H85" s="175"/>
      <c r="I85" s="175"/>
      <c r="J85" s="175"/>
      <c r="K85" s="175"/>
      <c r="L85" s="175"/>
      <c r="M85" s="175"/>
      <c r="N85" s="175"/>
      <c r="O85" s="175"/>
      <c r="P85" s="175"/>
      <c r="Q85" s="175"/>
      <c r="R85" s="175"/>
      <c r="S85" s="175"/>
    </row>
    <row r="86" spans="1:19" ht="12.75">
      <c r="A86" s="156" t="s">
        <v>64</v>
      </c>
      <c r="B86" s="157" t="s">
        <v>130</v>
      </c>
      <c r="C86" s="156" t="s">
        <v>131</v>
      </c>
      <c r="D86" s="158"/>
      <c r="E86" s="158"/>
      <c r="F86" s="158"/>
      <c r="G86" s="158"/>
      <c r="H86" s="158"/>
      <c r="I86" s="158"/>
      <c r="J86" s="158"/>
      <c r="K86" s="158"/>
      <c r="L86" s="158"/>
      <c r="M86" s="158"/>
      <c r="N86" s="158"/>
      <c r="O86" s="158"/>
      <c r="P86" s="156" t="s">
        <v>148</v>
      </c>
      <c r="Q86" s="156" t="s">
        <v>149</v>
      </c>
      <c r="R86" s="156" t="s">
        <v>150</v>
      </c>
      <c r="S86" s="156" t="s">
        <v>151</v>
      </c>
    </row>
    <row r="87" spans="1:19" ht="12.75" hidden="1">
      <c r="A87" s="167" t="s">
        <v>112</v>
      </c>
      <c r="B87" s="168"/>
      <c r="C87" s="167"/>
      <c r="D87" s="158"/>
      <c r="E87" s="158"/>
      <c r="F87" s="158"/>
      <c r="G87" s="158"/>
      <c r="H87" s="158"/>
      <c r="I87" s="158"/>
      <c r="J87" s="158"/>
      <c r="K87" s="158"/>
      <c r="L87" s="158"/>
      <c r="M87" s="158"/>
      <c r="N87" s="158"/>
      <c r="O87" s="158"/>
      <c r="P87" s="158"/>
      <c r="Q87" s="158"/>
      <c r="R87" s="158"/>
      <c r="S87" s="158"/>
    </row>
    <row r="88" spans="1:19" ht="12.75" hidden="1">
      <c r="A88" s="167" t="s">
        <v>114</v>
      </c>
      <c r="B88" s="168"/>
      <c r="C88" s="167"/>
      <c r="D88" s="158"/>
      <c r="E88" s="158"/>
      <c r="F88" s="158"/>
      <c r="G88" s="158"/>
      <c r="H88" s="158"/>
      <c r="I88" s="158"/>
      <c r="J88" s="158"/>
      <c r="K88" s="158"/>
      <c r="L88" s="158"/>
      <c r="M88" s="158"/>
      <c r="N88" s="158"/>
      <c r="O88" s="158"/>
      <c r="P88" s="158"/>
      <c r="Q88" s="158"/>
      <c r="R88" s="158"/>
      <c r="S88" s="158"/>
    </row>
    <row r="89" spans="1:19" ht="12.75" hidden="1">
      <c r="A89" s="167" t="s">
        <v>115</v>
      </c>
      <c r="B89" s="168"/>
      <c r="C89" s="167"/>
      <c r="D89" s="158"/>
      <c r="E89" s="158"/>
      <c r="F89" s="158"/>
      <c r="G89" s="158"/>
      <c r="H89" s="158"/>
      <c r="I89" s="158"/>
      <c r="J89" s="158"/>
      <c r="K89" s="158"/>
      <c r="L89" s="158"/>
      <c r="M89" s="158"/>
      <c r="N89" s="158"/>
      <c r="O89" s="158"/>
      <c r="P89" s="158"/>
      <c r="Q89" s="158"/>
      <c r="R89" s="158"/>
      <c r="S89" s="158"/>
    </row>
    <row r="90" spans="1:19" ht="12.75">
      <c r="A90" s="165" t="str">
        <f>+'Metas por Proyecto'!A403</f>
        <v>Elaborar Documentos CONPES</v>
      </c>
      <c r="B90" s="159" t="s">
        <v>378</v>
      </c>
      <c r="C90" s="159">
        <f>+'Metas por Proyecto'!E403</f>
        <v>2</v>
      </c>
      <c r="D90" s="233">
        <f>+'Metas por Proyecto'!F403</f>
        <v>0</v>
      </c>
      <c r="E90" s="233">
        <f>+'Metas por Proyecto'!G403</f>
        <v>1</v>
      </c>
      <c r="F90" s="233">
        <f>+'Metas por Proyecto'!H403</f>
        <v>0</v>
      </c>
      <c r="G90" s="233">
        <f>+'Metas por Proyecto'!I403</f>
        <v>1</v>
      </c>
      <c r="H90" s="233">
        <f>+'Metas por Proyecto'!J403</f>
        <v>0</v>
      </c>
      <c r="I90" s="233">
        <f>+'Metas por Proyecto'!K403</f>
        <v>0</v>
      </c>
      <c r="J90" s="233">
        <f>+'Metas por Proyecto'!L403</f>
        <v>0</v>
      </c>
      <c r="K90" s="233">
        <f>+'Metas por Proyecto'!M403</f>
        <v>0</v>
      </c>
      <c r="L90" s="233">
        <f>+'Metas por Proyecto'!N403</f>
        <v>0</v>
      </c>
      <c r="M90" s="233">
        <f>+'Metas por Proyecto'!O403</f>
        <v>0</v>
      </c>
      <c r="N90" s="233">
        <f>+'Metas por Proyecto'!P403</f>
        <v>0</v>
      </c>
      <c r="O90" s="233">
        <f>+'Metas por Proyecto'!Q403</f>
        <v>0</v>
      </c>
      <c r="P90" s="162">
        <f aca="true" t="shared" si="8" ref="P90:P96">SUM(D90:F90)</f>
        <v>1</v>
      </c>
      <c r="Q90" s="162">
        <f aca="true" t="shared" si="9" ref="Q90:Q96">SUM(G90:I90)</f>
        <v>1</v>
      </c>
      <c r="R90" s="162">
        <f aca="true" t="shared" si="10" ref="R90:R96">SUM(J90:L90)</f>
        <v>0</v>
      </c>
      <c r="S90" s="162">
        <f aca="true" t="shared" si="11" ref="S90:S96">SUM(M90:O90)</f>
        <v>0</v>
      </c>
    </row>
    <row r="91" spans="1:19" ht="25.5">
      <c r="A91" s="165" t="str">
        <f>+'Metas por Proyecto'!A410</f>
        <v>Realizar el seguimiento y apoyo para la generación de la información estadistica DANE</v>
      </c>
      <c r="B91" s="166" t="s">
        <v>418</v>
      </c>
      <c r="C91" s="166">
        <f>+'Metas por Proyecto'!E410</f>
        <v>4</v>
      </c>
      <c r="D91" s="232">
        <f>+'Metas por Proyecto'!F410</f>
        <v>0</v>
      </c>
      <c r="E91" s="232">
        <f>+'Metas por Proyecto'!G410</f>
        <v>0</v>
      </c>
      <c r="F91" s="232">
        <f>+'Metas por Proyecto'!H410</f>
        <v>0</v>
      </c>
      <c r="G91" s="232">
        <f>+'Metas por Proyecto'!I410</f>
        <v>1</v>
      </c>
      <c r="H91" s="232">
        <f>+'Metas por Proyecto'!J410</f>
        <v>0</v>
      </c>
      <c r="I91" s="232">
        <f>+'Metas por Proyecto'!K410</f>
        <v>0</v>
      </c>
      <c r="J91" s="232">
        <f>+'Metas por Proyecto'!L410</f>
        <v>1</v>
      </c>
      <c r="K91" s="232">
        <f>+'Metas por Proyecto'!M410</f>
        <v>0</v>
      </c>
      <c r="L91" s="232">
        <f>+'Metas por Proyecto'!N410</f>
        <v>0</v>
      </c>
      <c r="M91" s="232">
        <f>+'Metas por Proyecto'!O410</f>
        <v>1</v>
      </c>
      <c r="N91" s="232">
        <f>+'Metas por Proyecto'!P410</f>
        <v>0</v>
      </c>
      <c r="O91" s="232">
        <f>+'Metas por Proyecto'!Q410</f>
        <v>1</v>
      </c>
      <c r="P91" s="162">
        <f t="shared" si="8"/>
        <v>0</v>
      </c>
      <c r="Q91" s="162">
        <f t="shared" si="9"/>
        <v>1</v>
      </c>
      <c r="R91" s="162">
        <f t="shared" si="10"/>
        <v>1</v>
      </c>
      <c r="S91" s="162">
        <f t="shared" si="11"/>
        <v>2</v>
      </c>
    </row>
    <row r="92" spans="1:19" ht="12.75">
      <c r="A92" s="165" t="str">
        <f>+'Metas por Proyecto'!A423</f>
        <v>Realizar Auditorias del SIG</v>
      </c>
      <c r="B92" s="166" t="s">
        <v>67</v>
      </c>
      <c r="C92" s="166">
        <f>+'Metas por Proyecto'!E423</f>
        <v>3</v>
      </c>
      <c r="D92" s="232">
        <f>+'Metas por Proyecto'!F423</f>
        <v>0</v>
      </c>
      <c r="E92" s="232">
        <f>+'Metas por Proyecto'!G423</f>
        <v>0</v>
      </c>
      <c r="F92" s="232">
        <f>+'Metas por Proyecto'!H423</f>
        <v>1</v>
      </c>
      <c r="G92" s="232">
        <f>+'Metas por Proyecto'!I423</f>
        <v>1</v>
      </c>
      <c r="H92" s="232">
        <f>+'Metas por Proyecto'!J423</f>
        <v>0</v>
      </c>
      <c r="I92" s="232">
        <f>+'Metas por Proyecto'!K423</f>
        <v>1</v>
      </c>
      <c r="J92" s="232">
        <f>+'Metas por Proyecto'!L423</f>
        <v>0</v>
      </c>
      <c r="K92" s="232">
        <f>+'Metas por Proyecto'!M423</f>
        <v>0</v>
      </c>
      <c r="L92" s="232">
        <f>+'Metas por Proyecto'!N423</f>
        <v>0</v>
      </c>
      <c r="M92" s="232">
        <f>+'Metas por Proyecto'!O423</f>
        <v>0</v>
      </c>
      <c r="N92" s="232">
        <f>+'Metas por Proyecto'!P423</f>
        <v>0</v>
      </c>
      <c r="O92" s="232">
        <f>+'Metas por Proyecto'!Q423</f>
        <v>0</v>
      </c>
      <c r="P92" s="162">
        <f t="shared" si="8"/>
        <v>1</v>
      </c>
      <c r="Q92" s="162">
        <f t="shared" si="9"/>
        <v>2</v>
      </c>
      <c r="R92" s="162">
        <f t="shared" si="10"/>
        <v>0</v>
      </c>
      <c r="S92" s="162">
        <f t="shared" si="11"/>
        <v>0</v>
      </c>
    </row>
    <row r="93" spans="1:19" ht="38.25">
      <c r="A93" s="165" t="str">
        <f>+'Metas por Proyecto'!A440</f>
        <v>
Realizar seguimiento a los procesos de solicitud de plan de aportes tramitados durante la vigencia 2014, para lograr su aprobación.</v>
      </c>
      <c r="B93" s="166" t="s">
        <v>452</v>
      </c>
      <c r="C93" s="166">
        <f>+'Metas por Proyecto'!E440</f>
        <v>18</v>
      </c>
      <c r="D93" s="232">
        <f>+'Metas por Proyecto'!F440</f>
        <v>2</v>
      </c>
      <c r="E93" s="232">
        <f>+'Metas por Proyecto'!G440</f>
        <v>6</v>
      </c>
      <c r="F93" s="232">
        <f>+'Metas por Proyecto'!H440</f>
        <v>10</v>
      </c>
      <c r="G93" s="232">
        <f>+'Metas por Proyecto'!I440</f>
        <v>0</v>
      </c>
      <c r="H93" s="232">
        <f>+'Metas por Proyecto'!J440</f>
        <v>0</v>
      </c>
      <c r="I93" s="232">
        <f>+'Metas por Proyecto'!K440</f>
        <v>0</v>
      </c>
      <c r="J93" s="232">
        <f>+'Metas por Proyecto'!L440</f>
        <v>0</v>
      </c>
      <c r="K93" s="232">
        <f>+'Metas por Proyecto'!M440</f>
        <v>0</v>
      </c>
      <c r="L93" s="232">
        <f>+'Metas por Proyecto'!N440</f>
        <v>0</v>
      </c>
      <c r="M93" s="232">
        <f>+'Metas por Proyecto'!O440</f>
        <v>0</v>
      </c>
      <c r="N93" s="232">
        <f>+'Metas por Proyecto'!P440</f>
        <v>0</v>
      </c>
      <c r="O93" s="232">
        <f>+'Metas por Proyecto'!Q440</f>
        <v>0</v>
      </c>
      <c r="P93" s="162">
        <f t="shared" si="8"/>
        <v>18</v>
      </c>
      <c r="Q93" s="162">
        <f t="shared" si="9"/>
        <v>0</v>
      </c>
      <c r="R93" s="162">
        <f t="shared" si="10"/>
        <v>0</v>
      </c>
      <c r="S93" s="162">
        <f t="shared" si="11"/>
        <v>0</v>
      </c>
    </row>
    <row r="94" spans="1:19" ht="38.25">
      <c r="A94" s="165" t="str">
        <f>+'Metas por Proyecto'!A444</f>
        <v>Realizar el acompañamiento en la estructuración de las Interventorías a contratos de concesión portuarios, aeroportuarios y carreteros.</v>
      </c>
      <c r="B94" s="88" t="s">
        <v>369</v>
      </c>
      <c r="C94" s="232">
        <f>+'Metas por Proyecto'!E444</f>
        <v>5</v>
      </c>
      <c r="D94" s="232">
        <f>+'Metas por Proyecto'!F444</f>
        <v>0</v>
      </c>
      <c r="E94" s="232">
        <f>+'Metas por Proyecto'!G444</f>
        <v>0</v>
      </c>
      <c r="F94" s="232">
        <f>+'Metas por Proyecto'!H444</f>
        <v>0</v>
      </c>
      <c r="G94" s="232">
        <f>+'Metas por Proyecto'!I444</f>
        <v>0</v>
      </c>
      <c r="H94" s="232">
        <f>+'Metas por Proyecto'!J444</f>
        <v>0</v>
      </c>
      <c r="I94" s="232">
        <f>+'Metas por Proyecto'!K444</f>
        <v>5</v>
      </c>
      <c r="J94" s="232">
        <f>+'Metas por Proyecto'!L444</f>
        <v>0</v>
      </c>
      <c r="K94" s="232">
        <f>+'Metas por Proyecto'!M444</f>
        <v>0</v>
      </c>
      <c r="L94" s="232">
        <f>+'Metas por Proyecto'!N444</f>
        <v>0</v>
      </c>
      <c r="M94" s="232">
        <f>+'Metas por Proyecto'!O444</f>
        <v>0</v>
      </c>
      <c r="N94" s="232">
        <f>+'Metas por Proyecto'!P444</f>
        <v>0</v>
      </c>
      <c r="O94" s="232">
        <f>+'Metas por Proyecto'!Q444</f>
        <v>0</v>
      </c>
      <c r="P94" s="162">
        <f t="shared" si="8"/>
        <v>0</v>
      </c>
      <c r="Q94" s="162">
        <f t="shared" si="9"/>
        <v>5</v>
      </c>
      <c r="R94" s="162">
        <f t="shared" si="10"/>
        <v>0</v>
      </c>
      <c r="S94" s="162">
        <f t="shared" si="11"/>
        <v>0</v>
      </c>
    </row>
    <row r="95" spans="1:19" ht="25.5">
      <c r="A95" s="165" t="str">
        <f>+'Metas por Proyecto'!A458</f>
        <v>Realizar reuniones del Comité Interinstitucional (ANLA, MT, MADS, Mininterior, INCODER, etc.</v>
      </c>
      <c r="B95" s="88" t="s">
        <v>376</v>
      </c>
      <c r="C95" s="166">
        <f>+'Metas por Proyecto'!E458</f>
        <v>12</v>
      </c>
      <c r="D95" s="232">
        <f>+'Metas por Proyecto'!F458</f>
        <v>1</v>
      </c>
      <c r="E95" s="232">
        <f>+'Metas por Proyecto'!G458</f>
        <v>1</v>
      </c>
      <c r="F95" s="232">
        <f>+'Metas por Proyecto'!H458</f>
        <v>1</v>
      </c>
      <c r="G95" s="232">
        <f>+'Metas por Proyecto'!I458</f>
        <v>1</v>
      </c>
      <c r="H95" s="232">
        <f>+'Metas por Proyecto'!J458</f>
        <v>1</v>
      </c>
      <c r="I95" s="232">
        <f>+'Metas por Proyecto'!K458</f>
        <v>1</v>
      </c>
      <c r="J95" s="232">
        <f>+'Metas por Proyecto'!L458</f>
        <v>1</v>
      </c>
      <c r="K95" s="232">
        <f>+'Metas por Proyecto'!M458</f>
        <v>1</v>
      </c>
      <c r="L95" s="232">
        <f>+'Metas por Proyecto'!N458</f>
        <v>1</v>
      </c>
      <c r="M95" s="232">
        <f>+'Metas por Proyecto'!O458</f>
        <v>1</v>
      </c>
      <c r="N95" s="232">
        <f>+'Metas por Proyecto'!P458</f>
        <v>1</v>
      </c>
      <c r="O95" s="232">
        <f>+'Metas por Proyecto'!Q458</f>
        <v>1</v>
      </c>
      <c r="P95" s="162">
        <f t="shared" si="8"/>
        <v>3</v>
      </c>
      <c r="Q95" s="162">
        <f t="shared" si="9"/>
        <v>3</v>
      </c>
      <c r="R95" s="162">
        <f t="shared" si="10"/>
        <v>3</v>
      </c>
      <c r="S95" s="162">
        <f t="shared" si="11"/>
        <v>3</v>
      </c>
    </row>
    <row r="96" spans="1:19" ht="25.5">
      <c r="A96" s="165" t="str">
        <f>+'Metas por Proyecto'!A463</f>
        <v>Realizar el Seguimiento al cumplimiento del Convenio MININTERIOR - Consultas previas</v>
      </c>
      <c r="B96" s="88" t="s">
        <v>379</v>
      </c>
      <c r="C96" s="166">
        <f>+'Metas por Proyecto'!E463</f>
        <v>24</v>
      </c>
      <c r="D96" s="232">
        <f>+'Metas por Proyecto'!F463</f>
        <v>2</v>
      </c>
      <c r="E96" s="232">
        <f>+'Metas por Proyecto'!G463</f>
        <v>2</v>
      </c>
      <c r="F96" s="232">
        <f>+'Metas por Proyecto'!H463</f>
        <v>2</v>
      </c>
      <c r="G96" s="232">
        <f>+'Metas por Proyecto'!I463</f>
        <v>2</v>
      </c>
      <c r="H96" s="232">
        <f>+'Metas por Proyecto'!J463</f>
        <v>2</v>
      </c>
      <c r="I96" s="232">
        <f>+'Metas por Proyecto'!K463</f>
        <v>2</v>
      </c>
      <c r="J96" s="232">
        <f>+'Metas por Proyecto'!L463</f>
        <v>2</v>
      </c>
      <c r="K96" s="232">
        <f>+'Metas por Proyecto'!M463</f>
        <v>2</v>
      </c>
      <c r="L96" s="232">
        <f>+'Metas por Proyecto'!N463</f>
        <v>2</v>
      </c>
      <c r="M96" s="232">
        <f>+'Metas por Proyecto'!O463</f>
        <v>2</v>
      </c>
      <c r="N96" s="232">
        <f>+'Metas por Proyecto'!P463</f>
        <v>2</v>
      </c>
      <c r="O96" s="232">
        <f>+'Metas por Proyecto'!Q463</f>
        <v>2</v>
      </c>
      <c r="P96" s="162">
        <f t="shared" si="8"/>
        <v>6</v>
      </c>
      <c r="Q96" s="162">
        <f t="shared" si="9"/>
        <v>6</v>
      </c>
      <c r="R96" s="162">
        <f t="shared" si="10"/>
        <v>6</v>
      </c>
      <c r="S96" s="162">
        <f t="shared" si="11"/>
        <v>6</v>
      </c>
    </row>
    <row r="97" spans="1:3" s="38" customFormat="1" ht="24" hidden="1">
      <c r="A97" s="39" t="s">
        <v>72</v>
      </c>
      <c r="B97" s="37"/>
      <c r="C97" s="36"/>
    </row>
    <row r="98" spans="1:3" s="38" customFormat="1" ht="24" hidden="1">
      <c r="A98" s="39" t="s">
        <v>73</v>
      </c>
      <c r="B98" s="37"/>
      <c r="C98" s="36"/>
    </row>
    <row r="99" spans="1:3" s="38" customFormat="1" ht="24" hidden="1">
      <c r="A99" s="39" t="s">
        <v>74</v>
      </c>
      <c r="B99" s="37"/>
      <c r="C99" s="36"/>
    </row>
    <row r="100" spans="1:3" s="38" customFormat="1" ht="24" hidden="1">
      <c r="A100" s="39" t="s">
        <v>75</v>
      </c>
      <c r="B100" s="37"/>
      <c r="C100" s="36"/>
    </row>
    <row r="102" spans="1:19" ht="15">
      <c r="A102" s="174" t="s">
        <v>147</v>
      </c>
      <c r="B102" s="175"/>
      <c r="C102" s="175"/>
      <c r="D102" s="175"/>
      <c r="E102" s="175"/>
      <c r="F102" s="175"/>
      <c r="G102" s="175"/>
      <c r="H102" s="175"/>
      <c r="I102" s="175"/>
      <c r="J102" s="175"/>
      <c r="K102" s="175"/>
      <c r="L102" s="175"/>
      <c r="M102" s="175"/>
      <c r="N102" s="175"/>
      <c r="O102" s="175"/>
      <c r="P102" s="175"/>
      <c r="Q102" s="175"/>
      <c r="R102" s="175"/>
      <c r="S102" s="175"/>
    </row>
    <row r="103" spans="1:19" ht="12.75">
      <c r="A103" s="156" t="s">
        <v>64</v>
      </c>
      <c r="B103" s="157" t="s">
        <v>130</v>
      </c>
      <c r="C103" s="156" t="s">
        <v>131</v>
      </c>
      <c r="D103" s="158"/>
      <c r="E103" s="158"/>
      <c r="F103" s="158"/>
      <c r="G103" s="158"/>
      <c r="H103" s="158"/>
      <c r="I103" s="158"/>
      <c r="J103" s="158"/>
      <c r="K103" s="158"/>
      <c r="L103" s="158"/>
      <c r="M103" s="158"/>
      <c r="N103" s="158"/>
      <c r="O103" s="158"/>
      <c r="P103" s="156" t="s">
        <v>148</v>
      </c>
      <c r="Q103" s="156" t="s">
        <v>149</v>
      </c>
      <c r="R103" s="156" t="s">
        <v>150</v>
      </c>
      <c r="S103" s="156" t="s">
        <v>151</v>
      </c>
    </row>
    <row r="104" spans="1:19" ht="76.5">
      <c r="A104" s="165" t="str">
        <f>+'Metas por Proyecto'!A349</f>
        <v>Apoyar jurídicamente la contratación de los procesos de la ANI.  Dentro de estos están los proyectos de la cuarta generación; mediante el suministro de insumos jurídicos y el acompañamiento jurídico, tanto de las APP de iniciativa pública como de inciativa privada, de acuerdo con los requerimientos de cada Vicepresidencia.</v>
      </c>
      <c r="B104" s="183" t="s">
        <v>302</v>
      </c>
      <c r="C104" s="166">
        <f>+'Metas por Proyecto'!E349</f>
        <v>10</v>
      </c>
      <c r="D104" s="232">
        <f>+'Metas por Proyecto'!F349</f>
        <v>0</v>
      </c>
      <c r="E104" s="232">
        <f>+'Metas por Proyecto'!G349</f>
        <v>0</v>
      </c>
      <c r="F104" s="232">
        <f>+'Metas por Proyecto'!H349</f>
        <v>0</v>
      </c>
      <c r="G104" s="232">
        <f>+'Metas por Proyecto'!I349</f>
        <v>0</v>
      </c>
      <c r="H104" s="232">
        <f>+'Metas por Proyecto'!J349</f>
        <v>2</v>
      </c>
      <c r="I104" s="232">
        <f>+'Metas por Proyecto'!K349</f>
        <v>5</v>
      </c>
      <c r="J104" s="232">
        <f>+'Metas por Proyecto'!L349</f>
        <v>2</v>
      </c>
      <c r="K104" s="232">
        <f>+'Metas por Proyecto'!M349</f>
        <v>0</v>
      </c>
      <c r="L104" s="232">
        <f>+'Metas por Proyecto'!N349</f>
        <v>0</v>
      </c>
      <c r="M104" s="232">
        <f>+'Metas por Proyecto'!O349</f>
        <v>1</v>
      </c>
      <c r="N104" s="232">
        <f>+'Metas por Proyecto'!P349</f>
        <v>0</v>
      </c>
      <c r="O104" s="232">
        <f>+'Metas por Proyecto'!Q349</f>
        <v>0</v>
      </c>
      <c r="P104" s="162">
        <f>SUM(D104:F104)</f>
        <v>0</v>
      </c>
      <c r="Q104" s="162">
        <f>SUM(G104:I104)</f>
        <v>7</v>
      </c>
      <c r="R104" s="162">
        <f>SUM(J104:L104)</f>
        <v>2</v>
      </c>
      <c r="S104" s="162">
        <f>SUM(M104:O104)</f>
        <v>1</v>
      </c>
    </row>
    <row r="105" spans="1:19" ht="25.5">
      <c r="A105" s="165" t="str">
        <f>+'Metas por Proyecto'!A374</f>
        <v>Participar en inciativas de modificación y/o reglamentación de la normatividad aplicable a la actividad portuaria</v>
      </c>
      <c r="B105" s="88" t="s">
        <v>453</v>
      </c>
      <c r="C105" s="166">
        <f>+'Metas por Proyecto'!E374</f>
        <v>2</v>
      </c>
      <c r="D105" s="232">
        <f>+'Metas por Proyecto'!F374</f>
        <v>0</v>
      </c>
      <c r="E105" s="232">
        <f>+'Metas por Proyecto'!G374</f>
        <v>0</v>
      </c>
      <c r="F105" s="232">
        <f>+'Metas por Proyecto'!H374</f>
        <v>0</v>
      </c>
      <c r="G105" s="232">
        <f>+'Metas por Proyecto'!I374</f>
        <v>1</v>
      </c>
      <c r="H105" s="232">
        <f>+'Metas por Proyecto'!J374</f>
        <v>0</v>
      </c>
      <c r="I105" s="232">
        <f>+'Metas por Proyecto'!K374</f>
        <v>0</v>
      </c>
      <c r="J105" s="232">
        <f>+'Metas por Proyecto'!L374</f>
        <v>0</v>
      </c>
      <c r="K105" s="232">
        <f>+'Metas por Proyecto'!M374</f>
        <v>0</v>
      </c>
      <c r="L105" s="232">
        <f>+'Metas por Proyecto'!N374</f>
        <v>0</v>
      </c>
      <c r="M105" s="232">
        <f>+'Metas por Proyecto'!O374</f>
        <v>1</v>
      </c>
      <c r="N105" s="232">
        <f>+'Metas por Proyecto'!P374</f>
        <v>0</v>
      </c>
      <c r="O105" s="232">
        <f>+'Metas por Proyecto'!Q374</f>
        <v>0</v>
      </c>
      <c r="P105" s="162">
        <f>SUM(D105:F105)</f>
        <v>0</v>
      </c>
      <c r="Q105" s="162">
        <f>SUM(G105:I105)</f>
        <v>1</v>
      </c>
      <c r="R105" s="162">
        <f>SUM(J105:L105)</f>
        <v>0</v>
      </c>
      <c r="S105" s="162">
        <f>SUM(M105:O105)</f>
        <v>1</v>
      </c>
    </row>
    <row r="107" spans="1:19" ht="15">
      <c r="A107" s="174" t="s">
        <v>71</v>
      </c>
      <c r="B107" s="175"/>
      <c r="C107" s="175"/>
      <c r="D107" s="175"/>
      <c r="E107" s="175"/>
      <c r="F107" s="175"/>
      <c r="G107" s="175"/>
      <c r="H107" s="175"/>
      <c r="I107" s="175"/>
      <c r="J107" s="175"/>
      <c r="K107" s="175"/>
      <c r="L107" s="175"/>
      <c r="M107" s="175"/>
      <c r="N107" s="175"/>
      <c r="O107" s="175"/>
      <c r="P107" s="175"/>
      <c r="Q107" s="175"/>
      <c r="R107" s="175"/>
      <c r="S107" s="175"/>
    </row>
    <row r="108" spans="1:19" ht="24" customHeight="1">
      <c r="A108" s="156" t="s">
        <v>64</v>
      </c>
      <c r="B108" s="157" t="s">
        <v>130</v>
      </c>
      <c r="C108" s="156" t="s">
        <v>131</v>
      </c>
      <c r="D108" s="158"/>
      <c r="E108" s="158"/>
      <c r="F108" s="158"/>
      <c r="G108" s="158"/>
      <c r="H108" s="158"/>
      <c r="I108" s="158"/>
      <c r="J108" s="158"/>
      <c r="K108" s="158"/>
      <c r="L108" s="158"/>
      <c r="M108" s="158"/>
      <c r="N108" s="158"/>
      <c r="O108" s="158"/>
      <c r="P108" s="156" t="s">
        <v>148</v>
      </c>
      <c r="Q108" s="156" t="s">
        <v>149</v>
      </c>
      <c r="R108" s="156" t="s">
        <v>150</v>
      </c>
      <c r="S108" s="156" t="s">
        <v>151</v>
      </c>
    </row>
    <row r="109" spans="1:19" ht="51">
      <c r="A109" s="165" t="str">
        <f>+'Metas por Proyecto'!A390</f>
        <v>Asesorar a la Agencia Nacional de Infraestructura en la implementación de la estrategia de comunicaciones para los temas portuarios, ferroviarios y aeroportuarios y de nuevos proyectos de APP</v>
      </c>
      <c r="B109" s="183" t="s">
        <v>183</v>
      </c>
      <c r="C109" s="183">
        <f>+'Metas por Proyecto'!E390</f>
        <v>660</v>
      </c>
      <c r="D109" s="237">
        <f>+'Metas por Proyecto'!F390</f>
        <v>0</v>
      </c>
      <c r="E109" s="237">
        <f>+'Metas por Proyecto'!G390</f>
        <v>60</v>
      </c>
      <c r="F109" s="237">
        <f>+'Metas por Proyecto'!H390</f>
        <v>60</v>
      </c>
      <c r="G109" s="237">
        <f>+'Metas por Proyecto'!I390</f>
        <v>60</v>
      </c>
      <c r="H109" s="237">
        <f>+'Metas por Proyecto'!J390</f>
        <v>60</v>
      </c>
      <c r="I109" s="237">
        <f>+'Metas por Proyecto'!K390</f>
        <v>60</v>
      </c>
      <c r="J109" s="237">
        <f>+'Metas por Proyecto'!L390</f>
        <v>60</v>
      </c>
      <c r="K109" s="237">
        <f>+'Metas por Proyecto'!M390</f>
        <v>60</v>
      </c>
      <c r="L109" s="237">
        <f>+'Metas por Proyecto'!N390</f>
        <v>60</v>
      </c>
      <c r="M109" s="237">
        <f>+'Metas por Proyecto'!O390</f>
        <v>60</v>
      </c>
      <c r="N109" s="237">
        <f>+'Metas por Proyecto'!P390</f>
        <v>60</v>
      </c>
      <c r="O109" s="237">
        <f>+'Metas por Proyecto'!Q390</f>
        <v>60</v>
      </c>
      <c r="P109" s="160">
        <f>SUM(D109:F109)</f>
        <v>120</v>
      </c>
      <c r="Q109" s="160">
        <f>SUM(G109:I109)</f>
        <v>180</v>
      </c>
      <c r="R109" s="160">
        <f>SUM(J109:L109)</f>
        <v>180</v>
      </c>
      <c r="S109" s="160">
        <f>SUM(M109:O109)</f>
        <v>180</v>
      </c>
    </row>
    <row r="110" spans="1:19" ht="12.75">
      <c r="A110" s="165" t="str">
        <f>+'Metas por Proyecto'!A394</f>
        <v>Asistir a  eventos de inaguración, actas de inicio y primeras piedras</v>
      </c>
      <c r="B110" s="166" t="s">
        <v>362</v>
      </c>
      <c r="C110" s="162">
        <f>+'Metas por Proyecto'!E394</f>
        <v>88</v>
      </c>
      <c r="D110" s="238">
        <f>+'Metas por Proyecto'!F394</f>
        <v>0</v>
      </c>
      <c r="E110" s="238">
        <f>+'Metas por Proyecto'!G394</f>
        <v>8</v>
      </c>
      <c r="F110" s="238">
        <f>+'Metas por Proyecto'!H394</f>
        <v>8</v>
      </c>
      <c r="G110" s="238">
        <f>+'Metas por Proyecto'!I394</f>
        <v>8</v>
      </c>
      <c r="H110" s="238">
        <f>+'Metas por Proyecto'!J394</f>
        <v>8</v>
      </c>
      <c r="I110" s="238">
        <f>+'Metas por Proyecto'!K394</f>
        <v>8</v>
      </c>
      <c r="J110" s="238">
        <f>+'Metas por Proyecto'!L394</f>
        <v>8</v>
      </c>
      <c r="K110" s="238">
        <f>+'Metas por Proyecto'!M394</f>
        <v>8</v>
      </c>
      <c r="L110" s="238">
        <f>+'Metas por Proyecto'!N394</f>
        <v>8</v>
      </c>
      <c r="M110" s="238">
        <f>+'Metas por Proyecto'!O394</f>
        <v>8</v>
      </c>
      <c r="N110" s="238">
        <f>+'Metas por Proyecto'!P394</f>
        <v>8</v>
      </c>
      <c r="O110" s="238">
        <f>+'Metas por Proyecto'!Q394</f>
        <v>8</v>
      </c>
      <c r="P110" s="162">
        <f>SUM(D110:F110)</f>
        <v>16</v>
      </c>
      <c r="Q110" s="162">
        <f>SUM(G110:I110)</f>
        <v>24</v>
      </c>
      <c r="R110" s="162">
        <f>SUM(J110:L110)</f>
        <v>24</v>
      </c>
      <c r="S110" s="162">
        <f>SUM(M110:O110)</f>
        <v>24</v>
      </c>
    </row>
    <row r="111" spans="1:19" ht="12.75">
      <c r="A111" s="267" t="str">
        <f>+'Metas por Proyecto'!A395</f>
        <v>Asistir al congreso anual CCI</v>
      </c>
      <c r="B111" s="268" t="s">
        <v>362</v>
      </c>
      <c r="C111" s="163">
        <f>+'Metas por Proyecto'!E395</f>
        <v>1</v>
      </c>
      <c r="D111" s="239">
        <f>+'Metas por Proyecto'!F395</f>
        <v>0</v>
      </c>
      <c r="E111" s="239">
        <f>+'Metas por Proyecto'!G395</f>
        <v>0</v>
      </c>
      <c r="F111" s="239">
        <f>+'Metas por Proyecto'!H395</f>
        <v>0</v>
      </c>
      <c r="G111" s="239">
        <f>+'Metas por Proyecto'!I395</f>
        <v>0</v>
      </c>
      <c r="H111" s="239">
        <f>+'Metas por Proyecto'!J395</f>
        <v>0</v>
      </c>
      <c r="I111" s="239">
        <f>+'Metas por Proyecto'!K395</f>
        <v>0</v>
      </c>
      <c r="J111" s="239">
        <f>+'Metas por Proyecto'!L395</f>
        <v>0</v>
      </c>
      <c r="K111" s="239">
        <f>+'Metas por Proyecto'!M395</f>
        <v>0</v>
      </c>
      <c r="L111" s="239">
        <f>+'Metas por Proyecto'!N395</f>
        <v>0</v>
      </c>
      <c r="M111" s="239">
        <f>+'Metas por Proyecto'!O395</f>
        <v>0</v>
      </c>
      <c r="N111" s="239">
        <f>+'Metas por Proyecto'!P395</f>
        <v>1</v>
      </c>
      <c r="O111" s="239">
        <f>+'Metas por Proyecto'!Q395</f>
        <v>0</v>
      </c>
      <c r="P111" s="163">
        <f>SUM(D111:F111)</f>
        <v>0</v>
      </c>
      <c r="Q111" s="163">
        <f>SUM(G111:I111)</f>
        <v>0</v>
      </c>
      <c r="R111" s="163">
        <f>SUM(J111:L111)</f>
        <v>0</v>
      </c>
      <c r="S111" s="163">
        <f>SUM(M111:O111)</f>
        <v>1</v>
      </c>
    </row>
    <row r="113" spans="1:19" ht="15">
      <c r="A113" s="174" t="s">
        <v>136</v>
      </c>
      <c r="B113" s="175"/>
      <c r="C113" s="175"/>
      <c r="D113" s="175"/>
      <c r="E113" s="175"/>
      <c r="F113" s="175"/>
      <c r="G113" s="175"/>
      <c r="H113" s="175"/>
      <c r="I113" s="175"/>
      <c r="J113" s="175"/>
      <c r="K113" s="175"/>
      <c r="L113" s="175"/>
      <c r="M113" s="175"/>
      <c r="N113" s="175"/>
      <c r="O113" s="175"/>
      <c r="P113" s="175"/>
      <c r="Q113" s="175"/>
      <c r="R113" s="175"/>
      <c r="S113" s="175"/>
    </row>
    <row r="114" spans="1:19" ht="24" customHeight="1">
      <c r="A114" s="156" t="s">
        <v>64</v>
      </c>
      <c r="B114" s="157" t="s">
        <v>130</v>
      </c>
      <c r="C114" s="156" t="s">
        <v>131</v>
      </c>
      <c r="D114" s="158"/>
      <c r="E114" s="158"/>
      <c r="F114" s="158"/>
      <c r="G114" s="158"/>
      <c r="H114" s="158"/>
      <c r="I114" s="158"/>
      <c r="J114" s="158"/>
      <c r="K114" s="158"/>
      <c r="L114" s="158"/>
      <c r="M114" s="158"/>
      <c r="N114" s="158"/>
      <c r="O114" s="158"/>
      <c r="P114" s="156" t="s">
        <v>148</v>
      </c>
      <c r="Q114" s="156" t="s">
        <v>149</v>
      </c>
      <c r="R114" s="156" t="s">
        <v>150</v>
      </c>
      <c r="S114" s="156" t="s">
        <v>151</v>
      </c>
    </row>
    <row r="115" spans="1:19" ht="25.5">
      <c r="A115" s="165" t="str">
        <f>+'Metas por Proyecto'!A379</f>
        <v>Entregar el Premio Nacional de Interventorias – Capítulo de Concesiones. Segunda Versión. 2015</v>
      </c>
      <c r="B115" s="159" t="s">
        <v>460</v>
      </c>
      <c r="C115" s="160">
        <f>+'Metas por Proyecto'!E379</f>
        <v>1</v>
      </c>
      <c r="D115" s="237">
        <f>+'Metas por Proyecto'!F379</f>
        <v>0</v>
      </c>
      <c r="E115" s="237">
        <f>+'Metas por Proyecto'!G379</f>
        <v>0</v>
      </c>
      <c r="F115" s="237">
        <f>+'Metas por Proyecto'!H379</f>
        <v>0</v>
      </c>
      <c r="G115" s="237">
        <f>+'Metas por Proyecto'!I379</f>
        <v>0</v>
      </c>
      <c r="H115" s="237">
        <f>+'Metas por Proyecto'!J379</f>
        <v>0</v>
      </c>
      <c r="I115" s="237">
        <f>+'Metas por Proyecto'!K379</f>
        <v>0</v>
      </c>
      <c r="J115" s="237">
        <f>+'Metas por Proyecto'!L379</f>
        <v>1</v>
      </c>
      <c r="K115" s="237">
        <f>+'Metas por Proyecto'!M379</f>
        <v>0</v>
      </c>
      <c r="L115" s="237">
        <f>+'Metas por Proyecto'!N379</f>
        <v>0</v>
      </c>
      <c r="M115" s="237">
        <f>+'Metas por Proyecto'!O379</f>
        <v>0</v>
      </c>
      <c r="N115" s="237">
        <f>+'Metas por Proyecto'!P379</f>
        <v>0</v>
      </c>
      <c r="O115" s="237">
        <f>+'Metas por Proyecto'!Q379</f>
        <v>0</v>
      </c>
      <c r="P115" s="160">
        <f>SUM(D115:F115)</f>
        <v>0</v>
      </c>
      <c r="Q115" s="160">
        <f>SUM(G115:I115)</f>
        <v>0</v>
      </c>
      <c r="R115" s="160">
        <f>SUM(J115:L115)</f>
        <v>1</v>
      </c>
      <c r="S115" s="160">
        <f>SUM(M115:O115)</f>
        <v>0</v>
      </c>
    </row>
    <row r="116" spans="1:19" ht="12.75">
      <c r="A116" s="165" t="str">
        <f>+'Metas por Proyecto'!A386</f>
        <v>Realizar 58 auditorías independientes.</v>
      </c>
      <c r="B116" s="166" t="s">
        <v>67</v>
      </c>
      <c r="C116" s="162">
        <f>+'Metas por Proyecto'!E386</f>
        <v>58</v>
      </c>
      <c r="D116" s="238">
        <f>+'Metas por Proyecto'!F386</f>
        <v>3</v>
      </c>
      <c r="E116" s="238">
        <f>+'Metas por Proyecto'!G386</f>
        <v>8</v>
      </c>
      <c r="F116" s="238">
        <f>+'Metas por Proyecto'!H386</f>
        <v>6</v>
      </c>
      <c r="G116" s="238">
        <f>+'Metas por Proyecto'!I386</f>
        <v>5</v>
      </c>
      <c r="H116" s="238">
        <f>+'Metas por Proyecto'!J386</f>
        <v>5</v>
      </c>
      <c r="I116" s="238">
        <f>+'Metas por Proyecto'!K386</f>
        <v>6</v>
      </c>
      <c r="J116" s="238">
        <f>+'Metas por Proyecto'!L386</f>
        <v>3</v>
      </c>
      <c r="K116" s="238">
        <f>+'Metas por Proyecto'!M386</f>
        <v>5</v>
      </c>
      <c r="L116" s="238">
        <f>+'Metas por Proyecto'!N386</f>
        <v>7</v>
      </c>
      <c r="M116" s="238">
        <f>+'Metas por Proyecto'!O386</f>
        <v>2</v>
      </c>
      <c r="N116" s="238">
        <f>+'Metas por Proyecto'!P386</f>
        <v>4</v>
      </c>
      <c r="O116" s="238">
        <f>+'Metas por Proyecto'!Q386</f>
        <v>4</v>
      </c>
      <c r="P116" s="162">
        <f>SUM(D116:F116)</f>
        <v>17</v>
      </c>
      <c r="Q116" s="162">
        <f>SUM(G116:I116)</f>
        <v>16</v>
      </c>
      <c r="R116" s="162">
        <f>SUM(J116:L116)</f>
        <v>15</v>
      </c>
      <c r="S116" s="162">
        <f>SUM(M116:O116)</f>
        <v>10</v>
      </c>
    </row>
    <row r="117" spans="1:19" ht="30.75" customHeight="1">
      <c r="A117" s="165" t="str">
        <f>+'Metas por Proyecto'!A381</f>
        <v> Realizar 33 visitas de auditoría especial que incluyen seguimiento al cumplimiento del plan de mejoramiento, para el 2015.</v>
      </c>
      <c r="B117" s="166" t="str">
        <f>+'Metas por Proyecto'!D381</f>
        <v>Auditoria</v>
      </c>
      <c r="C117" s="162">
        <f>+'Metas por Proyecto'!E381</f>
        <v>33</v>
      </c>
      <c r="D117" s="238">
        <f>+'Metas por Proyecto'!F381</f>
        <v>0</v>
      </c>
      <c r="E117" s="238">
        <f>+'Metas por Proyecto'!G381</f>
        <v>3</v>
      </c>
      <c r="F117" s="238">
        <f>+'Metas por Proyecto'!H381</f>
        <v>3</v>
      </c>
      <c r="G117" s="238">
        <f>+'Metas por Proyecto'!I381</f>
        <v>3</v>
      </c>
      <c r="H117" s="238">
        <f>+'Metas por Proyecto'!J381</f>
        <v>4</v>
      </c>
      <c r="I117" s="238">
        <f>+'Metas por Proyecto'!K381</f>
        <v>4</v>
      </c>
      <c r="J117" s="238">
        <f>+'Metas por Proyecto'!L381</f>
        <v>4</v>
      </c>
      <c r="K117" s="238">
        <f>+'Metas por Proyecto'!M381</f>
        <v>3</v>
      </c>
      <c r="L117" s="238">
        <f>+'Metas por Proyecto'!N381</f>
        <v>3</v>
      </c>
      <c r="M117" s="238">
        <f>+'Metas por Proyecto'!O381</f>
        <v>3</v>
      </c>
      <c r="N117" s="238">
        <f>+'Metas por Proyecto'!P381</f>
        <v>3</v>
      </c>
      <c r="O117" s="238">
        <f>+'Metas por Proyecto'!Q381</f>
        <v>0</v>
      </c>
      <c r="P117" s="162">
        <f>SUM(D117:F117)</f>
        <v>6</v>
      </c>
      <c r="Q117" s="162">
        <f>SUM(G117:I117)</f>
        <v>11</v>
      </c>
      <c r="R117" s="162">
        <f>SUM(J117:L117)</f>
        <v>10</v>
      </c>
      <c r="S117" s="162">
        <f>SUM(M117:O117)</f>
        <v>6</v>
      </c>
    </row>
    <row r="118" spans="1:19" ht="25.5">
      <c r="A118" s="267" t="str">
        <f>+'Metas por Proyecto'!A388</f>
        <v>Realizar  2 capacitaciones para fortalecer la cultura de AUTOCONTROL al interior de la ANI.</v>
      </c>
      <c r="B118" s="356" t="s">
        <v>193</v>
      </c>
      <c r="C118" s="357">
        <f>+'Metas por Proyecto'!E388</f>
        <v>2</v>
      </c>
      <c r="D118" s="358">
        <f>+'Metas por Proyecto'!F388</f>
        <v>0</v>
      </c>
      <c r="E118" s="358">
        <f>+'Metas por Proyecto'!G388</f>
        <v>0</v>
      </c>
      <c r="F118" s="358">
        <f>+'Metas por Proyecto'!H388</f>
        <v>0</v>
      </c>
      <c r="G118" s="358">
        <f>+'Metas por Proyecto'!I388</f>
        <v>1</v>
      </c>
      <c r="H118" s="358">
        <f>+'Metas por Proyecto'!J388</f>
        <v>0</v>
      </c>
      <c r="I118" s="358">
        <f>+'Metas por Proyecto'!K388</f>
        <v>0</v>
      </c>
      <c r="J118" s="358">
        <f>+'Metas por Proyecto'!L388</f>
        <v>0</v>
      </c>
      <c r="K118" s="358">
        <f>+'Metas por Proyecto'!M388</f>
        <v>0</v>
      </c>
      <c r="L118" s="358">
        <f>+'Metas por Proyecto'!N388</f>
        <v>0</v>
      </c>
      <c r="M118" s="358">
        <f>+'Metas por Proyecto'!O388</f>
        <v>1</v>
      </c>
      <c r="N118" s="358">
        <f>+'Metas por Proyecto'!P388</f>
        <v>0</v>
      </c>
      <c r="O118" s="358">
        <f>+'Metas por Proyecto'!Q388</f>
        <v>0</v>
      </c>
      <c r="P118" s="357">
        <f>SUM(D118:F118)</f>
        <v>0</v>
      </c>
      <c r="Q118" s="357">
        <f>SUM(G118:I118)</f>
        <v>1</v>
      </c>
      <c r="R118" s="357">
        <f>SUM(J118:L118)</f>
        <v>0</v>
      </c>
      <c r="S118" s="357">
        <f>SUM(M118:O118)</f>
        <v>1</v>
      </c>
    </row>
    <row r="119" ht="12">
      <c r="A119" s="56" t="s">
        <v>840</v>
      </c>
    </row>
    <row r="121" spans="1:19" ht="26.25" customHeight="1">
      <c r="A121" s="395"/>
      <c r="B121" s="395"/>
      <c r="C121" s="395"/>
      <c r="D121" s="395"/>
      <c r="E121" s="395"/>
      <c r="F121" s="395"/>
      <c r="G121" s="395"/>
      <c r="H121" s="395"/>
      <c r="I121" s="395"/>
      <c r="J121" s="395"/>
      <c r="K121" s="395"/>
      <c r="L121" s="395"/>
      <c r="M121" s="395"/>
      <c r="N121" s="395"/>
      <c r="O121" s="395"/>
      <c r="P121" s="395"/>
      <c r="Q121" s="395"/>
      <c r="R121" s="395"/>
      <c r="S121" s="395"/>
    </row>
    <row r="122" ht="12">
      <c r="A122" s="31" t="s">
        <v>841</v>
      </c>
    </row>
  </sheetData>
  <sheetProtection/>
  <mergeCells count="3">
    <mergeCell ref="A2:S2"/>
    <mergeCell ref="A121:S121"/>
    <mergeCell ref="A3:S3"/>
  </mergeCells>
  <printOptions horizontalCentered="1"/>
  <pageMargins left="0.7874015748031497" right="0.7874015748031497" top="0.7874015748031497" bottom="0.7874015748031497" header="0.31496062992125984" footer="0.31496062992125984"/>
  <pageSetup fitToHeight="2" horizontalDpi="600" verticalDpi="600" orientation="portrait" scale="57" r:id="rId2"/>
  <headerFooter>
    <oddFooter>&amp;RPágina &amp;P</oddFooter>
  </headerFooter>
  <rowBreaks count="2" manualBreakCount="2">
    <brk id="49" max="18" man="1"/>
    <brk id="100" max="18"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T538"/>
  <sheetViews>
    <sheetView showGridLines="0" zoomScale="85" zoomScaleNormal="85" zoomScalePageLayoutView="0" workbookViewId="0" topLeftCell="A1">
      <pane ySplit="1275" topLeftCell="A1" activePane="bottomLeft" state="split"/>
      <selection pane="topLeft" activeCell="F1" sqref="F1:Q16384"/>
      <selection pane="bottomLeft" activeCell="A1" sqref="A1"/>
    </sheetView>
  </sheetViews>
  <sheetFormatPr defaultColWidth="11.421875" defaultRowHeight="15"/>
  <cols>
    <col min="1" max="3" width="39.7109375" style="21" customWidth="1"/>
    <col min="4" max="4" width="17.7109375" style="23" customWidth="1"/>
    <col min="5" max="5" width="8.7109375" style="23" customWidth="1"/>
    <col min="6" max="17" width="8.7109375" style="21" customWidth="1"/>
    <col min="18" max="18" width="8.7109375" style="23" customWidth="1"/>
    <col min="19" max="19" width="23.57421875" style="21" customWidth="1"/>
    <col min="20" max="16384" width="11.421875" style="21" customWidth="1"/>
  </cols>
  <sheetData>
    <row r="2" spans="3:19" ht="19.5">
      <c r="C2" s="429" t="s">
        <v>165</v>
      </c>
      <c r="D2" s="429"/>
      <c r="E2" s="429"/>
      <c r="F2" s="429"/>
      <c r="G2" s="429"/>
      <c r="H2" s="429"/>
      <c r="I2" s="429"/>
      <c r="J2" s="429"/>
      <c r="K2" s="429"/>
      <c r="L2" s="429"/>
      <c r="M2" s="429"/>
      <c r="N2" s="429"/>
      <c r="O2" s="429"/>
      <c r="P2" s="429"/>
      <c r="Q2" s="429"/>
      <c r="R2" s="429"/>
      <c r="S2" s="429"/>
    </row>
    <row r="3" spans="3:19" ht="16.5" thickBot="1">
      <c r="C3" s="430" t="s">
        <v>245</v>
      </c>
      <c r="D3" s="430"/>
      <c r="E3" s="430"/>
      <c r="F3" s="430"/>
      <c r="G3" s="430"/>
      <c r="H3" s="430"/>
      <c r="I3" s="430"/>
      <c r="J3" s="430"/>
      <c r="K3" s="430"/>
      <c r="L3" s="430"/>
      <c r="M3" s="430"/>
      <c r="N3" s="430"/>
      <c r="O3" s="430"/>
      <c r="P3" s="430"/>
      <c r="Q3" s="430"/>
      <c r="R3" s="430"/>
      <c r="S3" s="64">
        <v>42033</v>
      </c>
    </row>
    <row r="4" spans="1:19" s="28" customFormat="1" ht="13.5" thickBot="1">
      <c r="A4" s="66" t="s">
        <v>212</v>
      </c>
      <c r="B4" s="66" t="s">
        <v>175</v>
      </c>
      <c r="C4" s="66" t="s">
        <v>176</v>
      </c>
      <c r="D4" s="67" t="s">
        <v>166</v>
      </c>
      <c r="E4" s="68" t="s">
        <v>65</v>
      </c>
      <c r="F4" s="66" t="s">
        <v>152</v>
      </c>
      <c r="G4" s="67" t="s">
        <v>153</v>
      </c>
      <c r="H4" s="67" t="s">
        <v>154</v>
      </c>
      <c r="I4" s="67" t="s">
        <v>155</v>
      </c>
      <c r="J4" s="67" t="s">
        <v>156</v>
      </c>
      <c r="K4" s="67" t="s">
        <v>157</v>
      </c>
      <c r="L4" s="67" t="s">
        <v>158</v>
      </c>
      <c r="M4" s="67" t="s">
        <v>159</v>
      </c>
      <c r="N4" s="67" t="s">
        <v>160</v>
      </c>
      <c r="O4" s="67" t="s">
        <v>161</v>
      </c>
      <c r="P4" s="67" t="s">
        <v>162</v>
      </c>
      <c r="Q4" s="68" t="s">
        <v>163</v>
      </c>
      <c r="R4" s="69" t="s">
        <v>137</v>
      </c>
      <c r="S4" s="69" t="s">
        <v>143</v>
      </c>
    </row>
    <row r="5" spans="1:19" s="28" customFormat="1" ht="15.75">
      <c r="A5" s="147"/>
      <c r="B5" s="147"/>
      <c r="C5" s="147"/>
      <c r="D5" s="63"/>
      <c r="E5" s="63"/>
      <c r="F5" s="70"/>
      <c r="G5" s="63"/>
      <c r="H5" s="63"/>
      <c r="I5" s="63"/>
      <c r="J5" s="63"/>
      <c r="K5" s="63"/>
      <c r="L5" s="63"/>
      <c r="M5" s="63"/>
      <c r="N5" s="63"/>
      <c r="O5" s="63"/>
      <c r="P5" s="63"/>
      <c r="Q5" s="63"/>
      <c r="R5" s="63"/>
      <c r="S5" s="63"/>
    </row>
    <row r="6" spans="1:19" s="28" customFormat="1" ht="16.5" customHeight="1" thickBot="1">
      <c r="A6" s="412" t="s">
        <v>125</v>
      </c>
      <c r="B6" s="412"/>
      <c r="C6" s="412"/>
      <c r="D6" s="412"/>
      <c r="E6" s="412"/>
      <c r="F6" s="412"/>
      <c r="G6" s="412"/>
      <c r="H6" s="412"/>
      <c r="I6" s="412"/>
      <c r="J6" s="412"/>
      <c r="K6" s="412"/>
      <c r="L6" s="412"/>
      <c r="M6" s="412"/>
      <c r="N6" s="412"/>
      <c r="O6" s="412"/>
      <c r="P6" s="412"/>
      <c r="Q6" s="412"/>
      <c r="R6" s="412"/>
      <c r="S6" s="412"/>
    </row>
    <row r="7" spans="1:19" s="25" customFormat="1" ht="15.75" customHeight="1" thickBot="1">
      <c r="A7" s="434" t="s">
        <v>68</v>
      </c>
      <c r="B7" s="434"/>
      <c r="C7" s="434"/>
      <c r="D7" s="434"/>
      <c r="E7" s="435"/>
      <c r="F7" s="413"/>
      <c r="G7" s="414"/>
      <c r="H7" s="414"/>
      <c r="I7" s="414"/>
      <c r="J7" s="414"/>
      <c r="K7" s="414"/>
      <c r="L7" s="414"/>
      <c r="M7" s="414"/>
      <c r="N7" s="414"/>
      <c r="O7" s="414"/>
      <c r="P7" s="414"/>
      <c r="Q7" s="414"/>
      <c r="R7" s="40"/>
      <c r="S7" s="40"/>
    </row>
    <row r="8" spans="1:19" ht="15" customHeight="1">
      <c r="A8" s="419" t="s">
        <v>228</v>
      </c>
      <c r="B8" s="420"/>
      <c r="C8" s="420"/>
      <c r="D8" s="421"/>
      <c r="E8" s="104"/>
      <c r="F8" s="77"/>
      <c r="G8" s="74"/>
      <c r="H8" s="74"/>
      <c r="I8" s="74"/>
      <c r="J8" s="74"/>
      <c r="K8" s="74"/>
      <c r="L8" s="74"/>
      <c r="M8" s="74"/>
      <c r="N8" s="74"/>
      <c r="O8" s="74"/>
      <c r="P8" s="74"/>
      <c r="Q8" s="75"/>
      <c r="R8" s="92"/>
      <c r="S8" s="105"/>
    </row>
    <row r="9" spans="1:19" ht="19.5" customHeight="1">
      <c r="A9" s="303" t="s">
        <v>231</v>
      </c>
      <c r="B9" s="84"/>
      <c r="C9" s="84"/>
      <c r="D9" s="103"/>
      <c r="E9" s="104"/>
      <c r="F9" s="77"/>
      <c r="G9" s="74"/>
      <c r="H9" s="74"/>
      <c r="I9" s="74"/>
      <c r="J9" s="74"/>
      <c r="K9" s="74"/>
      <c r="L9" s="74"/>
      <c r="M9" s="74"/>
      <c r="N9" s="74"/>
      <c r="O9" s="74"/>
      <c r="P9" s="74"/>
      <c r="Q9" s="104"/>
      <c r="R9" s="92"/>
      <c r="S9" s="105"/>
    </row>
    <row r="10" spans="1:19" ht="45">
      <c r="A10" s="84" t="s">
        <v>749</v>
      </c>
      <c r="B10" s="84" t="s">
        <v>248</v>
      </c>
      <c r="C10" s="84" t="s">
        <v>716</v>
      </c>
      <c r="D10" s="103" t="s">
        <v>241</v>
      </c>
      <c r="E10" s="104">
        <v>1</v>
      </c>
      <c r="F10" s="77"/>
      <c r="G10" s="74">
        <v>1</v>
      </c>
      <c r="H10" s="74"/>
      <c r="I10" s="74"/>
      <c r="J10" s="74"/>
      <c r="K10" s="74"/>
      <c r="L10" s="74"/>
      <c r="M10" s="74"/>
      <c r="N10" s="74"/>
      <c r="O10" s="74"/>
      <c r="P10" s="74"/>
      <c r="Q10" s="104"/>
      <c r="R10" s="95">
        <f>SUM(F10:Q10)</f>
        <v>1</v>
      </c>
      <c r="S10" s="105"/>
    </row>
    <row r="11" spans="1:19" ht="11.25">
      <c r="A11" s="303" t="s">
        <v>232</v>
      </c>
      <c r="B11" s="84"/>
      <c r="C11" s="84"/>
      <c r="D11" s="103"/>
      <c r="E11" s="104"/>
      <c r="F11" s="77"/>
      <c r="G11" s="74"/>
      <c r="H11" s="74"/>
      <c r="I11" s="74"/>
      <c r="J11" s="74"/>
      <c r="K11" s="74"/>
      <c r="L11" s="74"/>
      <c r="M11" s="74"/>
      <c r="N11" s="74"/>
      <c r="O11" s="74"/>
      <c r="P11" s="74"/>
      <c r="Q11" s="104"/>
      <c r="R11" s="92"/>
      <c r="S11" s="105"/>
    </row>
    <row r="12" spans="1:19" ht="11.25">
      <c r="A12" s="303" t="s">
        <v>233</v>
      </c>
      <c r="B12" s="84"/>
      <c r="C12" s="84"/>
      <c r="D12" s="103"/>
      <c r="E12" s="104"/>
      <c r="F12" s="77"/>
      <c r="G12" s="74"/>
      <c r="H12" s="74"/>
      <c r="I12" s="74"/>
      <c r="J12" s="74"/>
      <c r="K12" s="74"/>
      <c r="L12" s="74"/>
      <c r="M12" s="74"/>
      <c r="N12" s="74"/>
      <c r="O12" s="74"/>
      <c r="P12" s="74"/>
      <c r="Q12" s="104"/>
      <c r="R12" s="92"/>
      <c r="S12" s="105"/>
    </row>
    <row r="13" spans="1:19" ht="45">
      <c r="A13" s="84" t="s">
        <v>750</v>
      </c>
      <c r="B13" s="84" t="s">
        <v>248</v>
      </c>
      <c r="C13" s="84" t="s">
        <v>716</v>
      </c>
      <c r="D13" s="103" t="s">
        <v>242</v>
      </c>
      <c r="E13" s="104">
        <v>1</v>
      </c>
      <c r="F13" s="77"/>
      <c r="G13" s="74"/>
      <c r="H13" s="74"/>
      <c r="I13" s="74"/>
      <c r="J13" s="74"/>
      <c r="K13" s="74">
        <v>1</v>
      </c>
      <c r="L13" s="74"/>
      <c r="M13" s="74"/>
      <c r="N13" s="74"/>
      <c r="O13" s="74"/>
      <c r="P13" s="74"/>
      <c r="Q13" s="104"/>
      <c r="R13" s="95">
        <f aca="true" t="shared" si="0" ref="R13:R25">SUM(F13:Q13)</f>
        <v>1</v>
      </c>
      <c r="S13" s="105"/>
    </row>
    <row r="14" spans="1:19" ht="45">
      <c r="A14" s="84" t="s">
        <v>751</v>
      </c>
      <c r="B14" s="84" t="s">
        <v>248</v>
      </c>
      <c r="C14" s="84" t="s">
        <v>716</v>
      </c>
      <c r="D14" s="103" t="s">
        <v>242</v>
      </c>
      <c r="E14" s="104">
        <v>1</v>
      </c>
      <c r="F14" s="77"/>
      <c r="G14" s="74"/>
      <c r="H14" s="74"/>
      <c r="I14" s="74"/>
      <c r="J14" s="74"/>
      <c r="K14" s="74">
        <v>1</v>
      </c>
      <c r="L14" s="74"/>
      <c r="M14" s="74"/>
      <c r="N14" s="74"/>
      <c r="O14" s="74"/>
      <c r="P14" s="74"/>
      <c r="Q14" s="104"/>
      <c r="R14" s="95">
        <f t="shared" si="0"/>
        <v>1</v>
      </c>
      <c r="S14" s="105"/>
    </row>
    <row r="15" spans="1:19" ht="45">
      <c r="A15" s="84" t="s">
        <v>752</v>
      </c>
      <c r="B15" s="84" t="s">
        <v>248</v>
      </c>
      <c r="C15" s="84" t="s">
        <v>716</v>
      </c>
      <c r="D15" s="103" t="s">
        <v>242</v>
      </c>
      <c r="E15" s="104">
        <v>1</v>
      </c>
      <c r="F15" s="77"/>
      <c r="G15" s="74"/>
      <c r="H15" s="74"/>
      <c r="I15" s="74"/>
      <c r="J15" s="74"/>
      <c r="K15" s="74">
        <v>1</v>
      </c>
      <c r="L15" s="74"/>
      <c r="M15" s="74"/>
      <c r="N15" s="74"/>
      <c r="O15" s="74"/>
      <c r="P15" s="74"/>
      <c r="Q15" s="104"/>
      <c r="R15" s="95">
        <f t="shared" si="0"/>
        <v>1</v>
      </c>
      <c r="S15" s="105"/>
    </row>
    <row r="16" spans="1:19" ht="45">
      <c r="A16" s="84" t="s">
        <v>753</v>
      </c>
      <c r="B16" s="84" t="s">
        <v>248</v>
      </c>
      <c r="C16" s="84" t="s">
        <v>716</v>
      </c>
      <c r="D16" s="103" t="s">
        <v>242</v>
      </c>
      <c r="E16" s="104">
        <v>1</v>
      </c>
      <c r="F16" s="77"/>
      <c r="G16" s="74"/>
      <c r="H16" s="74"/>
      <c r="I16" s="74"/>
      <c r="J16" s="74"/>
      <c r="K16" s="74"/>
      <c r="L16" s="74"/>
      <c r="M16" s="74"/>
      <c r="N16" s="74"/>
      <c r="O16" s="74">
        <v>1</v>
      </c>
      <c r="P16" s="74"/>
      <c r="Q16" s="104"/>
      <c r="R16" s="95">
        <f t="shared" si="0"/>
        <v>1</v>
      </c>
      <c r="S16" s="105"/>
    </row>
    <row r="17" spans="1:19" ht="45">
      <c r="A17" s="84" t="s">
        <v>754</v>
      </c>
      <c r="B17" s="84" t="s">
        <v>248</v>
      </c>
      <c r="C17" s="84" t="s">
        <v>716</v>
      </c>
      <c r="D17" s="103" t="s">
        <v>242</v>
      </c>
      <c r="E17" s="104">
        <v>1</v>
      </c>
      <c r="F17" s="77"/>
      <c r="G17" s="74"/>
      <c r="H17" s="74"/>
      <c r="I17" s="74"/>
      <c r="J17" s="74"/>
      <c r="K17" s="74"/>
      <c r="L17" s="74"/>
      <c r="M17" s="74"/>
      <c r="N17" s="74"/>
      <c r="O17" s="74">
        <v>1</v>
      </c>
      <c r="P17" s="74"/>
      <c r="Q17" s="104"/>
      <c r="R17" s="95">
        <f t="shared" si="0"/>
        <v>1</v>
      </c>
      <c r="S17" s="105"/>
    </row>
    <row r="18" spans="1:19" ht="24.75" customHeight="1">
      <c r="A18" s="303" t="s">
        <v>234</v>
      </c>
      <c r="B18" s="84"/>
      <c r="C18" s="84"/>
      <c r="D18" s="103"/>
      <c r="E18" s="104"/>
      <c r="F18" s="77"/>
      <c r="G18" s="74"/>
      <c r="H18" s="74"/>
      <c r="I18" s="74"/>
      <c r="J18" s="74"/>
      <c r="K18" s="74"/>
      <c r="L18" s="74"/>
      <c r="M18" s="74"/>
      <c r="N18" s="74"/>
      <c r="O18" s="74"/>
      <c r="P18" s="74"/>
      <c r="Q18" s="104"/>
      <c r="R18" s="92"/>
      <c r="S18" s="105"/>
    </row>
    <row r="19" spans="1:19" ht="45">
      <c r="A19" s="84" t="s">
        <v>755</v>
      </c>
      <c r="B19" s="84" t="s">
        <v>248</v>
      </c>
      <c r="C19" s="84" t="s">
        <v>716</v>
      </c>
      <c r="D19" s="103" t="s">
        <v>93</v>
      </c>
      <c r="E19" s="104">
        <v>1</v>
      </c>
      <c r="F19" s="77"/>
      <c r="G19" s="74"/>
      <c r="H19" s="74"/>
      <c r="I19" s="74"/>
      <c r="J19" s="74"/>
      <c r="K19" s="74"/>
      <c r="L19" s="74"/>
      <c r="M19" s="74"/>
      <c r="N19" s="74"/>
      <c r="O19" s="74"/>
      <c r="P19" s="74"/>
      <c r="Q19" s="104">
        <v>1</v>
      </c>
      <c r="R19" s="95">
        <f t="shared" si="0"/>
        <v>1</v>
      </c>
      <c r="S19" s="105"/>
    </row>
    <row r="20" spans="1:19" ht="45">
      <c r="A20" s="84" t="s">
        <v>756</v>
      </c>
      <c r="B20" s="84" t="s">
        <v>248</v>
      </c>
      <c r="C20" s="84" t="s">
        <v>716</v>
      </c>
      <c r="D20" s="103" t="s">
        <v>93</v>
      </c>
      <c r="E20" s="104">
        <v>1</v>
      </c>
      <c r="F20" s="77"/>
      <c r="G20" s="74"/>
      <c r="H20" s="74"/>
      <c r="I20" s="74"/>
      <c r="J20" s="74"/>
      <c r="K20" s="74"/>
      <c r="L20" s="74"/>
      <c r="M20" s="74"/>
      <c r="N20" s="74"/>
      <c r="O20" s="74"/>
      <c r="P20" s="74"/>
      <c r="Q20" s="104">
        <v>1</v>
      </c>
      <c r="R20" s="95">
        <f t="shared" si="0"/>
        <v>1</v>
      </c>
      <c r="S20" s="105"/>
    </row>
    <row r="21" spans="1:19" ht="11.25">
      <c r="A21" s="303" t="s">
        <v>235</v>
      </c>
      <c r="B21" s="84"/>
      <c r="C21" s="84"/>
      <c r="D21" s="103"/>
      <c r="E21" s="104"/>
      <c r="F21" s="77"/>
      <c r="G21" s="74"/>
      <c r="H21" s="74"/>
      <c r="I21" s="74"/>
      <c r="J21" s="74"/>
      <c r="K21" s="74"/>
      <c r="L21" s="74"/>
      <c r="M21" s="74"/>
      <c r="N21" s="74"/>
      <c r="O21" s="74"/>
      <c r="P21" s="74"/>
      <c r="Q21" s="104"/>
      <c r="R21" s="92"/>
      <c r="S21" s="105"/>
    </row>
    <row r="22" spans="1:19" ht="45">
      <c r="A22" s="84" t="s">
        <v>757</v>
      </c>
      <c r="B22" s="84" t="s">
        <v>248</v>
      </c>
      <c r="C22" s="84" t="s">
        <v>716</v>
      </c>
      <c r="D22" s="103" t="s">
        <v>103</v>
      </c>
      <c r="E22" s="104">
        <v>0.7</v>
      </c>
      <c r="F22" s="77"/>
      <c r="G22" s="74"/>
      <c r="H22" s="74"/>
      <c r="I22" s="74"/>
      <c r="J22" s="74"/>
      <c r="K22" s="74"/>
      <c r="L22" s="74"/>
      <c r="M22" s="74"/>
      <c r="N22" s="74"/>
      <c r="O22" s="74"/>
      <c r="P22" s="74"/>
      <c r="Q22" s="104">
        <v>0.7</v>
      </c>
      <c r="R22" s="381">
        <f t="shared" si="0"/>
        <v>0.7</v>
      </c>
      <c r="S22" s="105"/>
    </row>
    <row r="23" spans="1:19" ht="45">
      <c r="A23" s="84" t="s">
        <v>758</v>
      </c>
      <c r="B23" s="84" t="s">
        <v>248</v>
      </c>
      <c r="C23" s="84" t="s">
        <v>716</v>
      </c>
      <c r="D23" s="103" t="s">
        <v>103</v>
      </c>
      <c r="E23" s="104">
        <v>4.8</v>
      </c>
      <c r="F23" s="77"/>
      <c r="G23" s="74"/>
      <c r="H23" s="74"/>
      <c r="I23" s="74"/>
      <c r="J23" s="74"/>
      <c r="K23" s="74"/>
      <c r="L23" s="74"/>
      <c r="M23" s="74"/>
      <c r="N23" s="74"/>
      <c r="O23" s="74"/>
      <c r="P23" s="74"/>
      <c r="Q23" s="104">
        <v>4.8</v>
      </c>
      <c r="R23" s="381">
        <f t="shared" si="0"/>
        <v>4.8</v>
      </c>
      <c r="S23" s="105"/>
    </row>
    <row r="24" spans="1:19" ht="45">
      <c r="A24" s="84" t="s">
        <v>759</v>
      </c>
      <c r="B24" s="84" t="s">
        <v>248</v>
      </c>
      <c r="C24" s="84" t="s">
        <v>716</v>
      </c>
      <c r="D24" s="103" t="s">
        <v>98</v>
      </c>
      <c r="E24" s="104">
        <v>10</v>
      </c>
      <c r="F24" s="77"/>
      <c r="G24" s="74"/>
      <c r="H24" s="74"/>
      <c r="I24" s="74"/>
      <c r="J24" s="74"/>
      <c r="K24" s="74"/>
      <c r="L24" s="74"/>
      <c r="M24" s="74"/>
      <c r="N24" s="74"/>
      <c r="O24" s="74"/>
      <c r="P24" s="74"/>
      <c r="Q24" s="104">
        <v>10</v>
      </c>
      <c r="R24" s="95">
        <f t="shared" si="0"/>
        <v>10</v>
      </c>
      <c r="S24" s="105"/>
    </row>
    <row r="25" spans="1:19" ht="45">
      <c r="A25" s="84" t="s">
        <v>496</v>
      </c>
      <c r="B25" s="84" t="s">
        <v>248</v>
      </c>
      <c r="C25" s="84" t="s">
        <v>716</v>
      </c>
      <c r="D25" s="103" t="s">
        <v>243</v>
      </c>
      <c r="E25" s="104">
        <v>43.20000000000001</v>
      </c>
      <c r="F25" s="77">
        <v>3.6</v>
      </c>
      <c r="G25" s="74">
        <v>3.6</v>
      </c>
      <c r="H25" s="74">
        <v>3.6</v>
      </c>
      <c r="I25" s="74">
        <v>3.6</v>
      </c>
      <c r="J25" s="74">
        <v>3.6</v>
      </c>
      <c r="K25" s="74">
        <v>3.6</v>
      </c>
      <c r="L25" s="74">
        <v>3.6</v>
      </c>
      <c r="M25" s="74">
        <v>3.6</v>
      </c>
      <c r="N25" s="74">
        <v>3.6</v>
      </c>
      <c r="O25" s="74">
        <v>3.6</v>
      </c>
      <c r="P25" s="74">
        <v>3.6</v>
      </c>
      <c r="Q25" s="104">
        <v>3.6</v>
      </c>
      <c r="R25" s="381">
        <f t="shared" si="0"/>
        <v>43.20000000000001</v>
      </c>
      <c r="S25" s="105"/>
    </row>
    <row r="26" spans="1:19" ht="11.25">
      <c r="A26" s="303" t="s">
        <v>236</v>
      </c>
      <c r="B26" s="84"/>
      <c r="C26" s="84"/>
      <c r="D26" s="103"/>
      <c r="E26" s="104"/>
      <c r="F26" s="77"/>
      <c r="G26" s="74"/>
      <c r="H26" s="74"/>
      <c r="I26" s="74"/>
      <c r="J26" s="74"/>
      <c r="K26" s="74"/>
      <c r="L26" s="74"/>
      <c r="M26" s="74"/>
      <c r="N26" s="74"/>
      <c r="O26" s="74"/>
      <c r="P26" s="74"/>
      <c r="Q26" s="104"/>
      <c r="R26" s="92"/>
      <c r="S26" s="105"/>
    </row>
    <row r="27" spans="1:19" ht="11.25">
      <c r="A27" s="303" t="s">
        <v>237</v>
      </c>
      <c r="B27" s="84"/>
      <c r="C27" s="84"/>
      <c r="D27" s="103"/>
      <c r="E27" s="104"/>
      <c r="F27" s="77"/>
      <c r="G27" s="74"/>
      <c r="H27" s="74"/>
      <c r="I27" s="74"/>
      <c r="J27" s="74"/>
      <c r="K27" s="74"/>
      <c r="L27" s="74"/>
      <c r="M27" s="74"/>
      <c r="N27" s="74"/>
      <c r="O27" s="74"/>
      <c r="P27" s="74"/>
      <c r="Q27" s="104"/>
      <c r="R27" s="92"/>
      <c r="S27" s="105"/>
    </row>
    <row r="28" spans="1:19" ht="45">
      <c r="A28" s="84" t="s">
        <v>760</v>
      </c>
      <c r="B28" s="84" t="s">
        <v>248</v>
      </c>
      <c r="C28" s="84" t="s">
        <v>716</v>
      </c>
      <c r="D28" s="103" t="s">
        <v>242</v>
      </c>
      <c r="E28" s="104">
        <v>26</v>
      </c>
      <c r="F28" s="77">
        <v>10</v>
      </c>
      <c r="G28" s="74">
        <v>7</v>
      </c>
      <c r="H28" s="74">
        <v>9</v>
      </c>
      <c r="I28" s="74"/>
      <c r="J28" s="74"/>
      <c r="K28" s="74"/>
      <c r="L28" s="74"/>
      <c r="M28" s="74"/>
      <c r="N28" s="74"/>
      <c r="O28" s="74"/>
      <c r="P28" s="74"/>
      <c r="Q28" s="104"/>
      <c r="R28" s="95">
        <f aca="true" t="shared" si="1" ref="R28:R41">SUM(F28:Q28)</f>
        <v>26</v>
      </c>
      <c r="S28" s="105"/>
    </row>
    <row r="29" spans="1:19" ht="45">
      <c r="A29" s="84" t="s">
        <v>761</v>
      </c>
      <c r="B29" s="84" t="s">
        <v>248</v>
      </c>
      <c r="C29" s="84" t="s">
        <v>716</v>
      </c>
      <c r="D29" s="103" t="s">
        <v>242</v>
      </c>
      <c r="E29" s="104">
        <v>17</v>
      </c>
      <c r="F29" s="77">
        <v>4</v>
      </c>
      <c r="G29" s="74">
        <v>3</v>
      </c>
      <c r="H29" s="74">
        <v>3</v>
      </c>
      <c r="I29" s="74">
        <v>7</v>
      </c>
      <c r="J29" s="74"/>
      <c r="K29" s="74"/>
      <c r="L29" s="74"/>
      <c r="M29" s="74"/>
      <c r="N29" s="74"/>
      <c r="O29" s="74"/>
      <c r="P29" s="74"/>
      <c r="Q29" s="104"/>
      <c r="R29" s="95">
        <f t="shared" si="1"/>
        <v>17</v>
      </c>
      <c r="S29" s="105"/>
    </row>
    <row r="30" spans="1:19" ht="11.25">
      <c r="A30" s="303" t="s">
        <v>238</v>
      </c>
      <c r="B30" s="84"/>
      <c r="C30" s="84"/>
      <c r="D30" s="103"/>
      <c r="E30" s="104"/>
      <c r="F30" s="77"/>
      <c r="G30" s="74"/>
      <c r="H30" s="74"/>
      <c r="I30" s="74"/>
      <c r="J30" s="74"/>
      <c r="K30" s="74"/>
      <c r="L30" s="74"/>
      <c r="M30" s="74"/>
      <c r="N30" s="74"/>
      <c r="O30" s="74"/>
      <c r="P30" s="74"/>
      <c r="Q30" s="104"/>
      <c r="R30" s="92"/>
      <c r="S30" s="105"/>
    </row>
    <row r="31" spans="1:19" ht="45">
      <c r="A31" s="84" t="s">
        <v>762</v>
      </c>
      <c r="B31" s="84" t="s">
        <v>248</v>
      </c>
      <c r="C31" s="84" t="s">
        <v>716</v>
      </c>
      <c r="D31" s="103" t="s">
        <v>98</v>
      </c>
      <c r="E31" s="104">
        <v>207</v>
      </c>
      <c r="F31" s="77">
        <v>17.248</v>
      </c>
      <c r="G31" s="74">
        <v>17.248</v>
      </c>
      <c r="H31" s="74">
        <v>17.248</v>
      </c>
      <c r="I31" s="74">
        <v>17.248</v>
      </c>
      <c r="J31" s="74">
        <v>17.248</v>
      </c>
      <c r="K31" s="74">
        <v>17.248</v>
      </c>
      <c r="L31" s="74">
        <v>17.248</v>
      </c>
      <c r="M31" s="74">
        <v>17.248</v>
      </c>
      <c r="N31" s="74">
        <v>17.248</v>
      </c>
      <c r="O31" s="74">
        <v>17.248</v>
      </c>
      <c r="P31" s="74">
        <v>17.248</v>
      </c>
      <c r="Q31" s="104">
        <v>17.248</v>
      </c>
      <c r="R31" s="95">
        <f t="shared" si="1"/>
        <v>206.97599999999997</v>
      </c>
      <c r="S31" s="105"/>
    </row>
    <row r="32" spans="1:19" ht="45">
      <c r="A32" s="84" t="s">
        <v>763</v>
      </c>
      <c r="B32" s="84" t="s">
        <v>248</v>
      </c>
      <c r="C32" s="84" t="s">
        <v>716</v>
      </c>
      <c r="D32" s="103" t="s">
        <v>98</v>
      </c>
      <c r="E32" s="104">
        <v>185</v>
      </c>
      <c r="F32" s="77">
        <v>15.400000000000002</v>
      </c>
      <c r="G32" s="74">
        <v>15.400000000000002</v>
      </c>
      <c r="H32" s="74">
        <v>15.400000000000002</v>
      </c>
      <c r="I32" s="74">
        <v>15.400000000000002</v>
      </c>
      <c r="J32" s="74">
        <v>15.400000000000002</v>
      </c>
      <c r="K32" s="74">
        <v>15.400000000000002</v>
      </c>
      <c r="L32" s="74">
        <v>15.400000000000002</v>
      </c>
      <c r="M32" s="74">
        <v>15.400000000000002</v>
      </c>
      <c r="N32" s="74">
        <v>15.400000000000002</v>
      </c>
      <c r="O32" s="74">
        <v>15.400000000000002</v>
      </c>
      <c r="P32" s="74">
        <v>15.400000000000002</v>
      </c>
      <c r="Q32" s="104">
        <v>15.400000000000002</v>
      </c>
      <c r="R32" s="95">
        <f t="shared" si="1"/>
        <v>184.80000000000004</v>
      </c>
      <c r="S32" s="105"/>
    </row>
    <row r="33" spans="1:19" ht="11.25">
      <c r="A33" s="303" t="s">
        <v>239</v>
      </c>
      <c r="B33" s="84"/>
      <c r="C33" s="84"/>
      <c r="D33" s="103"/>
      <c r="E33" s="104"/>
      <c r="F33" s="77"/>
      <c r="G33" s="74"/>
      <c r="H33" s="74"/>
      <c r="I33" s="74"/>
      <c r="J33" s="74"/>
      <c r="K33" s="74"/>
      <c r="L33" s="74"/>
      <c r="M33" s="74"/>
      <c r="N33" s="74"/>
      <c r="O33" s="74"/>
      <c r="P33" s="74"/>
      <c r="Q33" s="104"/>
      <c r="R33" s="92"/>
      <c r="S33" s="105"/>
    </row>
    <row r="34" spans="1:19" ht="45">
      <c r="A34" s="84" t="s">
        <v>764</v>
      </c>
      <c r="B34" s="84" t="s">
        <v>248</v>
      </c>
      <c r="C34" s="84" t="s">
        <v>716</v>
      </c>
      <c r="D34" s="103" t="s">
        <v>98</v>
      </c>
      <c r="E34" s="104">
        <v>50</v>
      </c>
      <c r="F34" s="77" t="s">
        <v>244</v>
      </c>
      <c r="G34" s="74" t="s">
        <v>244</v>
      </c>
      <c r="H34" s="74">
        <v>10</v>
      </c>
      <c r="I34" s="74">
        <v>10</v>
      </c>
      <c r="J34" s="74">
        <v>10</v>
      </c>
      <c r="K34" s="74">
        <v>10</v>
      </c>
      <c r="L34" s="74">
        <v>10</v>
      </c>
      <c r="M34" s="74" t="s">
        <v>244</v>
      </c>
      <c r="N34" s="74" t="s">
        <v>244</v>
      </c>
      <c r="O34" s="74" t="s">
        <v>244</v>
      </c>
      <c r="P34" s="74" t="s">
        <v>244</v>
      </c>
      <c r="Q34" s="104" t="s">
        <v>244</v>
      </c>
      <c r="R34" s="95">
        <f t="shared" si="1"/>
        <v>50</v>
      </c>
      <c r="S34" s="105"/>
    </row>
    <row r="35" spans="1:19" ht="45">
      <c r="A35" s="84" t="s">
        <v>765</v>
      </c>
      <c r="B35" s="84" t="s">
        <v>248</v>
      </c>
      <c r="C35" s="84" t="s">
        <v>716</v>
      </c>
      <c r="D35" s="103" t="s">
        <v>98</v>
      </c>
      <c r="E35" s="104">
        <v>30</v>
      </c>
      <c r="F35" s="77" t="s">
        <v>244</v>
      </c>
      <c r="G35" s="74" t="s">
        <v>244</v>
      </c>
      <c r="H35" s="74">
        <v>6</v>
      </c>
      <c r="I35" s="74">
        <v>6</v>
      </c>
      <c r="J35" s="74">
        <v>6</v>
      </c>
      <c r="K35" s="74">
        <v>6</v>
      </c>
      <c r="L35" s="74">
        <v>6</v>
      </c>
      <c r="M35" s="74" t="s">
        <v>244</v>
      </c>
      <c r="N35" s="74" t="s">
        <v>244</v>
      </c>
      <c r="O35" s="74" t="s">
        <v>244</v>
      </c>
      <c r="P35" s="74" t="s">
        <v>244</v>
      </c>
      <c r="Q35" s="104" t="s">
        <v>244</v>
      </c>
      <c r="R35" s="95">
        <f t="shared" si="1"/>
        <v>30</v>
      </c>
      <c r="S35" s="105"/>
    </row>
    <row r="36" spans="1:19" ht="11.25">
      <c r="A36" s="303" t="s">
        <v>240</v>
      </c>
      <c r="B36" s="84"/>
      <c r="C36" s="84"/>
      <c r="D36" s="103"/>
      <c r="E36" s="104"/>
      <c r="F36" s="77"/>
      <c r="G36" s="74"/>
      <c r="H36" s="74"/>
      <c r="I36" s="74"/>
      <c r="J36" s="74"/>
      <c r="K36" s="74"/>
      <c r="L36" s="74"/>
      <c r="M36" s="74"/>
      <c r="N36" s="74"/>
      <c r="O36" s="74"/>
      <c r="P36" s="74"/>
      <c r="Q36" s="104"/>
      <c r="R36" s="92"/>
      <c r="S36" s="105"/>
    </row>
    <row r="37" spans="1:19" ht="45.75" thickBot="1">
      <c r="A37" s="84" t="s">
        <v>498</v>
      </c>
      <c r="B37" s="84" t="s">
        <v>248</v>
      </c>
      <c r="C37" s="84" t="s">
        <v>716</v>
      </c>
      <c r="D37" s="103" t="s">
        <v>242</v>
      </c>
      <c r="E37" s="104">
        <v>36</v>
      </c>
      <c r="F37" s="77">
        <v>3</v>
      </c>
      <c r="G37" s="74">
        <v>3</v>
      </c>
      <c r="H37" s="74">
        <v>3</v>
      </c>
      <c r="I37" s="74">
        <v>3</v>
      </c>
      <c r="J37" s="74">
        <v>3</v>
      </c>
      <c r="K37" s="74">
        <v>3</v>
      </c>
      <c r="L37" s="74">
        <v>3</v>
      </c>
      <c r="M37" s="74">
        <v>3</v>
      </c>
      <c r="N37" s="74">
        <v>3</v>
      </c>
      <c r="O37" s="74">
        <v>3</v>
      </c>
      <c r="P37" s="74">
        <v>3</v>
      </c>
      <c r="Q37" s="104">
        <v>3</v>
      </c>
      <c r="R37" s="95">
        <f t="shared" si="1"/>
        <v>36</v>
      </c>
      <c r="S37" s="105"/>
    </row>
    <row r="38" spans="1:19" ht="15" customHeight="1">
      <c r="A38" s="419" t="s">
        <v>229</v>
      </c>
      <c r="B38" s="420"/>
      <c r="C38" s="420"/>
      <c r="D38" s="421"/>
      <c r="E38" s="104"/>
      <c r="F38" s="77"/>
      <c r="G38" s="74"/>
      <c r="H38" s="74"/>
      <c r="I38" s="74"/>
      <c r="J38" s="74"/>
      <c r="K38" s="74"/>
      <c r="L38" s="74"/>
      <c r="M38" s="74"/>
      <c r="N38" s="74"/>
      <c r="O38" s="74"/>
      <c r="P38" s="74"/>
      <c r="Q38" s="75"/>
      <c r="R38" s="92"/>
      <c r="S38" s="105"/>
    </row>
    <row r="39" spans="1:19" ht="45">
      <c r="A39" s="84" t="s">
        <v>246</v>
      </c>
      <c r="B39" s="84" t="s">
        <v>248</v>
      </c>
      <c r="C39" s="73" t="s">
        <v>716</v>
      </c>
      <c r="D39" s="85" t="s">
        <v>247</v>
      </c>
      <c r="E39" s="307">
        <v>370000</v>
      </c>
      <c r="F39" s="94">
        <v>30833</v>
      </c>
      <c r="G39" s="252">
        <v>30833</v>
      </c>
      <c r="H39" s="252">
        <v>30833</v>
      </c>
      <c r="I39" s="252">
        <v>30833</v>
      </c>
      <c r="J39" s="252">
        <v>30833</v>
      </c>
      <c r="K39" s="252">
        <v>30833</v>
      </c>
      <c r="L39" s="252">
        <v>30833</v>
      </c>
      <c r="M39" s="252">
        <v>30833</v>
      </c>
      <c r="N39" s="252">
        <v>30833</v>
      </c>
      <c r="O39" s="252">
        <v>30833</v>
      </c>
      <c r="P39" s="252">
        <v>30833</v>
      </c>
      <c r="Q39" s="304">
        <v>30837</v>
      </c>
      <c r="R39" s="95">
        <f t="shared" si="1"/>
        <v>370000</v>
      </c>
      <c r="S39" s="90"/>
    </row>
    <row r="40" spans="1:19" ht="45">
      <c r="A40" s="84" t="s">
        <v>499</v>
      </c>
      <c r="B40" s="84" t="s">
        <v>248</v>
      </c>
      <c r="C40" s="73" t="s">
        <v>716</v>
      </c>
      <c r="D40" s="85" t="s">
        <v>66</v>
      </c>
      <c r="E40" s="104">
        <v>4</v>
      </c>
      <c r="F40" s="94"/>
      <c r="G40" s="305"/>
      <c r="H40" s="305">
        <v>1</v>
      </c>
      <c r="I40" s="305"/>
      <c r="J40" s="305"/>
      <c r="K40" s="305">
        <v>1</v>
      </c>
      <c r="L40" s="305"/>
      <c r="M40" s="305"/>
      <c r="N40" s="305">
        <v>1</v>
      </c>
      <c r="O40" s="305"/>
      <c r="P40" s="305"/>
      <c r="Q40" s="306">
        <v>1</v>
      </c>
      <c r="R40" s="95">
        <f t="shared" si="1"/>
        <v>4</v>
      </c>
      <c r="S40" s="90"/>
    </row>
    <row r="41" spans="1:19" ht="45.75" thickBot="1">
      <c r="A41" s="84" t="s">
        <v>500</v>
      </c>
      <c r="B41" s="84" t="s">
        <v>248</v>
      </c>
      <c r="C41" s="73" t="s">
        <v>716</v>
      </c>
      <c r="D41" s="85" t="s">
        <v>66</v>
      </c>
      <c r="E41" s="104">
        <v>12</v>
      </c>
      <c r="F41" s="94">
        <v>1</v>
      </c>
      <c r="G41" s="305">
        <v>1</v>
      </c>
      <c r="H41" s="305">
        <v>1</v>
      </c>
      <c r="I41" s="305">
        <v>1</v>
      </c>
      <c r="J41" s="305">
        <v>1</v>
      </c>
      <c r="K41" s="305">
        <v>1</v>
      </c>
      <c r="L41" s="305">
        <v>1</v>
      </c>
      <c r="M41" s="305">
        <v>1</v>
      </c>
      <c r="N41" s="305">
        <v>1</v>
      </c>
      <c r="O41" s="305">
        <v>1</v>
      </c>
      <c r="P41" s="305">
        <v>1</v>
      </c>
      <c r="Q41" s="304">
        <v>1</v>
      </c>
      <c r="R41" s="95">
        <f t="shared" si="1"/>
        <v>12</v>
      </c>
      <c r="S41" s="90"/>
    </row>
    <row r="42" spans="1:19" s="24" customFormat="1" ht="15.75" thickBot="1">
      <c r="A42" s="434" t="s">
        <v>70</v>
      </c>
      <c r="B42" s="434"/>
      <c r="C42" s="434"/>
      <c r="D42" s="434"/>
      <c r="E42" s="435"/>
      <c r="F42" s="402"/>
      <c r="G42" s="403"/>
      <c r="H42" s="403"/>
      <c r="I42" s="403"/>
      <c r="J42" s="403"/>
      <c r="K42" s="403"/>
      <c r="L42" s="403"/>
      <c r="M42" s="403"/>
      <c r="N42" s="403"/>
      <c r="O42" s="403"/>
      <c r="P42" s="403"/>
      <c r="Q42" s="404"/>
      <c r="R42" s="58"/>
      <c r="S42" s="58"/>
    </row>
    <row r="43" spans="1:19" ht="45">
      <c r="A43" s="84" t="s">
        <v>250</v>
      </c>
      <c r="B43" s="84" t="s">
        <v>248</v>
      </c>
      <c r="C43" s="84" t="s">
        <v>249</v>
      </c>
      <c r="D43" s="103" t="s">
        <v>173</v>
      </c>
      <c r="E43" s="104">
        <v>13</v>
      </c>
      <c r="F43" s="77"/>
      <c r="G43" s="74"/>
      <c r="H43" s="74"/>
      <c r="I43" s="74"/>
      <c r="J43" s="74"/>
      <c r="K43" s="74"/>
      <c r="L43" s="74"/>
      <c r="M43" s="74"/>
      <c r="N43" s="74"/>
      <c r="O43" s="74"/>
      <c r="P43" s="74"/>
      <c r="Q43" s="75">
        <v>13</v>
      </c>
      <c r="R43" s="95">
        <f>SUM(F43:Q43)</f>
        <v>13</v>
      </c>
      <c r="S43" s="105"/>
    </row>
    <row r="44" spans="1:19" ht="45">
      <c r="A44" s="84" t="s">
        <v>497</v>
      </c>
      <c r="B44" s="84" t="s">
        <v>248</v>
      </c>
      <c r="C44" s="84" t="s">
        <v>249</v>
      </c>
      <c r="D44" s="103" t="s">
        <v>66</v>
      </c>
      <c r="E44" s="104">
        <v>104</v>
      </c>
      <c r="F44" s="77">
        <v>8</v>
      </c>
      <c r="G44" s="74">
        <v>8</v>
      </c>
      <c r="H44" s="74">
        <v>8</v>
      </c>
      <c r="I44" s="74">
        <v>10</v>
      </c>
      <c r="J44" s="74">
        <v>10</v>
      </c>
      <c r="K44" s="74">
        <v>10</v>
      </c>
      <c r="L44" s="74">
        <v>10</v>
      </c>
      <c r="M44" s="74">
        <v>10</v>
      </c>
      <c r="N44" s="74">
        <v>10</v>
      </c>
      <c r="O44" s="74">
        <v>10</v>
      </c>
      <c r="P44" s="74">
        <v>10</v>
      </c>
      <c r="Q44" s="75">
        <v>0</v>
      </c>
      <c r="R44" s="95">
        <f>SUM(F44:Q44)</f>
        <v>104</v>
      </c>
      <c r="S44" s="105"/>
    </row>
    <row r="45" spans="1:19" ht="45.75" thickBot="1">
      <c r="A45" s="84" t="s">
        <v>501</v>
      </c>
      <c r="B45" s="84" t="s">
        <v>248</v>
      </c>
      <c r="C45" s="84" t="s">
        <v>249</v>
      </c>
      <c r="D45" s="103" t="s">
        <v>66</v>
      </c>
      <c r="E45" s="104">
        <v>56</v>
      </c>
      <c r="F45" s="77"/>
      <c r="G45" s="74"/>
      <c r="H45" s="74">
        <v>14</v>
      </c>
      <c r="I45" s="74"/>
      <c r="J45" s="74"/>
      <c r="K45" s="74">
        <v>14</v>
      </c>
      <c r="L45" s="74"/>
      <c r="M45" s="74"/>
      <c r="N45" s="74">
        <v>14</v>
      </c>
      <c r="O45" s="74"/>
      <c r="P45" s="74"/>
      <c r="Q45" s="75">
        <v>14</v>
      </c>
      <c r="R45" s="95">
        <f>SUM(F45:Q45)</f>
        <v>56</v>
      </c>
      <c r="S45" s="105"/>
    </row>
    <row r="46" spans="1:19" s="24" customFormat="1" ht="30.75" customHeight="1" thickBot="1">
      <c r="A46" s="441" t="s">
        <v>174</v>
      </c>
      <c r="B46" s="441"/>
      <c r="C46" s="441"/>
      <c r="D46" s="441"/>
      <c r="E46" s="442"/>
      <c r="F46" s="431"/>
      <c r="G46" s="432"/>
      <c r="H46" s="432"/>
      <c r="I46" s="432"/>
      <c r="J46" s="432"/>
      <c r="K46" s="432"/>
      <c r="L46" s="432"/>
      <c r="M46" s="432"/>
      <c r="N46" s="432"/>
      <c r="O46" s="432"/>
      <c r="P46" s="432"/>
      <c r="Q46" s="433"/>
      <c r="R46" s="58"/>
      <c r="S46" s="58"/>
    </row>
    <row r="47" spans="1:19" ht="21" customHeight="1">
      <c r="A47" s="84" t="s">
        <v>820</v>
      </c>
      <c r="B47" s="84" t="s">
        <v>248</v>
      </c>
      <c r="C47" s="84" t="s">
        <v>716</v>
      </c>
      <c r="D47" s="85" t="s">
        <v>723</v>
      </c>
      <c r="E47" s="86">
        <v>1</v>
      </c>
      <c r="F47" s="87"/>
      <c r="G47" s="88">
        <v>1</v>
      </c>
      <c r="H47" s="88"/>
      <c r="I47" s="88"/>
      <c r="J47" s="88"/>
      <c r="K47" s="88"/>
      <c r="L47" s="88"/>
      <c r="M47" s="88"/>
      <c r="N47" s="88"/>
      <c r="O47" s="88"/>
      <c r="P47" s="88"/>
      <c r="Q47" s="89"/>
      <c r="R47" s="90">
        <f>SUM(F47:Q47)</f>
        <v>1</v>
      </c>
      <c r="S47" s="90"/>
    </row>
    <row r="48" spans="1:19" ht="21" customHeight="1">
      <c r="A48" s="84" t="s">
        <v>821</v>
      </c>
      <c r="B48" s="84" t="s">
        <v>248</v>
      </c>
      <c r="C48" s="84" t="s">
        <v>716</v>
      </c>
      <c r="D48" s="85" t="s">
        <v>723</v>
      </c>
      <c r="E48" s="86">
        <v>1</v>
      </c>
      <c r="F48" s="87"/>
      <c r="G48" s="88"/>
      <c r="H48" s="88">
        <v>1</v>
      </c>
      <c r="I48" s="88"/>
      <c r="J48" s="88"/>
      <c r="K48" s="88"/>
      <c r="L48" s="88"/>
      <c r="M48" s="88"/>
      <c r="N48" s="88"/>
      <c r="O48" s="88"/>
      <c r="P48" s="88"/>
      <c r="Q48" s="89"/>
      <c r="R48" s="90">
        <f>SUM(F48:Q48)</f>
        <v>1</v>
      </c>
      <c r="S48" s="90"/>
    </row>
    <row r="49" spans="1:19" ht="21" customHeight="1">
      <c r="A49" s="84" t="s">
        <v>822</v>
      </c>
      <c r="B49" s="84" t="s">
        <v>248</v>
      </c>
      <c r="C49" s="84" t="s">
        <v>716</v>
      </c>
      <c r="D49" s="85" t="s">
        <v>723</v>
      </c>
      <c r="E49" s="86">
        <v>1</v>
      </c>
      <c r="F49" s="87"/>
      <c r="G49" s="88"/>
      <c r="H49" s="88">
        <v>1</v>
      </c>
      <c r="I49" s="88"/>
      <c r="J49" s="88"/>
      <c r="K49" s="88"/>
      <c r="L49" s="88"/>
      <c r="M49" s="88"/>
      <c r="N49" s="88"/>
      <c r="O49" s="88"/>
      <c r="P49" s="88"/>
      <c r="Q49" s="89"/>
      <c r="R49" s="90">
        <f>SUM(F49:Q49)</f>
        <v>1</v>
      </c>
      <c r="S49" s="90"/>
    </row>
    <row r="50" spans="1:19" ht="21" customHeight="1">
      <c r="A50" s="84" t="s">
        <v>823</v>
      </c>
      <c r="B50" s="84" t="s">
        <v>248</v>
      </c>
      <c r="C50" s="84" t="s">
        <v>716</v>
      </c>
      <c r="D50" s="85" t="s">
        <v>722</v>
      </c>
      <c r="E50" s="86">
        <v>1</v>
      </c>
      <c r="F50" s="87"/>
      <c r="G50" s="88"/>
      <c r="H50" s="88"/>
      <c r="I50" s="88"/>
      <c r="J50" s="88"/>
      <c r="K50" s="88"/>
      <c r="L50" s="88"/>
      <c r="M50" s="88">
        <v>1</v>
      </c>
      <c r="N50" s="88"/>
      <c r="O50" s="88"/>
      <c r="P50" s="88"/>
      <c r="Q50" s="89"/>
      <c r="R50" s="90">
        <f aca="true" t="shared" si="2" ref="R50:R60">SUM(F50:Q50)</f>
        <v>1</v>
      </c>
      <c r="S50" s="90"/>
    </row>
    <row r="51" spans="1:19" ht="45">
      <c r="A51" s="84" t="s">
        <v>824</v>
      </c>
      <c r="B51" s="84" t="s">
        <v>248</v>
      </c>
      <c r="C51" s="84" t="s">
        <v>716</v>
      </c>
      <c r="D51" s="85" t="s">
        <v>723</v>
      </c>
      <c r="E51" s="86">
        <v>1</v>
      </c>
      <c r="F51" s="87"/>
      <c r="G51" s="88">
        <v>1</v>
      </c>
      <c r="H51" s="88"/>
      <c r="I51" s="88"/>
      <c r="J51" s="88"/>
      <c r="K51" s="88"/>
      <c r="L51" s="88"/>
      <c r="M51" s="88"/>
      <c r="N51" s="88"/>
      <c r="O51" s="88"/>
      <c r="P51" s="88"/>
      <c r="Q51" s="89"/>
      <c r="R51" s="90">
        <f t="shared" si="2"/>
        <v>1</v>
      </c>
      <c r="S51" s="90"/>
    </row>
    <row r="52" spans="1:19" ht="45">
      <c r="A52" s="84" t="s">
        <v>825</v>
      </c>
      <c r="B52" s="84" t="s">
        <v>248</v>
      </c>
      <c r="C52" s="84" t="s">
        <v>716</v>
      </c>
      <c r="D52" s="85" t="s">
        <v>722</v>
      </c>
      <c r="E52" s="86">
        <v>1</v>
      </c>
      <c r="F52" s="87"/>
      <c r="G52" s="88"/>
      <c r="H52" s="88"/>
      <c r="I52" s="88"/>
      <c r="J52" s="88"/>
      <c r="K52" s="88"/>
      <c r="L52" s="88"/>
      <c r="M52" s="88">
        <v>1</v>
      </c>
      <c r="N52" s="88"/>
      <c r="O52" s="88"/>
      <c r="P52" s="88"/>
      <c r="Q52" s="89"/>
      <c r="R52" s="90">
        <f t="shared" si="2"/>
        <v>1</v>
      </c>
      <c r="S52" s="90"/>
    </row>
    <row r="53" spans="1:19" ht="45">
      <c r="A53" s="84" t="s">
        <v>826</v>
      </c>
      <c r="B53" s="84" t="s">
        <v>248</v>
      </c>
      <c r="C53" s="84" t="s">
        <v>716</v>
      </c>
      <c r="D53" s="85" t="s">
        <v>723</v>
      </c>
      <c r="E53" s="86">
        <v>1</v>
      </c>
      <c r="F53" s="87"/>
      <c r="G53" s="88">
        <v>1</v>
      </c>
      <c r="H53" s="88"/>
      <c r="I53" s="88"/>
      <c r="J53" s="88"/>
      <c r="K53" s="88"/>
      <c r="L53" s="88"/>
      <c r="M53" s="88"/>
      <c r="N53" s="88"/>
      <c r="O53" s="88"/>
      <c r="P53" s="88"/>
      <c r="Q53" s="89"/>
      <c r="R53" s="90">
        <f t="shared" si="2"/>
        <v>1</v>
      </c>
      <c r="S53" s="90"/>
    </row>
    <row r="54" spans="1:19" ht="45">
      <c r="A54" s="84" t="s">
        <v>827</v>
      </c>
      <c r="B54" s="84" t="s">
        <v>248</v>
      </c>
      <c r="C54" s="84" t="s">
        <v>716</v>
      </c>
      <c r="D54" s="85" t="s">
        <v>722</v>
      </c>
      <c r="E54" s="86">
        <v>1</v>
      </c>
      <c r="F54" s="87"/>
      <c r="G54" s="88"/>
      <c r="H54" s="88"/>
      <c r="I54" s="88"/>
      <c r="J54" s="88"/>
      <c r="K54" s="88">
        <v>1</v>
      </c>
      <c r="L54" s="88"/>
      <c r="M54" s="88"/>
      <c r="N54" s="88"/>
      <c r="O54" s="88"/>
      <c r="P54" s="88"/>
      <c r="Q54" s="89"/>
      <c r="R54" s="90">
        <f t="shared" si="2"/>
        <v>1</v>
      </c>
      <c r="S54" s="90"/>
    </row>
    <row r="55" spans="1:19" ht="45">
      <c r="A55" s="84" t="s">
        <v>828</v>
      </c>
      <c r="B55" s="84" t="s">
        <v>248</v>
      </c>
      <c r="C55" s="84" t="s">
        <v>716</v>
      </c>
      <c r="D55" s="85" t="s">
        <v>722</v>
      </c>
      <c r="E55" s="86">
        <v>1</v>
      </c>
      <c r="F55" s="87"/>
      <c r="G55" s="88"/>
      <c r="H55" s="88"/>
      <c r="I55" s="88"/>
      <c r="J55" s="88"/>
      <c r="K55" s="88">
        <v>1</v>
      </c>
      <c r="L55" s="88"/>
      <c r="M55" s="88"/>
      <c r="N55" s="88"/>
      <c r="O55" s="88"/>
      <c r="P55" s="88"/>
      <c r="Q55" s="89"/>
      <c r="R55" s="90">
        <f t="shared" si="2"/>
        <v>1</v>
      </c>
      <c r="S55" s="90"/>
    </row>
    <row r="56" spans="1:19" ht="45">
      <c r="A56" s="84" t="s">
        <v>829</v>
      </c>
      <c r="B56" s="84" t="s">
        <v>248</v>
      </c>
      <c r="C56" s="84" t="s">
        <v>716</v>
      </c>
      <c r="D56" s="85" t="s">
        <v>723</v>
      </c>
      <c r="E56" s="86">
        <v>1</v>
      </c>
      <c r="F56" s="87"/>
      <c r="G56" s="88"/>
      <c r="H56" s="88"/>
      <c r="I56" s="88">
        <v>1</v>
      </c>
      <c r="J56" s="88"/>
      <c r="K56" s="88"/>
      <c r="L56" s="88"/>
      <c r="M56" s="88"/>
      <c r="N56" s="88"/>
      <c r="O56" s="88"/>
      <c r="P56" s="88"/>
      <c r="Q56" s="89"/>
      <c r="R56" s="90">
        <f t="shared" si="2"/>
        <v>1</v>
      </c>
      <c r="S56" s="90"/>
    </row>
    <row r="57" spans="1:19" ht="45">
      <c r="A57" s="84" t="s">
        <v>830</v>
      </c>
      <c r="B57" s="84" t="s">
        <v>248</v>
      </c>
      <c r="C57" s="84" t="s">
        <v>716</v>
      </c>
      <c r="D57" s="85" t="s">
        <v>723</v>
      </c>
      <c r="E57" s="86">
        <v>1</v>
      </c>
      <c r="F57" s="87"/>
      <c r="G57" s="88"/>
      <c r="H57" s="88"/>
      <c r="I57" s="88"/>
      <c r="J57" s="88"/>
      <c r="K57" s="88"/>
      <c r="L57" s="88"/>
      <c r="M57" s="88"/>
      <c r="N57" s="88"/>
      <c r="O57" s="88"/>
      <c r="P57" s="88">
        <v>1</v>
      </c>
      <c r="Q57" s="89"/>
      <c r="R57" s="90">
        <f t="shared" si="2"/>
        <v>1</v>
      </c>
      <c r="S57" s="90"/>
    </row>
    <row r="58" spans="1:19" ht="45">
      <c r="A58" s="84" t="s">
        <v>831</v>
      </c>
      <c r="B58" s="84" t="s">
        <v>248</v>
      </c>
      <c r="C58" s="84" t="s">
        <v>716</v>
      </c>
      <c r="D58" s="85" t="s">
        <v>723</v>
      </c>
      <c r="E58" s="86">
        <v>1</v>
      </c>
      <c r="F58" s="87"/>
      <c r="G58" s="88"/>
      <c r="H58" s="88"/>
      <c r="I58" s="88"/>
      <c r="J58" s="88"/>
      <c r="K58" s="88"/>
      <c r="L58" s="88"/>
      <c r="M58" s="88"/>
      <c r="N58" s="88"/>
      <c r="O58" s="88"/>
      <c r="P58" s="88"/>
      <c r="Q58" s="89">
        <v>1</v>
      </c>
      <c r="R58" s="90">
        <f t="shared" si="2"/>
        <v>1</v>
      </c>
      <c r="S58" s="90"/>
    </row>
    <row r="59" spans="1:19" ht="45">
      <c r="A59" s="84" t="s">
        <v>832</v>
      </c>
      <c r="B59" s="84" t="s">
        <v>248</v>
      </c>
      <c r="C59" s="84" t="s">
        <v>716</v>
      </c>
      <c r="D59" s="85" t="s">
        <v>723</v>
      </c>
      <c r="E59" s="86">
        <v>1</v>
      </c>
      <c r="F59" s="87"/>
      <c r="G59" s="88"/>
      <c r="H59" s="88"/>
      <c r="I59" s="88"/>
      <c r="J59" s="88"/>
      <c r="K59" s="88"/>
      <c r="L59" s="88"/>
      <c r="M59" s="88"/>
      <c r="N59" s="88"/>
      <c r="O59" s="88"/>
      <c r="P59" s="88">
        <v>1</v>
      </c>
      <c r="Q59" s="89"/>
      <c r="R59" s="90">
        <f t="shared" si="2"/>
        <v>1</v>
      </c>
      <c r="S59" s="90"/>
    </row>
    <row r="60" spans="1:19" ht="45">
      <c r="A60" s="84" t="s">
        <v>833</v>
      </c>
      <c r="B60" s="84" t="s">
        <v>248</v>
      </c>
      <c r="C60" s="84" t="s">
        <v>716</v>
      </c>
      <c r="D60" s="85" t="s">
        <v>723</v>
      </c>
      <c r="E60" s="86">
        <v>1</v>
      </c>
      <c r="F60" s="87"/>
      <c r="G60" s="88"/>
      <c r="H60" s="88"/>
      <c r="I60" s="88"/>
      <c r="J60" s="88"/>
      <c r="K60" s="88"/>
      <c r="L60" s="88"/>
      <c r="M60" s="88"/>
      <c r="N60" s="88"/>
      <c r="O60" s="88"/>
      <c r="P60" s="88">
        <v>1</v>
      </c>
      <c r="Q60" s="89"/>
      <c r="R60" s="90">
        <f t="shared" si="2"/>
        <v>1</v>
      </c>
      <c r="S60" s="90"/>
    </row>
    <row r="61" spans="1:19" ht="12" thickBot="1">
      <c r="A61" s="84"/>
      <c r="B61" s="84"/>
      <c r="C61" s="84"/>
      <c r="D61" s="85"/>
      <c r="E61" s="86"/>
      <c r="F61" s="87"/>
      <c r="G61" s="88"/>
      <c r="H61" s="88"/>
      <c r="I61" s="88"/>
      <c r="J61" s="88"/>
      <c r="K61" s="88"/>
      <c r="L61" s="88"/>
      <c r="M61" s="88"/>
      <c r="N61" s="88"/>
      <c r="O61" s="88"/>
      <c r="P61" s="88"/>
      <c r="Q61" s="89"/>
      <c r="R61" s="90"/>
      <c r="S61" s="90"/>
    </row>
    <row r="62" spans="1:19" s="22" customFormat="1" ht="15.75" thickBot="1">
      <c r="A62" s="448" t="s">
        <v>126</v>
      </c>
      <c r="B62" s="448"/>
      <c r="C62" s="448"/>
      <c r="D62" s="448"/>
      <c r="E62" s="449"/>
      <c r="F62" s="402"/>
      <c r="G62" s="403"/>
      <c r="H62" s="403"/>
      <c r="I62" s="403"/>
      <c r="J62" s="403"/>
      <c r="K62" s="403"/>
      <c r="L62" s="403"/>
      <c r="M62" s="403"/>
      <c r="N62" s="403"/>
      <c r="O62" s="403"/>
      <c r="P62" s="403"/>
      <c r="Q62" s="404"/>
      <c r="R62" s="57"/>
      <c r="S62" s="58"/>
    </row>
    <row r="63" spans="1:19" s="56" customFormat="1" ht="15.75" customHeight="1" thickBot="1">
      <c r="A63" s="450" t="s">
        <v>97</v>
      </c>
      <c r="B63" s="450"/>
      <c r="C63" s="450"/>
      <c r="D63" s="450"/>
      <c r="E63" s="451"/>
      <c r="F63" s="436"/>
      <c r="G63" s="437"/>
      <c r="H63" s="437"/>
      <c r="I63" s="437"/>
      <c r="J63" s="437"/>
      <c r="K63" s="437"/>
      <c r="L63" s="437"/>
      <c r="M63" s="437"/>
      <c r="N63" s="437"/>
      <c r="O63" s="437"/>
      <c r="P63" s="437"/>
      <c r="Q63" s="437"/>
      <c r="R63" s="437"/>
      <c r="S63" s="437"/>
    </row>
    <row r="64" spans="1:19" s="56" customFormat="1" ht="11.25">
      <c r="A64" s="201"/>
      <c r="B64" s="201"/>
      <c r="C64" s="201"/>
      <c r="D64" s="202"/>
      <c r="E64" s="241"/>
      <c r="F64" s="204"/>
      <c r="G64" s="205"/>
      <c r="H64" s="205"/>
      <c r="I64" s="205"/>
      <c r="J64" s="205"/>
      <c r="K64" s="205"/>
      <c r="L64" s="205"/>
      <c r="M64" s="205"/>
      <c r="N64" s="205"/>
      <c r="O64" s="205"/>
      <c r="P64" s="205"/>
      <c r="Q64" s="203"/>
      <c r="R64" s="90"/>
      <c r="S64" s="206"/>
    </row>
    <row r="65" spans="1:19" ht="45">
      <c r="A65" s="84" t="s">
        <v>502</v>
      </c>
      <c r="B65" s="84" t="s">
        <v>248</v>
      </c>
      <c r="C65" s="84" t="s">
        <v>215</v>
      </c>
      <c r="D65" s="85" t="s">
        <v>98</v>
      </c>
      <c r="E65" s="86">
        <v>185.04</v>
      </c>
      <c r="F65" s="87">
        <v>185.04</v>
      </c>
      <c r="G65" s="88">
        <v>185.04</v>
      </c>
      <c r="H65" s="88">
        <v>185.04</v>
      </c>
      <c r="I65" s="88">
        <v>185.04</v>
      </c>
      <c r="J65" s="88">
        <v>185.04</v>
      </c>
      <c r="K65" s="88">
        <v>185.04</v>
      </c>
      <c r="L65" s="88">
        <v>185.04</v>
      </c>
      <c r="M65" s="88">
        <v>185.04</v>
      </c>
      <c r="N65" s="88">
        <v>185.04</v>
      </c>
      <c r="O65" s="88">
        <v>185.04</v>
      </c>
      <c r="P65" s="88">
        <v>185.04</v>
      </c>
      <c r="Q65" s="89">
        <v>185.04</v>
      </c>
      <c r="R65" s="90">
        <v>185.04</v>
      </c>
      <c r="S65" s="90"/>
    </row>
    <row r="66" spans="1:19" ht="45.75" thickBot="1">
      <c r="A66" s="84" t="s">
        <v>503</v>
      </c>
      <c r="B66" s="84" t="s">
        <v>248</v>
      </c>
      <c r="C66" s="84" t="s">
        <v>282</v>
      </c>
      <c r="D66" s="85" t="s">
        <v>66</v>
      </c>
      <c r="E66" s="86">
        <v>12</v>
      </c>
      <c r="F66" s="87">
        <v>1</v>
      </c>
      <c r="G66" s="88">
        <v>1</v>
      </c>
      <c r="H66" s="88">
        <v>1</v>
      </c>
      <c r="I66" s="88">
        <v>1</v>
      </c>
      <c r="J66" s="88">
        <v>1</v>
      </c>
      <c r="K66" s="88">
        <v>1</v>
      </c>
      <c r="L66" s="88">
        <v>1</v>
      </c>
      <c r="M66" s="88">
        <v>1</v>
      </c>
      <c r="N66" s="88">
        <v>1</v>
      </c>
      <c r="O66" s="88">
        <v>1</v>
      </c>
      <c r="P66" s="88">
        <v>1</v>
      </c>
      <c r="Q66" s="89">
        <v>1</v>
      </c>
      <c r="R66" s="90">
        <f>SUM(F66:Q66)</f>
        <v>12</v>
      </c>
      <c r="S66" s="90"/>
    </row>
    <row r="67" spans="1:19" s="56" customFormat="1" ht="15.75" customHeight="1" thickBot="1">
      <c r="A67" s="364" t="s">
        <v>99</v>
      </c>
      <c r="B67" s="364"/>
      <c r="C67" s="364"/>
      <c r="D67" s="368"/>
      <c r="E67" s="365"/>
      <c r="F67" s="397"/>
      <c r="G67" s="397"/>
      <c r="H67" s="397"/>
      <c r="I67" s="397"/>
      <c r="J67" s="398"/>
      <c r="K67" s="397"/>
      <c r="L67" s="397"/>
      <c r="M67" s="397"/>
      <c r="N67" s="397"/>
      <c r="O67" s="398"/>
      <c r="P67" s="397"/>
      <c r="Q67" s="397"/>
      <c r="R67" s="397"/>
      <c r="S67" s="397"/>
    </row>
    <row r="68" spans="1:19" s="56" customFormat="1" ht="45">
      <c r="A68" s="73" t="s">
        <v>504</v>
      </c>
      <c r="B68" s="73" t="s">
        <v>291</v>
      </c>
      <c r="C68" s="73" t="s">
        <v>215</v>
      </c>
      <c r="D68" s="74" t="s">
        <v>814</v>
      </c>
      <c r="E68" s="379">
        <v>11.79</v>
      </c>
      <c r="F68" s="149">
        <v>3.79</v>
      </c>
      <c r="G68" s="150">
        <v>0.4</v>
      </c>
      <c r="H68" s="150">
        <v>1</v>
      </c>
      <c r="I68" s="150">
        <v>0.2</v>
      </c>
      <c r="J68" s="150">
        <v>0.3</v>
      </c>
      <c r="K68" s="150">
        <v>1</v>
      </c>
      <c r="L68" s="150">
        <v>0.5</v>
      </c>
      <c r="M68" s="150">
        <v>0.6</v>
      </c>
      <c r="N68" s="150">
        <v>1</v>
      </c>
      <c r="O68" s="150">
        <v>1</v>
      </c>
      <c r="P68" s="150">
        <v>1</v>
      </c>
      <c r="Q68" s="148">
        <v>1</v>
      </c>
      <c r="R68" s="90">
        <f>SUM(F68:Q68)</f>
        <v>11.79</v>
      </c>
      <c r="S68" s="109"/>
    </row>
    <row r="69" spans="1:19" s="56" customFormat="1" ht="45">
      <c r="A69" s="73" t="s">
        <v>505</v>
      </c>
      <c r="B69" s="73" t="s">
        <v>291</v>
      </c>
      <c r="C69" s="73" t="s">
        <v>215</v>
      </c>
      <c r="D69" s="74" t="s">
        <v>464</v>
      </c>
      <c r="E69" s="93">
        <v>2</v>
      </c>
      <c r="F69" s="77"/>
      <c r="G69" s="74"/>
      <c r="H69" s="74"/>
      <c r="I69" s="74"/>
      <c r="J69" s="74"/>
      <c r="K69" s="74"/>
      <c r="L69" s="74"/>
      <c r="M69" s="74"/>
      <c r="N69" s="74"/>
      <c r="O69" s="74">
        <v>1</v>
      </c>
      <c r="P69" s="74">
        <v>1</v>
      </c>
      <c r="Q69" s="75"/>
      <c r="R69" s="90">
        <f>SUM(F69:Q69)</f>
        <v>2</v>
      </c>
      <c r="S69" s="112"/>
    </row>
    <row r="70" spans="1:19" s="56" customFormat="1" ht="45">
      <c r="A70" s="84" t="s">
        <v>502</v>
      </c>
      <c r="B70" s="84" t="s">
        <v>248</v>
      </c>
      <c r="C70" s="73" t="s">
        <v>215</v>
      </c>
      <c r="D70" s="85" t="s">
        <v>98</v>
      </c>
      <c r="E70" s="91">
        <v>82.4</v>
      </c>
      <c r="F70" s="153">
        <v>82.4</v>
      </c>
      <c r="G70" s="154">
        <v>82.4</v>
      </c>
      <c r="H70" s="154">
        <v>82.4</v>
      </c>
      <c r="I70" s="154">
        <v>82.4</v>
      </c>
      <c r="J70" s="154">
        <v>82.4</v>
      </c>
      <c r="K70" s="154">
        <v>82.4</v>
      </c>
      <c r="L70" s="154">
        <v>82.4</v>
      </c>
      <c r="M70" s="154">
        <v>82.4</v>
      </c>
      <c r="N70" s="154">
        <v>82.4</v>
      </c>
      <c r="O70" s="154">
        <v>82.4</v>
      </c>
      <c r="P70" s="154">
        <v>82.4</v>
      </c>
      <c r="Q70" s="152">
        <v>82.4</v>
      </c>
      <c r="R70" s="90">
        <v>82.4</v>
      </c>
      <c r="S70" s="76"/>
    </row>
    <row r="71" spans="1:19" s="56" customFormat="1" ht="45.75" thickBot="1">
      <c r="A71" s="194" t="s">
        <v>503</v>
      </c>
      <c r="B71" s="194" t="s">
        <v>248</v>
      </c>
      <c r="C71" s="194" t="s">
        <v>282</v>
      </c>
      <c r="D71" s="195" t="s">
        <v>66</v>
      </c>
      <c r="E71" s="345">
        <v>12</v>
      </c>
      <c r="F71" s="209">
        <v>1</v>
      </c>
      <c r="G71" s="207">
        <v>1</v>
      </c>
      <c r="H71" s="207">
        <v>1</v>
      </c>
      <c r="I71" s="207">
        <v>1</v>
      </c>
      <c r="J71" s="207">
        <v>1</v>
      </c>
      <c r="K71" s="207">
        <v>1</v>
      </c>
      <c r="L71" s="207">
        <v>1</v>
      </c>
      <c r="M71" s="207">
        <v>1</v>
      </c>
      <c r="N71" s="207">
        <v>1</v>
      </c>
      <c r="O71" s="207">
        <v>1</v>
      </c>
      <c r="P71" s="207">
        <v>1</v>
      </c>
      <c r="Q71" s="208">
        <v>1</v>
      </c>
      <c r="R71" s="90">
        <f>SUM(F71:Q71)</f>
        <v>12</v>
      </c>
      <c r="S71" s="76"/>
    </row>
    <row r="72" spans="1:19" s="56" customFormat="1" ht="16.5" customHeight="1">
      <c r="A72" s="364" t="s">
        <v>100</v>
      </c>
      <c r="B72" s="364"/>
      <c r="C72" s="364"/>
      <c r="D72" s="364"/>
      <c r="E72" s="365"/>
      <c r="F72" s="369"/>
      <c r="G72" s="370"/>
      <c r="H72" s="370"/>
      <c r="I72" s="370"/>
      <c r="J72" s="370"/>
      <c r="K72" s="370"/>
      <c r="L72" s="370"/>
      <c r="M72" s="370"/>
      <c r="N72" s="370"/>
      <c r="O72" s="370"/>
      <c r="P72" s="370"/>
      <c r="Q72" s="370"/>
      <c r="R72" s="370"/>
      <c r="S72" s="370"/>
    </row>
    <row r="73" spans="1:19" s="56" customFormat="1" ht="45">
      <c r="A73" s="84" t="s">
        <v>502</v>
      </c>
      <c r="B73" s="84" t="s">
        <v>248</v>
      </c>
      <c r="C73" s="73" t="s">
        <v>215</v>
      </c>
      <c r="D73" s="85" t="s">
        <v>98</v>
      </c>
      <c r="E73" s="93">
        <v>285</v>
      </c>
      <c r="F73" s="273">
        <v>285</v>
      </c>
      <c r="G73" s="274">
        <v>285</v>
      </c>
      <c r="H73" s="274">
        <v>285</v>
      </c>
      <c r="I73" s="274">
        <v>285</v>
      </c>
      <c r="J73" s="274">
        <v>285</v>
      </c>
      <c r="K73" s="274">
        <v>285</v>
      </c>
      <c r="L73" s="274">
        <v>285</v>
      </c>
      <c r="M73" s="274">
        <v>285</v>
      </c>
      <c r="N73" s="274">
        <v>285</v>
      </c>
      <c r="O73" s="274">
        <v>285</v>
      </c>
      <c r="P73" s="274">
        <v>285</v>
      </c>
      <c r="Q73" s="275">
        <v>285</v>
      </c>
      <c r="R73" s="90">
        <v>285</v>
      </c>
      <c r="S73" s="76"/>
    </row>
    <row r="74" spans="1:19" s="56" customFormat="1" ht="45.75" thickBot="1">
      <c r="A74" s="73" t="s">
        <v>503</v>
      </c>
      <c r="B74" s="73" t="s">
        <v>248</v>
      </c>
      <c r="C74" s="73" t="s">
        <v>282</v>
      </c>
      <c r="D74" s="74" t="s">
        <v>66</v>
      </c>
      <c r="E74" s="93">
        <v>12</v>
      </c>
      <c r="F74" s="77">
        <v>1</v>
      </c>
      <c r="G74" s="74">
        <v>1</v>
      </c>
      <c r="H74" s="74">
        <v>1</v>
      </c>
      <c r="I74" s="74">
        <v>1</v>
      </c>
      <c r="J74" s="74">
        <v>1</v>
      </c>
      <c r="K74" s="74">
        <v>1</v>
      </c>
      <c r="L74" s="74">
        <v>1</v>
      </c>
      <c r="M74" s="74">
        <v>1</v>
      </c>
      <c r="N74" s="74">
        <v>1</v>
      </c>
      <c r="O74" s="74">
        <v>1</v>
      </c>
      <c r="P74" s="74">
        <v>1</v>
      </c>
      <c r="Q74" s="75">
        <v>1</v>
      </c>
      <c r="R74" s="90">
        <f>SUM(F74:Q74)</f>
        <v>12</v>
      </c>
      <c r="S74" s="112"/>
    </row>
    <row r="75" spans="1:19" s="56" customFormat="1" ht="15.75" customHeight="1">
      <c r="A75" s="364" t="s">
        <v>101</v>
      </c>
      <c r="B75" s="364"/>
      <c r="C75" s="364"/>
      <c r="D75" s="364"/>
      <c r="E75" s="365"/>
      <c r="F75" s="369"/>
      <c r="G75" s="370"/>
      <c r="H75" s="370"/>
      <c r="I75" s="370"/>
      <c r="J75" s="370"/>
      <c r="K75" s="370"/>
      <c r="L75" s="370"/>
      <c r="M75" s="370"/>
      <c r="N75" s="370"/>
      <c r="O75" s="370"/>
      <c r="P75" s="370"/>
      <c r="Q75" s="370"/>
      <c r="R75" s="370"/>
      <c r="S75" s="370"/>
    </row>
    <row r="76" spans="1:19" s="56" customFormat="1" ht="45">
      <c r="A76" s="73" t="s">
        <v>506</v>
      </c>
      <c r="B76" s="73" t="s">
        <v>291</v>
      </c>
      <c r="C76" s="73" t="s">
        <v>215</v>
      </c>
      <c r="D76" s="74" t="s">
        <v>814</v>
      </c>
      <c r="E76" s="382">
        <v>3.4</v>
      </c>
      <c r="F76" s="153"/>
      <c r="G76" s="154"/>
      <c r="H76" s="154"/>
      <c r="I76" s="154"/>
      <c r="J76" s="154"/>
      <c r="K76" s="154"/>
      <c r="L76" s="154"/>
      <c r="M76" s="154"/>
      <c r="N76" s="154"/>
      <c r="O76" s="154"/>
      <c r="P76" s="154"/>
      <c r="Q76" s="152">
        <v>3.4</v>
      </c>
      <c r="R76" s="90">
        <f>SUM(F76:Q76)</f>
        <v>3.4</v>
      </c>
      <c r="S76" s="76"/>
    </row>
    <row r="77" spans="1:19" s="56" customFormat="1" ht="45">
      <c r="A77" s="84" t="s">
        <v>731</v>
      </c>
      <c r="B77" s="84" t="s">
        <v>291</v>
      </c>
      <c r="C77" s="73" t="s">
        <v>215</v>
      </c>
      <c r="D77" s="85" t="s">
        <v>816</v>
      </c>
      <c r="E77" s="223">
        <v>4</v>
      </c>
      <c r="F77" s="359"/>
      <c r="G77" s="360"/>
      <c r="H77" s="360"/>
      <c r="I77" s="360"/>
      <c r="J77" s="360"/>
      <c r="K77" s="360"/>
      <c r="L77" s="360"/>
      <c r="M77" s="360"/>
      <c r="N77" s="360"/>
      <c r="O77" s="360"/>
      <c r="P77" s="360"/>
      <c r="Q77" s="361">
        <v>4</v>
      </c>
      <c r="R77" s="185">
        <f>SUM(F77:Q77)</f>
        <v>4</v>
      </c>
      <c r="S77" s="112"/>
    </row>
    <row r="78" spans="1:19" s="56" customFormat="1" ht="45">
      <c r="A78" s="84" t="s">
        <v>732</v>
      </c>
      <c r="B78" s="84" t="s">
        <v>291</v>
      </c>
      <c r="C78" s="73" t="s">
        <v>215</v>
      </c>
      <c r="D78" s="85" t="s">
        <v>818</v>
      </c>
      <c r="E78" s="223">
        <v>4</v>
      </c>
      <c r="F78" s="359"/>
      <c r="G78" s="360"/>
      <c r="H78" s="360"/>
      <c r="I78" s="360"/>
      <c r="J78" s="360"/>
      <c r="K78" s="360"/>
      <c r="L78" s="360"/>
      <c r="M78" s="360"/>
      <c r="N78" s="360"/>
      <c r="O78" s="360"/>
      <c r="P78" s="360">
        <v>1</v>
      </c>
      <c r="Q78" s="361">
        <v>3</v>
      </c>
      <c r="R78" s="185">
        <f>SUM(F78:Q78)</f>
        <v>4</v>
      </c>
      <c r="S78" s="112"/>
    </row>
    <row r="79" spans="1:19" s="56" customFormat="1" ht="45.75" thickBot="1">
      <c r="A79" s="194" t="s">
        <v>503</v>
      </c>
      <c r="B79" s="194" t="s">
        <v>248</v>
      </c>
      <c r="C79" s="194" t="s">
        <v>282</v>
      </c>
      <c r="D79" s="195" t="s">
        <v>66</v>
      </c>
      <c r="E79" s="345">
        <v>12</v>
      </c>
      <c r="F79" s="209">
        <v>1</v>
      </c>
      <c r="G79" s="207">
        <v>1</v>
      </c>
      <c r="H79" s="207">
        <v>1</v>
      </c>
      <c r="I79" s="207">
        <v>1</v>
      </c>
      <c r="J79" s="207">
        <v>1</v>
      </c>
      <c r="K79" s="207">
        <v>1</v>
      </c>
      <c r="L79" s="207">
        <v>1</v>
      </c>
      <c r="M79" s="207">
        <v>1</v>
      </c>
      <c r="N79" s="207">
        <v>1</v>
      </c>
      <c r="O79" s="207">
        <v>1</v>
      </c>
      <c r="P79" s="207">
        <v>1</v>
      </c>
      <c r="Q79" s="208">
        <v>1</v>
      </c>
      <c r="R79" s="90">
        <f>SUM(F79:Q79)</f>
        <v>12</v>
      </c>
      <c r="S79" s="76"/>
    </row>
    <row r="80" spans="1:19" s="56" customFormat="1" ht="15.75" customHeight="1">
      <c r="A80" s="364" t="s">
        <v>102</v>
      </c>
      <c r="B80" s="364"/>
      <c r="C80" s="364"/>
      <c r="D80" s="364"/>
      <c r="E80" s="365"/>
      <c r="F80" s="369"/>
      <c r="G80" s="370"/>
      <c r="H80" s="370"/>
      <c r="I80" s="370"/>
      <c r="J80" s="370"/>
      <c r="K80" s="370"/>
      <c r="L80" s="370"/>
      <c r="M80" s="370"/>
      <c r="N80" s="370"/>
      <c r="O80" s="370"/>
      <c r="P80" s="370"/>
      <c r="Q80" s="370"/>
      <c r="R80" s="370"/>
      <c r="S80" s="370"/>
    </row>
    <row r="81" spans="1:19" s="56" customFormat="1" ht="45">
      <c r="A81" s="84" t="s">
        <v>507</v>
      </c>
      <c r="B81" s="84" t="s">
        <v>248</v>
      </c>
      <c r="C81" s="73" t="s">
        <v>281</v>
      </c>
      <c r="D81" s="85" t="s">
        <v>98</v>
      </c>
      <c r="E81" s="223">
        <v>121.86</v>
      </c>
      <c r="F81" s="77">
        <v>121.86</v>
      </c>
      <c r="G81" s="74">
        <v>121.86</v>
      </c>
      <c r="H81" s="74">
        <v>121.86</v>
      </c>
      <c r="I81" s="74">
        <v>121.86</v>
      </c>
      <c r="J81" s="74">
        <v>121.86</v>
      </c>
      <c r="K81" s="74">
        <v>121.86</v>
      </c>
      <c r="L81" s="74">
        <v>121.86</v>
      </c>
      <c r="M81" s="74">
        <v>121.86</v>
      </c>
      <c r="N81" s="74">
        <v>121.86</v>
      </c>
      <c r="O81" s="74">
        <v>121.86</v>
      </c>
      <c r="P81" s="74">
        <v>121.86</v>
      </c>
      <c r="Q81" s="152">
        <v>121.86</v>
      </c>
      <c r="R81" s="90">
        <v>121.86</v>
      </c>
      <c r="S81" s="76"/>
    </row>
    <row r="82" spans="1:19" s="56" customFormat="1" ht="45.75" thickBot="1">
      <c r="A82" s="194" t="s">
        <v>503</v>
      </c>
      <c r="B82" s="194" t="s">
        <v>248</v>
      </c>
      <c r="C82" s="194" t="s">
        <v>282</v>
      </c>
      <c r="D82" s="195" t="s">
        <v>66</v>
      </c>
      <c r="E82" s="345">
        <v>12</v>
      </c>
      <c r="F82" s="209">
        <v>1</v>
      </c>
      <c r="G82" s="207">
        <v>1</v>
      </c>
      <c r="H82" s="207">
        <v>1</v>
      </c>
      <c r="I82" s="207">
        <v>1</v>
      </c>
      <c r="J82" s="207">
        <v>1</v>
      </c>
      <c r="K82" s="207">
        <v>1</v>
      </c>
      <c r="L82" s="207">
        <v>1</v>
      </c>
      <c r="M82" s="207">
        <v>1</v>
      </c>
      <c r="N82" s="207">
        <v>1</v>
      </c>
      <c r="O82" s="207">
        <v>1</v>
      </c>
      <c r="P82" s="207">
        <v>1</v>
      </c>
      <c r="Q82" s="208">
        <v>1</v>
      </c>
      <c r="R82" s="90">
        <f>SUM(F82:Q82)</f>
        <v>12</v>
      </c>
      <c r="S82" s="76"/>
    </row>
    <row r="83" spans="1:19" s="56" customFormat="1" ht="34.5" customHeight="1">
      <c r="A83" s="364" t="s">
        <v>105</v>
      </c>
      <c r="B83" s="364"/>
      <c r="C83" s="364"/>
      <c r="D83" s="364"/>
      <c r="E83" s="365"/>
      <c r="F83" s="369"/>
      <c r="G83" s="370"/>
      <c r="H83" s="370"/>
      <c r="I83" s="370"/>
      <c r="J83" s="370"/>
      <c r="K83" s="370"/>
      <c r="L83" s="370"/>
      <c r="M83" s="370"/>
      <c r="N83" s="370"/>
      <c r="O83" s="370"/>
      <c r="P83" s="370"/>
      <c r="Q83" s="370"/>
      <c r="R83" s="370"/>
      <c r="S83" s="370"/>
    </row>
    <row r="84" spans="1:19" s="56" customFormat="1" ht="45">
      <c r="A84" s="73" t="s">
        <v>508</v>
      </c>
      <c r="B84" s="73" t="s">
        <v>248</v>
      </c>
      <c r="C84" s="73" t="s">
        <v>281</v>
      </c>
      <c r="D84" s="74" t="s">
        <v>288</v>
      </c>
      <c r="E84" s="223">
        <v>1</v>
      </c>
      <c r="F84" s="77"/>
      <c r="G84" s="74"/>
      <c r="H84" s="74">
        <v>1</v>
      </c>
      <c r="I84" s="74"/>
      <c r="J84" s="74"/>
      <c r="K84" s="74"/>
      <c r="L84" s="74"/>
      <c r="M84" s="74"/>
      <c r="N84" s="74"/>
      <c r="O84" s="74"/>
      <c r="P84" s="74"/>
      <c r="Q84" s="221"/>
      <c r="R84" s="90">
        <f>SUM(F84:Q84)</f>
        <v>1</v>
      </c>
      <c r="S84" s="112"/>
    </row>
    <row r="85" spans="1:19" s="56" customFormat="1" ht="45">
      <c r="A85" s="84" t="s">
        <v>507</v>
      </c>
      <c r="B85" s="84" t="s">
        <v>248</v>
      </c>
      <c r="C85" s="73" t="s">
        <v>281</v>
      </c>
      <c r="D85" s="85" t="s">
        <v>98</v>
      </c>
      <c r="E85" s="223">
        <v>50.58</v>
      </c>
      <c r="F85" s="359">
        <v>50.58</v>
      </c>
      <c r="G85" s="360">
        <v>50.58</v>
      </c>
      <c r="H85" s="360">
        <v>50.58</v>
      </c>
      <c r="I85" s="360">
        <v>50.58</v>
      </c>
      <c r="J85" s="360">
        <v>50.58</v>
      </c>
      <c r="K85" s="360">
        <v>50.58</v>
      </c>
      <c r="L85" s="360">
        <v>50.58</v>
      </c>
      <c r="M85" s="360">
        <v>50.58</v>
      </c>
      <c r="N85" s="360">
        <v>50.58</v>
      </c>
      <c r="O85" s="360">
        <v>50.58</v>
      </c>
      <c r="P85" s="360">
        <v>50.58</v>
      </c>
      <c r="Q85" s="361">
        <v>50.58</v>
      </c>
      <c r="R85" s="185">
        <v>50.58</v>
      </c>
      <c r="S85" s="112"/>
    </row>
    <row r="86" spans="1:19" s="56" customFormat="1" ht="45.75" thickBot="1">
      <c r="A86" s="73" t="s">
        <v>503</v>
      </c>
      <c r="B86" s="73" t="s">
        <v>248</v>
      </c>
      <c r="C86" s="73" t="s">
        <v>282</v>
      </c>
      <c r="D86" s="74" t="s">
        <v>66</v>
      </c>
      <c r="E86" s="223">
        <v>12</v>
      </c>
      <c r="F86" s="77">
        <v>1</v>
      </c>
      <c r="G86" s="74">
        <v>1</v>
      </c>
      <c r="H86" s="74">
        <v>1</v>
      </c>
      <c r="I86" s="74">
        <v>1</v>
      </c>
      <c r="J86" s="74">
        <v>1</v>
      </c>
      <c r="K86" s="74">
        <v>1</v>
      </c>
      <c r="L86" s="74">
        <v>1</v>
      </c>
      <c r="M86" s="74">
        <v>1</v>
      </c>
      <c r="N86" s="74">
        <v>1</v>
      </c>
      <c r="O86" s="74">
        <v>1</v>
      </c>
      <c r="P86" s="74">
        <v>1</v>
      </c>
      <c r="Q86" s="208">
        <v>1</v>
      </c>
      <c r="R86" s="90">
        <f>SUM(F86:Q86)</f>
        <v>12</v>
      </c>
      <c r="S86" s="112"/>
    </row>
    <row r="87" spans="1:19" s="56" customFormat="1" ht="15.75" customHeight="1">
      <c r="A87" s="364" t="s">
        <v>106</v>
      </c>
      <c r="B87" s="364"/>
      <c r="C87" s="364"/>
      <c r="D87" s="364"/>
      <c r="E87" s="365"/>
      <c r="F87" s="371"/>
      <c r="G87" s="372"/>
      <c r="H87" s="372"/>
      <c r="I87" s="372"/>
      <c r="J87" s="372"/>
      <c r="K87" s="372"/>
      <c r="L87" s="372"/>
      <c r="M87" s="372"/>
      <c r="N87" s="372"/>
      <c r="O87" s="372"/>
      <c r="P87" s="372"/>
      <c r="Q87" s="372"/>
      <c r="R87" s="372"/>
      <c r="S87" s="372"/>
    </row>
    <row r="88" spans="1:19" s="56" customFormat="1" ht="45">
      <c r="A88" s="73" t="s">
        <v>506</v>
      </c>
      <c r="B88" s="73" t="s">
        <v>291</v>
      </c>
      <c r="C88" s="73" t="s">
        <v>215</v>
      </c>
      <c r="D88" s="74" t="s">
        <v>814</v>
      </c>
      <c r="E88" s="223">
        <v>4.2</v>
      </c>
      <c r="F88" s="77">
        <v>0</v>
      </c>
      <c r="G88" s="74">
        <v>0</v>
      </c>
      <c r="H88" s="74">
        <v>0</v>
      </c>
      <c r="I88" s="74">
        <v>0.2</v>
      </c>
      <c r="J88" s="74">
        <v>0.3</v>
      </c>
      <c r="K88" s="74">
        <v>0.4</v>
      </c>
      <c r="L88" s="74">
        <v>0.5</v>
      </c>
      <c r="M88" s="74">
        <v>0.5</v>
      </c>
      <c r="N88" s="74">
        <v>0.5</v>
      </c>
      <c r="O88" s="74">
        <v>0.6</v>
      </c>
      <c r="P88" s="74">
        <v>0.6</v>
      </c>
      <c r="Q88" s="74">
        <v>0.6</v>
      </c>
      <c r="R88" s="90">
        <f>SUM(F88:Q88)</f>
        <v>4.2</v>
      </c>
      <c r="S88" s="112"/>
    </row>
    <row r="89" spans="1:19" s="56" customFormat="1" ht="45">
      <c r="A89" s="84" t="s">
        <v>507</v>
      </c>
      <c r="B89" s="84" t="s">
        <v>248</v>
      </c>
      <c r="C89" s="73" t="s">
        <v>215</v>
      </c>
      <c r="D89" s="85" t="s">
        <v>98</v>
      </c>
      <c r="E89" s="223">
        <v>38.38</v>
      </c>
      <c r="F89" s="77">
        <v>38.38</v>
      </c>
      <c r="G89" s="74">
        <v>38.38</v>
      </c>
      <c r="H89" s="74">
        <v>38.38</v>
      </c>
      <c r="I89" s="74">
        <v>38.38</v>
      </c>
      <c r="J89" s="74">
        <v>38.38</v>
      </c>
      <c r="K89" s="74">
        <v>38.38</v>
      </c>
      <c r="L89" s="74">
        <v>38.38</v>
      </c>
      <c r="M89" s="74">
        <v>38.38</v>
      </c>
      <c r="N89" s="74">
        <v>38.38</v>
      </c>
      <c r="O89" s="74">
        <v>38.38</v>
      </c>
      <c r="P89" s="74">
        <v>38.38</v>
      </c>
      <c r="Q89" s="74">
        <v>38.38</v>
      </c>
      <c r="R89" s="90">
        <v>38.38</v>
      </c>
      <c r="S89" s="112"/>
    </row>
    <row r="90" spans="1:19" s="56" customFormat="1" ht="45.75" thickBot="1">
      <c r="A90" s="73" t="s">
        <v>503</v>
      </c>
      <c r="B90" s="73" t="s">
        <v>248</v>
      </c>
      <c r="C90" s="73" t="s">
        <v>282</v>
      </c>
      <c r="D90" s="74" t="s">
        <v>66</v>
      </c>
      <c r="E90" s="223">
        <v>12</v>
      </c>
      <c r="F90" s="269">
        <v>1</v>
      </c>
      <c r="G90" s="270">
        <v>1</v>
      </c>
      <c r="H90" s="270">
        <v>1</v>
      </c>
      <c r="I90" s="270">
        <v>1</v>
      </c>
      <c r="J90" s="270">
        <v>1</v>
      </c>
      <c r="K90" s="270">
        <v>1</v>
      </c>
      <c r="L90" s="270">
        <v>1</v>
      </c>
      <c r="M90" s="270">
        <v>1</v>
      </c>
      <c r="N90" s="270">
        <v>1</v>
      </c>
      <c r="O90" s="270">
        <v>1</v>
      </c>
      <c r="P90" s="270">
        <v>1</v>
      </c>
      <c r="Q90" s="271">
        <v>1</v>
      </c>
      <c r="R90" s="90">
        <f>SUM(F90:Q90)</f>
        <v>12</v>
      </c>
      <c r="S90" s="76"/>
    </row>
    <row r="91" spans="1:19" s="56" customFormat="1" ht="15.75" customHeight="1">
      <c r="A91" s="364" t="s">
        <v>107</v>
      </c>
      <c r="B91" s="364"/>
      <c r="C91" s="364"/>
      <c r="D91" s="364"/>
      <c r="E91" s="365"/>
      <c r="F91" s="371"/>
      <c r="G91" s="372"/>
      <c r="H91" s="372"/>
      <c r="I91" s="372"/>
      <c r="J91" s="372"/>
      <c r="K91" s="372"/>
      <c r="L91" s="372"/>
      <c r="M91" s="372"/>
      <c r="N91" s="372"/>
      <c r="O91" s="372"/>
      <c r="P91" s="372"/>
      <c r="Q91" s="372"/>
      <c r="R91" s="372"/>
      <c r="S91" s="372"/>
    </row>
    <row r="92" spans="1:19" s="56" customFormat="1" ht="45">
      <c r="A92" s="84" t="s">
        <v>509</v>
      </c>
      <c r="B92" s="84" t="s">
        <v>248</v>
      </c>
      <c r="C92" s="84" t="s">
        <v>215</v>
      </c>
      <c r="D92" s="85" t="s">
        <v>98</v>
      </c>
      <c r="E92" s="223">
        <v>168.1</v>
      </c>
      <c r="F92" s="110">
        <v>168.1</v>
      </c>
      <c r="G92" s="111">
        <v>168.1</v>
      </c>
      <c r="H92" s="111">
        <v>168.1</v>
      </c>
      <c r="I92" s="111">
        <v>168.1</v>
      </c>
      <c r="J92" s="111">
        <v>168.1</v>
      </c>
      <c r="K92" s="111">
        <v>168.1</v>
      </c>
      <c r="L92" s="111">
        <v>168.1</v>
      </c>
      <c r="M92" s="111">
        <v>168.1</v>
      </c>
      <c r="N92" s="111">
        <v>168.1</v>
      </c>
      <c r="O92" s="111">
        <v>168.1</v>
      </c>
      <c r="P92" s="111">
        <v>168.1</v>
      </c>
      <c r="Q92" s="187">
        <v>168.1</v>
      </c>
      <c r="R92" s="90">
        <v>168.1</v>
      </c>
      <c r="S92" s="76"/>
    </row>
    <row r="93" spans="1:19" s="56" customFormat="1" ht="45.75" thickBot="1">
      <c r="A93" s="73" t="s">
        <v>503</v>
      </c>
      <c r="B93" s="73" t="s">
        <v>248</v>
      </c>
      <c r="C93" s="73" t="s">
        <v>282</v>
      </c>
      <c r="D93" s="74" t="s">
        <v>66</v>
      </c>
      <c r="E93" s="223">
        <v>12</v>
      </c>
      <c r="F93" s="77">
        <v>1</v>
      </c>
      <c r="G93" s="74">
        <v>1</v>
      </c>
      <c r="H93" s="74">
        <v>1</v>
      </c>
      <c r="I93" s="74">
        <v>1</v>
      </c>
      <c r="J93" s="74">
        <v>1</v>
      </c>
      <c r="K93" s="74">
        <v>1</v>
      </c>
      <c r="L93" s="74">
        <v>1</v>
      </c>
      <c r="M93" s="74">
        <v>1</v>
      </c>
      <c r="N93" s="74">
        <v>1</v>
      </c>
      <c r="O93" s="74">
        <v>1</v>
      </c>
      <c r="P93" s="74">
        <v>1</v>
      </c>
      <c r="Q93" s="208">
        <v>1</v>
      </c>
      <c r="R93" s="90">
        <f>SUM(F93:Q93)</f>
        <v>12</v>
      </c>
      <c r="S93" s="112"/>
    </row>
    <row r="94" spans="1:19" s="56" customFormat="1" ht="26.25" customHeight="1">
      <c r="A94" s="364" t="s">
        <v>108</v>
      </c>
      <c r="B94" s="364"/>
      <c r="C94" s="364"/>
      <c r="D94" s="364"/>
      <c r="E94" s="365"/>
      <c r="F94" s="369"/>
      <c r="G94" s="370"/>
      <c r="H94" s="370"/>
      <c r="I94" s="370"/>
      <c r="J94" s="370"/>
      <c r="K94" s="370"/>
      <c r="L94" s="370"/>
      <c r="M94" s="370"/>
      <c r="N94" s="370"/>
      <c r="O94" s="370"/>
      <c r="P94" s="370"/>
      <c r="Q94" s="370"/>
      <c r="R94" s="370"/>
      <c r="S94" s="370"/>
    </row>
    <row r="95" spans="1:19" s="56" customFormat="1" ht="45">
      <c r="A95" s="73" t="s">
        <v>506</v>
      </c>
      <c r="B95" s="73" t="s">
        <v>291</v>
      </c>
      <c r="C95" s="73" t="s">
        <v>215</v>
      </c>
      <c r="D95" s="74" t="s">
        <v>814</v>
      </c>
      <c r="E95" s="223">
        <v>9</v>
      </c>
      <c r="F95" s="110"/>
      <c r="G95" s="111"/>
      <c r="H95" s="111"/>
      <c r="I95" s="111"/>
      <c r="J95" s="111"/>
      <c r="K95" s="111"/>
      <c r="L95" s="111"/>
      <c r="M95" s="111"/>
      <c r="N95" s="111">
        <v>1</v>
      </c>
      <c r="O95" s="111">
        <v>1</v>
      </c>
      <c r="P95" s="111">
        <v>3</v>
      </c>
      <c r="Q95" s="187">
        <v>4</v>
      </c>
      <c r="R95" s="90">
        <f>SUM(F95:Q95)</f>
        <v>9</v>
      </c>
      <c r="S95" s="76"/>
    </row>
    <row r="96" spans="1:19" s="56" customFormat="1" ht="45">
      <c r="A96" s="84" t="s">
        <v>507</v>
      </c>
      <c r="B96" s="84" t="s">
        <v>248</v>
      </c>
      <c r="C96" s="73" t="s">
        <v>215</v>
      </c>
      <c r="D96" s="85" t="s">
        <v>98</v>
      </c>
      <c r="E96" s="223">
        <v>297</v>
      </c>
      <c r="F96" s="269">
        <v>297</v>
      </c>
      <c r="G96" s="270">
        <v>297</v>
      </c>
      <c r="H96" s="270">
        <v>297</v>
      </c>
      <c r="I96" s="270">
        <v>297</v>
      </c>
      <c r="J96" s="270">
        <v>297</v>
      </c>
      <c r="K96" s="270">
        <v>297</v>
      </c>
      <c r="L96" s="270">
        <v>297</v>
      </c>
      <c r="M96" s="270">
        <v>297</v>
      </c>
      <c r="N96" s="270">
        <v>297</v>
      </c>
      <c r="O96" s="270">
        <v>297</v>
      </c>
      <c r="P96" s="270">
        <v>297</v>
      </c>
      <c r="Q96" s="271">
        <v>297</v>
      </c>
      <c r="R96" s="362">
        <v>297</v>
      </c>
      <c r="S96" s="76"/>
    </row>
    <row r="97" spans="1:19" s="56" customFormat="1" ht="45">
      <c r="A97" s="73" t="s">
        <v>510</v>
      </c>
      <c r="B97" s="73" t="s">
        <v>248</v>
      </c>
      <c r="C97" s="73" t="s">
        <v>282</v>
      </c>
      <c r="D97" s="74" t="s">
        <v>66</v>
      </c>
      <c r="E97" s="223">
        <v>12</v>
      </c>
      <c r="F97" s="269">
        <v>1</v>
      </c>
      <c r="G97" s="270">
        <v>1</v>
      </c>
      <c r="H97" s="270">
        <v>1</v>
      </c>
      <c r="I97" s="270">
        <v>1</v>
      </c>
      <c r="J97" s="270">
        <v>1</v>
      </c>
      <c r="K97" s="270">
        <v>1</v>
      </c>
      <c r="L97" s="270">
        <v>1</v>
      </c>
      <c r="M97" s="270">
        <v>1</v>
      </c>
      <c r="N97" s="270">
        <v>1</v>
      </c>
      <c r="O97" s="270">
        <v>1</v>
      </c>
      <c r="P97" s="270">
        <v>1</v>
      </c>
      <c r="Q97" s="271">
        <v>1</v>
      </c>
      <c r="R97" s="90">
        <f>SUM(F97:Q97)</f>
        <v>12</v>
      </c>
      <c r="S97" s="76"/>
    </row>
    <row r="98" spans="1:19" s="56" customFormat="1" ht="15.75" customHeight="1">
      <c r="A98" s="366" t="s">
        <v>109</v>
      </c>
      <c r="B98" s="366"/>
      <c r="C98" s="366"/>
      <c r="D98" s="366"/>
      <c r="E98" s="367"/>
      <c r="F98" s="369"/>
      <c r="G98" s="370"/>
      <c r="H98" s="370"/>
      <c r="I98" s="370"/>
      <c r="J98" s="370"/>
      <c r="K98" s="370"/>
      <c r="L98" s="370"/>
      <c r="M98" s="370"/>
      <c r="N98" s="370"/>
      <c r="O98" s="370"/>
      <c r="P98" s="370"/>
      <c r="Q98" s="370"/>
      <c r="R98" s="370"/>
      <c r="S98" s="370"/>
    </row>
    <row r="99" spans="1:19" s="56" customFormat="1" ht="45">
      <c r="A99" s="73" t="s">
        <v>797</v>
      </c>
      <c r="B99" s="73" t="s">
        <v>248</v>
      </c>
      <c r="C99" s="73" t="s">
        <v>215</v>
      </c>
      <c r="D99" s="74" t="s">
        <v>124</v>
      </c>
      <c r="E99" s="223">
        <v>1</v>
      </c>
      <c r="F99" s="110"/>
      <c r="G99" s="111"/>
      <c r="H99" s="111"/>
      <c r="I99" s="111"/>
      <c r="J99" s="111"/>
      <c r="K99" s="111"/>
      <c r="L99" s="111"/>
      <c r="M99" s="111"/>
      <c r="N99" s="111"/>
      <c r="O99" s="111"/>
      <c r="P99" s="111"/>
      <c r="Q99" s="271">
        <v>1</v>
      </c>
      <c r="R99" s="90">
        <f>SUM(F99:Q99)</f>
        <v>1</v>
      </c>
      <c r="S99" s="76"/>
    </row>
    <row r="100" spans="1:19" s="56" customFormat="1" ht="45">
      <c r="A100" s="73" t="s">
        <v>801</v>
      </c>
      <c r="B100" s="73" t="s">
        <v>248</v>
      </c>
      <c r="C100" s="73" t="s">
        <v>215</v>
      </c>
      <c r="D100" s="74" t="s">
        <v>124</v>
      </c>
      <c r="E100" s="223">
        <v>1</v>
      </c>
      <c r="F100" s="110"/>
      <c r="G100" s="111"/>
      <c r="H100" s="111"/>
      <c r="I100" s="111"/>
      <c r="J100" s="111"/>
      <c r="K100" s="111"/>
      <c r="L100" s="111"/>
      <c r="M100" s="111"/>
      <c r="N100" s="111"/>
      <c r="O100" s="111"/>
      <c r="P100" s="111"/>
      <c r="Q100" s="271">
        <v>1</v>
      </c>
      <c r="R100" s="90">
        <f>SUM(F100:Q100)</f>
        <v>1</v>
      </c>
      <c r="S100" s="76"/>
    </row>
    <row r="101" spans="1:19" s="56" customFormat="1" ht="45">
      <c r="A101" s="73" t="s">
        <v>798</v>
      </c>
      <c r="B101" s="73" t="s">
        <v>248</v>
      </c>
      <c r="C101" s="73" t="s">
        <v>215</v>
      </c>
      <c r="D101" s="74" t="s">
        <v>817</v>
      </c>
      <c r="E101" s="223">
        <v>1</v>
      </c>
      <c r="F101" s="110"/>
      <c r="G101" s="111"/>
      <c r="H101" s="111"/>
      <c r="I101" s="111"/>
      <c r="J101" s="111"/>
      <c r="K101" s="111"/>
      <c r="L101" s="111"/>
      <c r="M101" s="111"/>
      <c r="N101" s="111"/>
      <c r="O101" s="111"/>
      <c r="P101" s="111"/>
      <c r="Q101" s="271">
        <v>1</v>
      </c>
      <c r="R101" s="90">
        <f>SUM(F101:Q101)</f>
        <v>1</v>
      </c>
      <c r="S101" s="76"/>
    </row>
    <row r="102" spans="1:19" s="56" customFormat="1" ht="45">
      <c r="A102" s="73" t="s">
        <v>799</v>
      </c>
      <c r="B102" s="73" t="s">
        <v>248</v>
      </c>
      <c r="C102" s="73" t="s">
        <v>215</v>
      </c>
      <c r="D102" s="74" t="s">
        <v>800</v>
      </c>
      <c r="E102" s="223">
        <v>10.5</v>
      </c>
      <c r="F102" s="110"/>
      <c r="G102" s="111">
        <v>0.9545454545454546</v>
      </c>
      <c r="H102" s="111">
        <v>0.9545454545454546</v>
      </c>
      <c r="I102" s="111">
        <v>0.9545454545454546</v>
      </c>
      <c r="J102" s="111">
        <v>0.9545454545454546</v>
      </c>
      <c r="K102" s="111">
        <v>0.9545454545454546</v>
      </c>
      <c r="L102" s="111">
        <v>0.9545454545454546</v>
      </c>
      <c r="M102" s="111">
        <v>0.9545454545454546</v>
      </c>
      <c r="N102" s="111">
        <v>0.9545454545454546</v>
      </c>
      <c r="O102" s="111">
        <v>0.9545454545454546</v>
      </c>
      <c r="P102" s="111">
        <v>0.9545454545454546</v>
      </c>
      <c r="Q102" s="271">
        <v>0.9545454545454546</v>
      </c>
      <c r="R102" s="90">
        <f>SUM(F102:Q102)</f>
        <v>10.500000000000004</v>
      </c>
      <c r="S102" s="76"/>
    </row>
    <row r="103" spans="1:19" s="56" customFormat="1" ht="45">
      <c r="A103" s="73" t="s">
        <v>729</v>
      </c>
      <c r="B103" s="73" t="s">
        <v>248</v>
      </c>
      <c r="C103" s="73" t="s">
        <v>215</v>
      </c>
      <c r="D103" s="74" t="s">
        <v>98</v>
      </c>
      <c r="E103" s="223">
        <v>20.5</v>
      </c>
      <c r="F103" s="110">
        <v>1.5</v>
      </c>
      <c r="G103" s="111">
        <v>1.5</v>
      </c>
      <c r="H103" s="111">
        <v>1</v>
      </c>
      <c r="I103" s="111">
        <v>1</v>
      </c>
      <c r="J103" s="111">
        <v>1</v>
      </c>
      <c r="K103" s="111">
        <v>1</v>
      </c>
      <c r="L103" s="111">
        <v>2</v>
      </c>
      <c r="M103" s="111">
        <v>2</v>
      </c>
      <c r="N103" s="111">
        <v>2</v>
      </c>
      <c r="O103" s="111">
        <v>2.5</v>
      </c>
      <c r="P103" s="111">
        <v>2.5</v>
      </c>
      <c r="Q103" s="187">
        <v>2.5</v>
      </c>
      <c r="R103" s="90">
        <f>SUM(F103:Q103)</f>
        <v>20.5</v>
      </c>
      <c r="S103" s="76"/>
    </row>
    <row r="104" spans="1:19" s="56" customFormat="1" ht="45">
      <c r="A104" s="84" t="s">
        <v>507</v>
      </c>
      <c r="B104" s="84" t="s">
        <v>248</v>
      </c>
      <c r="C104" s="84" t="s">
        <v>215</v>
      </c>
      <c r="D104" s="85" t="s">
        <v>98</v>
      </c>
      <c r="E104" s="223">
        <v>202</v>
      </c>
      <c r="F104" s="269">
        <v>202</v>
      </c>
      <c r="G104" s="270">
        <v>202</v>
      </c>
      <c r="H104" s="270">
        <v>202</v>
      </c>
      <c r="I104" s="270">
        <v>202</v>
      </c>
      <c r="J104" s="270">
        <v>202</v>
      </c>
      <c r="K104" s="270">
        <v>202</v>
      </c>
      <c r="L104" s="270">
        <v>202</v>
      </c>
      <c r="M104" s="270">
        <v>202</v>
      </c>
      <c r="N104" s="270">
        <v>202</v>
      </c>
      <c r="O104" s="270">
        <v>202</v>
      </c>
      <c r="P104" s="270">
        <v>202</v>
      </c>
      <c r="Q104" s="271">
        <v>202</v>
      </c>
      <c r="R104" s="90">
        <v>202</v>
      </c>
      <c r="S104" s="76"/>
    </row>
    <row r="105" spans="1:19" s="56" customFormat="1" ht="45.75" thickBot="1">
      <c r="A105" s="73" t="s">
        <v>510</v>
      </c>
      <c r="B105" s="73" t="s">
        <v>248</v>
      </c>
      <c r="C105" s="73" t="s">
        <v>282</v>
      </c>
      <c r="D105" s="74" t="s">
        <v>66</v>
      </c>
      <c r="E105" s="223">
        <v>12</v>
      </c>
      <c r="F105" s="269">
        <v>1</v>
      </c>
      <c r="G105" s="270">
        <v>1</v>
      </c>
      <c r="H105" s="270">
        <v>1</v>
      </c>
      <c r="I105" s="270">
        <v>1</v>
      </c>
      <c r="J105" s="270">
        <v>1</v>
      </c>
      <c r="K105" s="270">
        <v>1</v>
      </c>
      <c r="L105" s="270">
        <v>1</v>
      </c>
      <c r="M105" s="270">
        <v>1</v>
      </c>
      <c r="N105" s="270">
        <v>1</v>
      </c>
      <c r="O105" s="270">
        <v>1</v>
      </c>
      <c r="P105" s="270">
        <v>1</v>
      </c>
      <c r="Q105" s="271">
        <v>1</v>
      </c>
      <c r="R105" s="90">
        <f>SUM(F105:Q105)</f>
        <v>12</v>
      </c>
      <c r="S105" s="76"/>
    </row>
    <row r="106" spans="1:19" s="56" customFormat="1" ht="15.75" customHeight="1">
      <c r="A106" s="364" t="s">
        <v>205</v>
      </c>
      <c r="B106" s="364"/>
      <c r="C106" s="364"/>
      <c r="D106" s="364"/>
      <c r="E106" s="365"/>
      <c r="F106" s="369"/>
      <c r="G106" s="370"/>
      <c r="H106" s="370"/>
      <c r="I106" s="370"/>
      <c r="J106" s="370"/>
      <c r="K106" s="370"/>
      <c r="L106" s="370"/>
      <c r="M106" s="370"/>
      <c r="N106" s="370"/>
      <c r="O106" s="370"/>
      <c r="P106" s="370"/>
      <c r="Q106" s="370"/>
      <c r="R106" s="370"/>
      <c r="S106" s="370"/>
    </row>
    <row r="107" spans="1:19" s="224" customFormat="1" ht="45">
      <c r="A107" s="214" t="s">
        <v>511</v>
      </c>
      <c r="B107" s="214" t="s">
        <v>248</v>
      </c>
      <c r="C107" s="214" t="s">
        <v>215</v>
      </c>
      <c r="D107" s="215" t="s">
        <v>98</v>
      </c>
      <c r="E107" s="216">
        <v>3</v>
      </c>
      <c r="F107" s="217"/>
      <c r="G107" s="218"/>
      <c r="H107" s="218"/>
      <c r="I107" s="218"/>
      <c r="J107" s="218"/>
      <c r="K107" s="218"/>
      <c r="L107" s="218"/>
      <c r="M107" s="218"/>
      <c r="N107" s="218"/>
      <c r="O107" s="285">
        <v>1</v>
      </c>
      <c r="P107" s="285">
        <v>1</v>
      </c>
      <c r="Q107" s="272">
        <v>1</v>
      </c>
      <c r="R107" s="90">
        <f>SUM(F107:Q107)</f>
        <v>3</v>
      </c>
      <c r="S107" s="220"/>
    </row>
    <row r="108" spans="1:19" s="224" customFormat="1" ht="45">
      <c r="A108" s="84" t="s">
        <v>507</v>
      </c>
      <c r="B108" s="84" t="s">
        <v>248</v>
      </c>
      <c r="C108" s="84" t="s">
        <v>215</v>
      </c>
      <c r="D108" s="85" t="s">
        <v>98</v>
      </c>
      <c r="E108" s="216">
        <v>54.4</v>
      </c>
      <c r="F108" s="217">
        <v>54.4</v>
      </c>
      <c r="G108" s="218">
        <v>54.4</v>
      </c>
      <c r="H108" s="218">
        <v>54.4</v>
      </c>
      <c r="I108" s="218">
        <v>54.4</v>
      </c>
      <c r="J108" s="218">
        <v>54.4</v>
      </c>
      <c r="K108" s="218">
        <v>54.4</v>
      </c>
      <c r="L108" s="218">
        <v>54.4</v>
      </c>
      <c r="M108" s="218">
        <v>54.4</v>
      </c>
      <c r="N108" s="218">
        <v>54.4</v>
      </c>
      <c r="O108" s="218">
        <v>54.4</v>
      </c>
      <c r="P108" s="218">
        <v>54.4</v>
      </c>
      <c r="Q108" s="216">
        <v>54.4</v>
      </c>
      <c r="R108" s="219">
        <v>54.4</v>
      </c>
      <c r="S108" s="220"/>
    </row>
    <row r="109" spans="1:19" s="224" customFormat="1" ht="45.75" thickBot="1">
      <c r="A109" s="214" t="s">
        <v>503</v>
      </c>
      <c r="B109" s="214" t="s">
        <v>248</v>
      </c>
      <c r="C109" s="214" t="s">
        <v>282</v>
      </c>
      <c r="D109" s="215" t="s">
        <v>66</v>
      </c>
      <c r="E109" s="272">
        <v>12</v>
      </c>
      <c r="F109" s="284">
        <v>1</v>
      </c>
      <c r="G109" s="285">
        <v>1</v>
      </c>
      <c r="H109" s="285">
        <v>1</v>
      </c>
      <c r="I109" s="285">
        <v>1</v>
      </c>
      <c r="J109" s="285">
        <v>1</v>
      </c>
      <c r="K109" s="285">
        <v>1</v>
      </c>
      <c r="L109" s="285">
        <v>1</v>
      </c>
      <c r="M109" s="285">
        <v>1</v>
      </c>
      <c r="N109" s="285">
        <v>1</v>
      </c>
      <c r="O109" s="285">
        <v>1</v>
      </c>
      <c r="P109" s="285">
        <v>1</v>
      </c>
      <c r="Q109" s="272">
        <v>1</v>
      </c>
      <c r="R109" s="286">
        <f>SUM(F109:Q109)</f>
        <v>12</v>
      </c>
      <c r="S109" s="220"/>
    </row>
    <row r="110" spans="1:19" s="56" customFormat="1" ht="15.75" customHeight="1">
      <c r="A110" s="364" t="s">
        <v>206</v>
      </c>
      <c r="B110" s="364"/>
      <c r="C110" s="364"/>
      <c r="D110" s="364"/>
      <c r="E110" s="365"/>
      <c r="F110" s="369"/>
      <c r="G110" s="370"/>
      <c r="H110" s="370"/>
      <c r="I110" s="370"/>
      <c r="J110" s="370"/>
      <c r="K110" s="370"/>
      <c r="L110" s="370"/>
      <c r="M110" s="370"/>
      <c r="N110" s="370"/>
      <c r="O110" s="370"/>
      <c r="P110" s="370"/>
      <c r="Q110" s="370"/>
      <c r="R110" s="370"/>
      <c r="S110" s="370"/>
    </row>
    <row r="111" spans="1:19" s="56" customFormat="1" ht="45">
      <c r="A111" s="84" t="s">
        <v>512</v>
      </c>
      <c r="B111" s="84" t="s">
        <v>248</v>
      </c>
      <c r="C111" s="84" t="s">
        <v>215</v>
      </c>
      <c r="D111" s="85" t="s">
        <v>818</v>
      </c>
      <c r="E111" s="287">
        <v>1</v>
      </c>
      <c r="F111" s="288"/>
      <c r="G111" s="289"/>
      <c r="H111" s="289"/>
      <c r="I111" s="289"/>
      <c r="J111" s="289"/>
      <c r="K111" s="289"/>
      <c r="L111" s="289"/>
      <c r="M111" s="289"/>
      <c r="N111" s="289"/>
      <c r="O111" s="289"/>
      <c r="P111" s="289"/>
      <c r="Q111" s="290">
        <v>1</v>
      </c>
      <c r="R111" s="286">
        <f>SUM(F111:Q111)</f>
        <v>1</v>
      </c>
      <c r="S111" s="210"/>
    </row>
    <row r="112" spans="1:19" s="56" customFormat="1" ht="45">
      <c r="A112" s="84" t="s">
        <v>507</v>
      </c>
      <c r="B112" s="84" t="s">
        <v>248</v>
      </c>
      <c r="C112" s="84" t="s">
        <v>215</v>
      </c>
      <c r="D112" s="85" t="s">
        <v>98</v>
      </c>
      <c r="E112" s="242">
        <v>80.43</v>
      </c>
      <c r="F112" s="190">
        <v>80.43</v>
      </c>
      <c r="G112" s="191">
        <v>80.43</v>
      </c>
      <c r="H112" s="191">
        <v>80.43</v>
      </c>
      <c r="I112" s="191">
        <v>80.43</v>
      </c>
      <c r="J112" s="191">
        <v>80.43</v>
      </c>
      <c r="K112" s="191">
        <v>80.43</v>
      </c>
      <c r="L112" s="191">
        <v>80.43</v>
      </c>
      <c r="M112" s="191">
        <v>80.43</v>
      </c>
      <c r="N112" s="191">
        <v>80.43</v>
      </c>
      <c r="O112" s="191">
        <v>80.43</v>
      </c>
      <c r="P112" s="191">
        <v>80.43</v>
      </c>
      <c r="Q112" s="189">
        <v>80.43</v>
      </c>
      <c r="R112" s="219">
        <v>80.43</v>
      </c>
      <c r="S112" s="210"/>
    </row>
    <row r="113" spans="1:19" s="224" customFormat="1" ht="45.75" thickBot="1">
      <c r="A113" s="214" t="s">
        <v>503</v>
      </c>
      <c r="B113" s="214" t="s">
        <v>248</v>
      </c>
      <c r="C113" s="214" t="s">
        <v>282</v>
      </c>
      <c r="D113" s="215" t="s">
        <v>66</v>
      </c>
      <c r="E113" s="272">
        <v>12</v>
      </c>
      <c r="F113" s="284">
        <v>1</v>
      </c>
      <c r="G113" s="285">
        <v>1</v>
      </c>
      <c r="H113" s="285">
        <v>1</v>
      </c>
      <c r="I113" s="285">
        <v>1</v>
      </c>
      <c r="J113" s="285">
        <v>1</v>
      </c>
      <c r="K113" s="285">
        <v>1</v>
      </c>
      <c r="L113" s="285">
        <v>1</v>
      </c>
      <c r="M113" s="285">
        <v>1</v>
      </c>
      <c r="N113" s="285">
        <v>1</v>
      </c>
      <c r="O113" s="285">
        <v>1</v>
      </c>
      <c r="P113" s="285">
        <v>1</v>
      </c>
      <c r="Q113" s="272">
        <v>1</v>
      </c>
      <c r="R113" s="286">
        <f>SUM(F113:Q113)</f>
        <v>12</v>
      </c>
      <c r="S113" s="220"/>
    </row>
    <row r="114" spans="1:19" s="56" customFormat="1" ht="15.75" customHeight="1">
      <c r="A114" s="366" t="s">
        <v>207</v>
      </c>
      <c r="B114" s="366"/>
      <c r="C114" s="366"/>
      <c r="D114" s="366"/>
      <c r="E114" s="367"/>
      <c r="F114" s="371"/>
      <c r="G114" s="372"/>
      <c r="H114" s="372"/>
      <c r="I114" s="372"/>
      <c r="J114" s="372"/>
      <c r="K114" s="372"/>
      <c r="L114" s="372"/>
      <c r="M114" s="372"/>
      <c r="N114" s="372"/>
      <c r="O114" s="372"/>
      <c r="P114" s="372"/>
      <c r="Q114" s="372"/>
      <c r="R114" s="372"/>
      <c r="S114" s="372"/>
    </row>
    <row r="115" spans="1:19" s="224" customFormat="1" ht="45">
      <c r="A115" s="214" t="s">
        <v>513</v>
      </c>
      <c r="B115" s="214" t="s">
        <v>248</v>
      </c>
      <c r="C115" s="214" t="s">
        <v>215</v>
      </c>
      <c r="D115" s="215" t="s">
        <v>465</v>
      </c>
      <c r="E115" s="272">
        <v>1</v>
      </c>
      <c r="F115" s="284"/>
      <c r="G115" s="285"/>
      <c r="H115" s="285"/>
      <c r="I115" s="285"/>
      <c r="J115" s="285"/>
      <c r="K115" s="285"/>
      <c r="L115" s="285"/>
      <c r="M115" s="285"/>
      <c r="N115" s="285"/>
      <c r="O115" s="285"/>
      <c r="P115" s="285"/>
      <c r="Q115" s="272">
        <v>1</v>
      </c>
      <c r="R115" s="291">
        <f>SUM(F115:Q115)</f>
        <v>1</v>
      </c>
      <c r="S115" s="220"/>
    </row>
    <row r="116" spans="1:19" s="56" customFormat="1" ht="45">
      <c r="A116" s="84" t="s">
        <v>507</v>
      </c>
      <c r="B116" s="84" t="s">
        <v>248</v>
      </c>
      <c r="C116" s="84" t="s">
        <v>215</v>
      </c>
      <c r="D116" s="85" t="s">
        <v>98</v>
      </c>
      <c r="E116" s="216">
        <v>140.83</v>
      </c>
      <c r="F116" s="153">
        <v>140.83</v>
      </c>
      <c r="G116" s="154">
        <v>140.83</v>
      </c>
      <c r="H116" s="154">
        <v>140.83</v>
      </c>
      <c r="I116" s="154">
        <v>140.83</v>
      </c>
      <c r="J116" s="154">
        <v>140.83</v>
      </c>
      <c r="K116" s="154">
        <v>140.83</v>
      </c>
      <c r="L116" s="154">
        <v>140.83</v>
      </c>
      <c r="M116" s="154">
        <v>140.83</v>
      </c>
      <c r="N116" s="154">
        <v>140.83</v>
      </c>
      <c r="O116" s="154">
        <v>140.83</v>
      </c>
      <c r="P116" s="154">
        <v>140.83</v>
      </c>
      <c r="Q116" s="152">
        <v>140.83</v>
      </c>
      <c r="R116" s="192">
        <v>140.83</v>
      </c>
      <c r="S116" s="112"/>
    </row>
    <row r="117" spans="1:19" s="56" customFormat="1" ht="45">
      <c r="A117" s="73" t="s">
        <v>503</v>
      </c>
      <c r="B117" s="73" t="s">
        <v>248</v>
      </c>
      <c r="C117" s="73" t="s">
        <v>282</v>
      </c>
      <c r="D117" s="74" t="s">
        <v>66</v>
      </c>
      <c r="E117" s="275">
        <v>12</v>
      </c>
      <c r="F117" s="273">
        <v>1</v>
      </c>
      <c r="G117" s="274">
        <v>1</v>
      </c>
      <c r="H117" s="274">
        <v>1</v>
      </c>
      <c r="I117" s="274">
        <v>1</v>
      </c>
      <c r="J117" s="274">
        <v>1</v>
      </c>
      <c r="K117" s="274">
        <v>1</v>
      </c>
      <c r="L117" s="274">
        <v>1</v>
      </c>
      <c r="M117" s="274">
        <v>1</v>
      </c>
      <c r="N117" s="274">
        <v>1</v>
      </c>
      <c r="O117" s="274">
        <v>1</v>
      </c>
      <c r="P117" s="274">
        <v>1</v>
      </c>
      <c r="Q117" s="275">
        <v>1</v>
      </c>
      <c r="R117" s="291">
        <f>SUM(F117:Q117)</f>
        <v>12</v>
      </c>
      <c r="S117" s="112"/>
    </row>
    <row r="118" spans="1:19" s="56" customFormat="1" ht="15.75" customHeight="1" thickBot="1">
      <c r="A118" s="366" t="s">
        <v>208</v>
      </c>
      <c r="B118" s="366"/>
      <c r="C118" s="366"/>
      <c r="D118" s="366"/>
      <c r="E118" s="367"/>
      <c r="F118" s="369"/>
      <c r="G118" s="370"/>
      <c r="H118" s="370"/>
      <c r="I118" s="370"/>
      <c r="J118" s="370"/>
      <c r="K118" s="370"/>
      <c r="L118" s="370"/>
      <c r="M118" s="370"/>
      <c r="N118" s="370"/>
      <c r="O118" s="370"/>
      <c r="P118" s="370"/>
      <c r="Q118" s="370"/>
      <c r="R118" s="370"/>
      <c r="S118" s="370"/>
    </row>
    <row r="119" spans="1:20" s="56" customFormat="1" ht="45">
      <c r="A119" s="222" t="s">
        <v>506</v>
      </c>
      <c r="B119" s="222" t="s">
        <v>291</v>
      </c>
      <c r="C119" s="222" t="s">
        <v>215</v>
      </c>
      <c r="D119" s="72" t="s">
        <v>814</v>
      </c>
      <c r="E119" s="380">
        <v>69.99</v>
      </c>
      <c r="F119" s="149"/>
      <c r="G119" s="150"/>
      <c r="H119" s="150"/>
      <c r="I119" s="150">
        <v>9</v>
      </c>
      <c r="J119" s="150">
        <v>8</v>
      </c>
      <c r="K119" s="150">
        <v>6</v>
      </c>
      <c r="L119" s="150">
        <v>8</v>
      </c>
      <c r="M119" s="150">
        <v>6</v>
      </c>
      <c r="N119" s="150">
        <v>6</v>
      </c>
      <c r="O119" s="150">
        <v>8</v>
      </c>
      <c r="P119" s="150">
        <v>9</v>
      </c>
      <c r="Q119" s="148">
        <v>9.99</v>
      </c>
      <c r="R119" s="151">
        <f>SUM(F119:Q119)</f>
        <v>69.99</v>
      </c>
      <c r="S119" s="109"/>
      <c r="T119" s="258"/>
    </row>
    <row r="120" spans="1:19" s="56" customFormat="1" ht="45">
      <c r="A120" s="225" t="s">
        <v>514</v>
      </c>
      <c r="B120" s="225" t="s">
        <v>291</v>
      </c>
      <c r="C120" s="225" t="s">
        <v>215</v>
      </c>
      <c r="D120" s="195" t="s">
        <v>466</v>
      </c>
      <c r="E120" s="226">
        <v>74</v>
      </c>
      <c r="F120" s="197"/>
      <c r="G120" s="198">
        <v>6</v>
      </c>
      <c r="H120" s="198">
        <v>7</v>
      </c>
      <c r="I120" s="198">
        <v>7</v>
      </c>
      <c r="J120" s="198">
        <v>6</v>
      </c>
      <c r="K120" s="198">
        <v>5</v>
      </c>
      <c r="L120" s="198">
        <v>8</v>
      </c>
      <c r="M120" s="198">
        <v>8</v>
      </c>
      <c r="N120" s="198">
        <v>7</v>
      </c>
      <c r="O120" s="198">
        <v>6</v>
      </c>
      <c r="P120" s="198">
        <v>6</v>
      </c>
      <c r="Q120" s="196">
        <v>8</v>
      </c>
      <c r="R120" s="199">
        <f>SUM(F120:Q120)</f>
        <v>74</v>
      </c>
      <c r="S120" s="200"/>
    </row>
    <row r="121" spans="1:19" s="56" customFormat="1" ht="45">
      <c r="A121" s="225" t="s">
        <v>515</v>
      </c>
      <c r="B121" s="225" t="s">
        <v>291</v>
      </c>
      <c r="C121" s="225" t="s">
        <v>215</v>
      </c>
      <c r="D121" s="195" t="s">
        <v>818</v>
      </c>
      <c r="E121" s="377">
        <v>9</v>
      </c>
      <c r="F121" s="293"/>
      <c r="G121" s="294"/>
      <c r="H121" s="294"/>
      <c r="I121" s="294"/>
      <c r="J121" s="294">
        <v>1</v>
      </c>
      <c r="K121" s="294"/>
      <c r="L121" s="294">
        <v>1</v>
      </c>
      <c r="M121" s="294"/>
      <c r="N121" s="294">
        <v>2</v>
      </c>
      <c r="O121" s="294">
        <v>2</v>
      </c>
      <c r="P121" s="294">
        <v>1</v>
      </c>
      <c r="Q121" s="292">
        <v>2</v>
      </c>
      <c r="R121" s="378">
        <f>SUM(F121:Q121)</f>
        <v>9</v>
      </c>
      <c r="S121" s="200"/>
    </row>
    <row r="122" spans="1:19" s="56" customFormat="1" ht="45.75" thickBot="1">
      <c r="A122" s="194" t="s">
        <v>503</v>
      </c>
      <c r="B122" s="194" t="s">
        <v>248</v>
      </c>
      <c r="C122" s="194" t="s">
        <v>282</v>
      </c>
      <c r="D122" s="195" t="s">
        <v>66</v>
      </c>
      <c r="E122" s="292">
        <v>12</v>
      </c>
      <c r="F122" s="293">
        <v>1</v>
      </c>
      <c r="G122" s="294">
        <v>1</v>
      </c>
      <c r="H122" s="294">
        <v>1</v>
      </c>
      <c r="I122" s="294">
        <v>1</v>
      </c>
      <c r="J122" s="294">
        <v>1</v>
      </c>
      <c r="K122" s="294">
        <v>1</v>
      </c>
      <c r="L122" s="294">
        <v>1</v>
      </c>
      <c r="M122" s="294">
        <v>1</v>
      </c>
      <c r="N122" s="294">
        <v>1</v>
      </c>
      <c r="O122" s="294">
        <v>1</v>
      </c>
      <c r="P122" s="294">
        <v>1</v>
      </c>
      <c r="Q122" s="292">
        <v>1</v>
      </c>
      <c r="R122" s="291">
        <f>SUM(F122:Q122)</f>
        <v>12</v>
      </c>
      <c r="S122" s="200"/>
    </row>
    <row r="123" spans="1:19" s="56" customFormat="1" ht="15.75" customHeight="1" thickBot="1">
      <c r="A123" s="364" t="s">
        <v>209</v>
      </c>
      <c r="B123" s="364"/>
      <c r="C123" s="364"/>
      <c r="D123" s="364"/>
      <c r="E123" s="365"/>
      <c r="F123" s="369"/>
      <c r="G123" s="370"/>
      <c r="H123" s="370"/>
      <c r="I123" s="370"/>
      <c r="J123" s="370"/>
      <c r="K123" s="370"/>
      <c r="L123" s="370"/>
      <c r="M123" s="370"/>
      <c r="N123" s="370"/>
      <c r="O123" s="370"/>
      <c r="P123" s="370"/>
      <c r="Q123" s="370"/>
      <c r="R123" s="370"/>
      <c r="S123" s="370"/>
    </row>
    <row r="124" spans="1:19" s="224" customFormat="1" ht="45">
      <c r="A124" s="222" t="s">
        <v>506</v>
      </c>
      <c r="B124" s="222" t="s">
        <v>291</v>
      </c>
      <c r="C124" s="222" t="s">
        <v>215</v>
      </c>
      <c r="D124" s="72" t="s">
        <v>814</v>
      </c>
      <c r="E124" s="216">
        <v>14.7</v>
      </c>
      <c r="F124" s="217"/>
      <c r="G124" s="218"/>
      <c r="H124" s="218"/>
      <c r="I124" s="218"/>
      <c r="J124" s="218"/>
      <c r="K124" s="218">
        <v>1</v>
      </c>
      <c r="L124" s="218">
        <v>1</v>
      </c>
      <c r="M124" s="218">
        <v>1</v>
      </c>
      <c r="N124" s="218">
        <v>2</v>
      </c>
      <c r="O124" s="218">
        <v>2</v>
      </c>
      <c r="P124" s="218">
        <v>3.7</v>
      </c>
      <c r="Q124" s="216">
        <v>4</v>
      </c>
      <c r="R124" s="219">
        <f aca="true" t="shared" si="3" ref="R124:R129">SUM(F124:Q124)</f>
        <v>14.7</v>
      </c>
      <c r="S124" s="220"/>
    </row>
    <row r="125" spans="1:19" s="56" customFormat="1" ht="45">
      <c r="A125" s="225" t="s">
        <v>516</v>
      </c>
      <c r="B125" s="225" t="s">
        <v>291</v>
      </c>
      <c r="C125" s="225" t="s">
        <v>215</v>
      </c>
      <c r="D125" s="195" t="s">
        <v>393</v>
      </c>
      <c r="E125" s="226">
        <v>33.31</v>
      </c>
      <c r="F125" s="197">
        <v>3.5676876515023186</v>
      </c>
      <c r="G125" s="198">
        <v>4.200671944696036</v>
      </c>
      <c r="H125" s="198">
        <v>3.7941553048867416</v>
      </c>
      <c r="I125" s="198">
        <v>4.200671944696036</v>
      </c>
      <c r="J125" s="198">
        <v>4.065166398092938</v>
      </c>
      <c r="K125" s="198">
        <v>2.0459881085180243</v>
      </c>
      <c r="L125" s="198">
        <v>1.4158424436426769</v>
      </c>
      <c r="M125" s="198">
        <v>1.6325136315546755</v>
      </c>
      <c r="N125" s="198">
        <v>1.2241366682038897</v>
      </c>
      <c r="O125" s="198">
        <v>0.9870466321243523</v>
      </c>
      <c r="P125" s="198">
        <v>1.0199481865284974</v>
      </c>
      <c r="Q125" s="196">
        <v>5.158220101512107</v>
      </c>
      <c r="R125" s="199">
        <f t="shared" si="3"/>
        <v>33.312049015958294</v>
      </c>
      <c r="S125" s="200"/>
    </row>
    <row r="126" spans="1:19" s="56" customFormat="1" ht="45">
      <c r="A126" s="225" t="s">
        <v>730</v>
      </c>
      <c r="B126" s="225" t="s">
        <v>291</v>
      </c>
      <c r="C126" s="225" t="s">
        <v>215</v>
      </c>
      <c r="D126" s="195" t="s">
        <v>124</v>
      </c>
      <c r="E126" s="377">
        <v>1</v>
      </c>
      <c r="F126" s="197"/>
      <c r="G126" s="198"/>
      <c r="H126" s="198"/>
      <c r="I126" s="198"/>
      <c r="J126" s="198"/>
      <c r="K126" s="198"/>
      <c r="L126" s="198"/>
      <c r="M126" s="198"/>
      <c r="N126" s="198"/>
      <c r="O126" s="294">
        <v>1</v>
      </c>
      <c r="P126" s="198"/>
      <c r="Q126" s="196"/>
      <c r="R126" s="378">
        <f t="shared" si="3"/>
        <v>1</v>
      </c>
      <c r="S126" s="200"/>
    </row>
    <row r="127" spans="1:19" s="56" customFormat="1" ht="45">
      <c r="A127" s="225" t="s">
        <v>514</v>
      </c>
      <c r="B127" s="225" t="s">
        <v>291</v>
      </c>
      <c r="C127" s="225" t="s">
        <v>215</v>
      </c>
      <c r="D127" s="195" t="s">
        <v>466</v>
      </c>
      <c r="E127" s="226">
        <v>37.87</v>
      </c>
      <c r="F127" s="197">
        <v>3.895335074360064</v>
      </c>
      <c r="G127" s="198">
        <v>3.895335074360064</v>
      </c>
      <c r="H127" s="198">
        <v>3.5159103155755673</v>
      </c>
      <c r="I127" s="198">
        <v>3.2631324219177573</v>
      </c>
      <c r="J127" s="198">
        <v>2.8642201300026233</v>
      </c>
      <c r="K127" s="198">
        <v>2.9620835398023724</v>
      </c>
      <c r="L127" s="198">
        <v>2.8642201300026233</v>
      </c>
      <c r="M127" s="198">
        <v>2.9620835398023724</v>
      </c>
      <c r="N127" s="198">
        <v>2.9620835398023724</v>
      </c>
      <c r="O127" s="198">
        <v>2.8642201300026233</v>
      </c>
      <c r="P127" s="198">
        <v>2.9620835398023724</v>
      </c>
      <c r="Q127" s="196">
        <v>2.8642201300026233</v>
      </c>
      <c r="R127" s="199">
        <f t="shared" si="3"/>
        <v>37.874927565433424</v>
      </c>
      <c r="S127" s="200"/>
    </row>
    <row r="128" spans="1:19" s="56" customFormat="1" ht="45">
      <c r="A128" s="225" t="s">
        <v>517</v>
      </c>
      <c r="B128" s="225" t="s">
        <v>291</v>
      </c>
      <c r="C128" s="225" t="s">
        <v>215</v>
      </c>
      <c r="D128" s="195" t="s">
        <v>467</v>
      </c>
      <c r="E128" s="226">
        <v>93.29</v>
      </c>
      <c r="F128" s="197">
        <v>11.065048222023254</v>
      </c>
      <c r="G128" s="198">
        <v>11.065048222023254</v>
      </c>
      <c r="H128" s="198">
        <v>9.99423710376294</v>
      </c>
      <c r="I128" s="198">
        <v>11.065048222023254</v>
      </c>
      <c r="J128" s="198">
        <v>10.70811118260315</v>
      </c>
      <c r="K128" s="198">
        <v>8.122285347677705</v>
      </c>
      <c r="L128" s="198">
        <v>6.504164219252365</v>
      </c>
      <c r="M128" s="198">
        <v>6.720969693227443</v>
      </c>
      <c r="N128" s="198">
        <v>6.720969693227443</v>
      </c>
      <c r="O128" s="198">
        <v>4.429771632391202</v>
      </c>
      <c r="P128" s="198">
        <v>3.5056611835926414</v>
      </c>
      <c r="Q128" s="196">
        <v>3.392575338960621</v>
      </c>
      <c r="R128" s="199">
        <f t="shared" si="3"/>
        <v>93.29389006076528</v>
      </c>
      <c r="S128" s="363"/>
    </row>
    <row r="129" spans="1:19" s="56" customFormat="1" ht="45.75" thickBot="1">
      <c r="A129" s="194" t="s">
        <v>503</v>
      </c>
      <c r="B129" s="194" t="s">
        <v>248</v>
      </c>
      <c r="C129" s="194" t="s">
        <v>282</v>
      </c>
      <c r="D129" s="195" t="s">
        <v>66</v>
      </c>
      <c r="E129" s="292">
        <v>12</v>
      </c>
      <c r="F129" s="293">
        <v>1</v>
      </c>
      <c r="G129" s="294">
        <v>1</v>
      </c>
      <c r="H129" s="294">
        <v>1</v>
      </c>
      <c r="I129" s="294">
        <v>1</v>
      </c>
      <c r="J129" s="294">
        <v>1</v>
      </c>
      <c r="K129" s="294">
        <v>1</v>
      </c>
      <c r="L129" s="294">
        <v>1</v>
      </c>
      <c r="M129" s="294">
        <v>1</v>
      </c>
      <c r="N129" s="294">
        <v>1</v>
      </c>
      <c r="O129" s="294">
        <v>1</v>
      </c>
      <c r="P129" s="294">
        <v>1</v>
      </c>
      <c r="Q129" s="292">
        <v>1</v>
      </c>
      <c r="R129" s="295">
        <f t="shared" si="3"/>
        <v>12</v>
      </c>
      <c r="S129" s="213"/>
    </row>
    <row r="130" spans="1:19" s="56" customFormat="1" ht="15.75" customHeight="1">
      <c r="A130" s="364" t="s">
        <v>210</v>
      </c>
      <c r="B130" s="364"/>
      <c r="C130" s="364"/>
      <c r="D130" s="364"/>
      <c r="E130" s="365"/>
      <c r="F130" s="369"/>
      <c r="G130" s="370"/>
      <c r="H130" s="370"/>
      <c r="I130" s="370"/>
      <c r="J130" s="370"/>
      <c r="K130" s="370"/>
      <c r="L130" s="370"/>
      <c r="M130" s="370"/>
      <c r="N130" s="370"/>
      <c r="O130" s="370"/>
      <c r="P130" s="370"/>
      <c r="Q130" s="370"/>
      <c r="R130" s="370"/>
      <c r="S130" s="370"/>
    </row>
    <row r="131" spans="1:19" s="224" customFormat="1" ht="45">
      <c r="A131" s="214" t="s">
        <v>812</v>
      </c>
      <c r="B131" s="214" t="s">
        <v>248</v>
      </c>
      <c r="C131" s="214" t="s">
        <v>281</v>
      </c>
      <c r="D131" s="195" t="s">
        <v>466</v>
      </c>
      <c r="E131" s="272">
        <v>30.2</v>
      </c>
      <c r="F131" s="284">
        <v>3.2</v>
      </c>
      <c r="G131" s="285">
        <v>6</v>
      </c>
      <c r="H131" s="285">
        <v>5.4</v>
      </c>
      <c r="I131" s="285">
        <v>4</v>
      </c>
      <c r="J131" s="285">
        <v>5.8</v>
      </c>
      <c r="K131" s="285">
        <v>5.8</v>
      </c>
      <c r="L131" s="285"/>
      <c r="M131" s="285"/>
      <c r="N131" s="285"/>
      <c r="O131" s="285"/>
      <c r="P131" s="285"/>
      <c r="Q131" s="272"/>
      <c r="R131" s="384">
        <f>SUM(F131:Q131)</f>
        <v>30.200000000000003</v>
      </c>
      <c r="S131" s="220"/>
    </row>
    <row r="132" spans="1:19" s="224" customFormat="1" ht="45.75" thickBot="1">
      <c r="A132" s="194" t="s">
        <v>503</v>
      </c>
      <c r="B132" s="214" t="s">
        <v>248</v>
      </c>
      <c r="C132" s="214" t="s">
        <v>282</v>
      </c>
      <c r="D132" s="266" t="s">
        <v>66</v>
      </c>
      <c r="E132" s="272">
        <v>12</v>
      </c>
      <c r="F132" s="284">
        <v>1</v>
      </c>
      <c r="G132" s="285">
        <v>1</v>
      </c>
      <c r="H132" s="285">
        <v>1</v>
      </c>
      <c r="I132" s="285">
        <v>1</v>
      </c>
      <c r="J132" s="285">
        <v>1</v>
      </c>
      <c r="K132" s="285">
        <v>1</v>
      </c>
      <c r="L132" s="285">
        <v>1</v>
      </c>
      <c r="M132" s="285">
        <v>1</v>
      </c>
      <c r="N132" s="285">
        <v>1</v>
      </c>
      <c r="O132" s="285">
        <v>1</v>
      </c>
      <c r="P132" s="285">
        <v>1</v>
      </c>
      <c r="Q132" s="272">
        <v>1</v>
      </c>
      <c r="R132" s="286">
        <f>SUM(F132:Q132)</f>
        <v>12</v>
      </c>
      <c r="S132" s="220"/>
    </row>
    <row r="133" spans="1:19" s="56" customFormat="1" ht="15.75" customHeight="1">
      <c r="A133" s="364" t="s">
        <v>472</v>
      </c>
      <c r="B133" s="364"/>
      <c r="C133" s="364"/>
      <c r="D133" s="364"/>
      <c r="E133" s="365"/>
      <c r="F133" s="369"/>
      <c r="G133" s="370"/>
      <c r="H133" s="370"/>
      <c r="I133" s="370"/>
      <c r="J133" s="370"/>
      <c r="K133" s="370"/>
      <c r="L133" s="370"/>
      <c r="M133" s="370"/>
      <c r="N133" s="370"/>
      <c r="O133" s="370"/>
      <c r="P133" s="370"/>
      <c r="Q133" s="370"/>
      <c r="R133" s="370"/>
      <c r="S133" s="370"/>
    </row>
    <row r="134" spans="1:19" s="224" customFormat="1" ht="45">
      <c r="A134" s="214" t="s">
        <v>518</v>
      </c>
      <c r="B134" s="214" t="s">
        <v>248</v>
      </c>
      <c r="C134" s="214" t="s">
        <v>281</v>
      </c>
      <c r="D134" s="266" t="s">
        <v>466</v>
      </c>
      <c r="E134" s="272">
        <v>120</v>
      </c>
      <c r="F134" s="284">
        <v>20</v>
      </c>
      <c r="G134" s="285">
        <v>20</v>
      </c>
      <c r="H134" s="285">
        <v>20</v>
      </c>
      <c r="I134" s="285">
        <v>20</v>
      </c>
      <c r="J134" s="285">
        <v>20</v>
      </c>
      <c r="K134" s="285">
        <v>20</v>
      </c>
      <c r="L134" s="285"/>
      <c r="M134" s="285"/>
      <c r="N134" s="285"/>
      <c r="O134" s="285"/>
      <c r="P134" s="285"/>
      <c r="Q134" s="272"/>
      <c r="R134" s="286">
        <f>SUM(F134:Q134)</f>
        <v>120</v>
      </c>
      <c r="S134" s="220"/>
    </row>
    <row r="135" spans="1:19" s="224" customFormat="1" ht="45.75" thickBot="1">
      <c r="A135" s="194" t="s">
        <v>503</v>
      </c>
      <c r="B135" s="214" t="s">
        <v>248</v>
      </c>
      <c r="C135" s="214" t="s">
        <v>282</v>
      </c>
      <c r="D135" s="266" t="s">
        <v>66</v>
      </c>
      <c r="E135" s="272">
        <v>12</v>
      </c>
      <c r="F135" s="284">
        <v>1</v>
      </c>
      <c r="G135" s="285">
        <v>1</v>
      </c>
      <c r="H135" s="285">
        <v>1</v>
      </c>
      <c r="I135" s="285">
        <v>1</v>
      </c>
      <c r="J135" s="285">
        <v>1</v>
      </c>
      <c r="K135" s="285">
        <v>1</v>
      </c>
      <c r="L135" s="285">
        <v>1</v>
      </c>
      <c r="M135" s="285">
        <v>1</v>
      </c>
      <c r="N135" s="285">
        <v>1</v>
      </c>
      <c r="O135" s="285">
        <v>1</v>
      </c>
      <c r="P135" s="285">
        <v>1</v>
      </c>
      <c r="Q135" s="272">
        <v>1</v>
      </c>
      <c r="R135" s="286">
        <f>SUM(F135:Q135)</f>
        <v>12</v>
      </c>
      <c r="S135" s="220"/>
    </row>
    <row r="136" spans="1:19" s="56" customFormat="1" ht="15.75" customHeight="1">
      <c r="A136" s="364" t="s">
        <v>468</v>
      </c>
      <c r="B136" s="364"/>
      <c r="C136" s="364"/>
      <c r="D136" s="364"/>
      <c r="E136" s="365"/>
      <c r="F136" s="369"/>
      <c r="G136" s="370"/>
      <c r="H136" s="370"/>
      <c r="I136" s="370"/>
      <c r="J136" s="370"/>
      <c r="K136" s="370"/>
      <c r="L136" s="370"/>
      <c r="M136" s="370"/>
      <c r="N136" s="370"/>
      <c r="O136" s="370"/>
      <c r="P136" s="370"/>
      <c r="Q136" s="370"/>
      <c r="R136" s="370"/>
      <c r="S136" s="370"/>
    </row>
    <row r="137" spans="1:19" s="224" customFormat="1" ht="45">
      <c r="A137" s="214" t="s">
        <v>519</v>
      </c>
      <c r="B137" s="214" t="s">
        <v>248</v>
      </c>
      <c r="C137" s="214" t="s">
        <v>470</v>
      </c>
      <c r="D137" s="266" t="s">
        <v>382</v>
      </c>
      <c r="E137" s="272">
        <v>1</v>
      </c>
      <c r="F137" s="284"/>
      <c r="G137" s="285"/>
      <c r="H137" s="285"/>
      <c r="I137" s="285"/>
      <c r="J137" s="285"/>
      <c r="K137" s="285">
        <v>1</v>
      </c>
      <c r="L137" s="285"/>
      <c r="M137" s="285"/>
      <c r="N137" s="285"/>
      <c r="O137" s="285"/>
      <c r="P137" s="285"/>
      <c r="Q137" s="272"/>
      <c r="R137" s="286">
        <f aca="true" t="shared" si="4" ref="R137:R152">SUM(F137:Q137)</f>
        <v>1</v>
      </c>
      <c r="S137" s="220"/>
    </row>
    <row r="138" spans="1:19" s="224" customFormat="1" ht="45">
      <c r="A138" s="214" t="s">
        <v>520</v>
      </c>
      <c r="B138" s="214" t="s">
        <v>248</v>
      </c>
      <c r="C138" s="214" t="s">
        <v>470</v>
      </c>
      <c r="D138" s="266" t="s">
        <v>173</v>
      </c>
      <c r="E138" s="272">
        <v>1</v>
      </c>
      <c r="F138" s="284"/>
      <c r="G138" s="285"/>
      <c r="H138" s="285"/>
      <c r="I138" s="285"/>
      <c r="J138" s="285"/>
      <c r="K138" s="285"/>
      <c r="L138" s="285"/>
      <c r="M138" s="285">
        <v>1</v>
      </c>
      <c r="N138" s="285"/>
      <c r="O138" s="285"/>
      <c r="P138" s="285"/>
      <c r="Q138" s="272"/>
      <c r="R138" s="286">
        <f t="shared" si="4"/>
        <v>1</v>
      </c>
      <c r="S138" s="220"/>
    </row>
    <row r="139" spans="1:19" s="224" customFormat="1" ht="45">
      <c r="A139" s="214" t="s">
        <v>521</v>
      </c>
      <c r="B139" s="214" t="s">
        <v>248</v>
      </c>
      <c r="C139" s="214" t="s">
        <v>470</v>
      </c>
      <c r="D139" s="266" t="s">
        <v>382</v>
      </c>
      <c r="E139" s="272">
        <v>1</v>
      </c>
      <c r="F139" s="284"/>
      <c r="G139" s="285"/>
      <c r="H139" s="285"/>
      <c r="I139" s="285"/>
      <c r="J139" s="285"/>
      <c r="K139" s="285"/>
      <c r="L139" s="285"/>
      <c r="M139" s="285">
        <v>1</v>
      </c>
      <c r="N139" s="285"/>
      <c r="O139" s="285"/>
      <c r="P139" s="285"/>
      <c r="Q139" s="272"/>
      <c r="R139" s="286">
        <f t="shared" si="4"/>
        <v>1</v>
      </c>
      <c r="S139" s="220"/>
    </row>
    <row r="140" spans="1:19" s="224" customFormat="1" ht="45">
      <c r="A140" s="214" t="s">
        <v>522</v>
      </c>
      <c r="B140" s="214" t="s">
        <v>248</v>
      </c>
      <c r="C140" s="214" t="s">
        <v>470</v>
      </c>
      <c r="D140" s="266" t="s">
        <v>173</v>
      </c>
      <c r="E140" s="272">
        <v>1</v>
      </c>
      <c r="F140" s="284"/>
      <c r="G140" s="285"/>
      <c r="H140" s="285"/>
      <c r="I140" s="285"/>
      <c r="J140" s="285"/>
      <c r="K140" s="285">
        <v>1</v>
      </c>
      <c r="L140" s="285"/>
      <c r="M140" s="285"/>
      <c r="N140" s="285"/>
      <c r="O140" s="285"/>
      <c r="P140" s="285"/>
      <c r="Q140" s="272"/>
      <c r="R140" s="286">
        <f t="shared" si="4"/>
        <v>1</v>
      </c>
      <c r="S140" s="220"/>
    </row>
    <row r="141" spans="1:19" s="224" customFormat="1" ht="45.75" thickBot="1">
      <c r="A141" s="194" t="s">
        <v>503</v>
      </c>
      <c r="B141" s="214" t="s">
        <v>248</v>
      </c>
      <c r="C141" s="214" t="s">
        <v>282</v>
      </c>
      <c r="D141" s="266" t="s">
        <v>66</v>
      </c>
      <c r="E141" s="272">
        <v>12</v>
      </c>
      <c r="F141" s="284">
        <v>1</v>
      </c>
      <c r="G141" s="285">
        <v>1</v>
      </c>
      <c r="H141" s="285">
        <v>1</v>
      </c>
      <c r="I141" s="285">
        <v>1</v>
      </c>
      <c r="J141" s="285">
        <v>1</v>
      </c>
      <c r="K141" s="285">
        <v>1</v>
      </c>
      <c r="L141" s="285">
        <v>1</v>
      </c>
      <c r="M141" s="285">
        <v>1</v>
      </c>
      <c r="N141" s="285">
        <v>1</v>
      </c>
      <c r="O141" s="285">
        <v>1</v>
      </c>
      <c r="P141" s="285">
        <v>1</v>
      </c>
      <c r="Q141" s="272">
        <v>1</v>
      </c>
      <c r="R141" s="286">
        <f>SUM(F141:Q141)</f>
        <v>12</v>
      </c>
      <c r="S141" s="220"/>
    </row>
    <row r="142" spans="1:19" s="56" customFormat="1" ht="15.75" customHeight="1">
      <c r="A142" s="364" t="s">
        <v>471</v>
      </c>
      <c r="B142" s="364"/>
      <c r="C142" s="364"/>
      <c r="D142" s="364"/>
      <c r="E142" s="365"/>
      <c r="F142" s="369"/>
      <c r="G142" s="370"/>
      <c r="H142" s="370"/>
      <c r="I142" s="370"/>
      <c r="J142" s="370"/>
      <c r="K142" s="370"/>
      <c r="L142" s="370"/>
      <c r="M142" s="370"/>
      <c r="N142" s="370"/>
      <c r="O142" s="370"/>
      <c r="P142" s="370"/>
      <c r="Q142" s="370"/>
      <c r="R142" s="370"/>
      <c r="S142" s="370"/>
    </row>
    <row r="143" spans="1:19" s="224" customFormat="1" ht="45">
      <c r="A143" s="214" t="s">
        <v>519</v>
      </c>
      <c r="B143" s="214" t="s">
        <v>248</v>
      </c>
      <c r="C143" s="214" t="s">
        <v>470</v>
      </c>
      <c r="D143" s="266" t="s">
        <v>382</v>
      </c>
      <c r="E143" s="272">
        <v>1</v>
      </c>
      <c r="F143" s="284"/>
      <c r="G143" s="285"/>
      <c r="H143" s="285"/>
      <c r="I143" s="285"/>
      <c r="J143" s="285"/>
      <c r="K143" s="285">
        <v>1</v>
      </c>
      <c r="L143" s="285"/>
      <c r="M143" s="285"/>
      <c r="N143" s="285"/>
      <c r="O143" s="285"/>
      <c r="P143" s="285"/>
      <c r="Q143" s="272"/>
      <c r="R143" s="286">
        <f t="shared" si="4"/>
        <v>1</v>
      </c>
      <c r="S143" s="220"/>
    </row>
    <row r="144" spans="1:19" s="224" customFormat="1" ht="45">
      <c r="A144" s="214" t="s">
        <v>520</v>
      </c>
      <c r="B144" s="214" t="s">
        <v>248</v>
      </c>
      <c r="C144" s="214" t="s">
        <v>470</v>
      </c>
      <c r="D144" s="266" t="s">
        <v>173</v>
      </c>
      <c r="E144" s="272">
        <v>1</v>
      </c>
      <c r="F144" s="284"/>
      <c r="G144" s="285"/>
      <c r="H144" s="285"/>
      <c r="I144" s="285"/>
      <c r="J144" s="285"/>
      <c r="K144" s="285"/>
      <c r="L144" s="285"/>
      <c r="M144" s="285">
        <v>1</v>
      </c>
      <c r="N144" s="285"/>
      <c r="O144" s="285"/>
      <c r="P144" s="285"/>
      <c r="Q144" s="272"/>
      <c r="R144" s="286">
        <f t="shared" si="4"/>
        <v>1</v>
      </c>
      <c r="S144" s="220"/>
    </row>
    <row r="145" spans="1:19" s="224" customFormat="1" ht="45">
      <c r="A145" s="214" t="s">
        <v>521</v>
      </c>
      <c r="B145" s="214" t="s">
        <v>248</v>
      </c>
      <c r="C145" s="214" t="s">
        <v>470</v>
      </c>
      <c r="D145" s="266" t="s">
        <v>382</v>
      </c>
      <c r="E145" s="272">
        <v>1</v>
      </c>
      <c r="F145" s="284"/>
      <c r="G145" s="285"/>
      <c r="H145" s="285"/>
      <c r="I145" s="285"/>
      <c r="J145" s="285"/>
      <c r="K145" s="285"/>
      <c r="L145" s="285"/>
      <c r="M145" s="285">
        <v>1</v>
      </c>
      <c r="N145" s="285"/>
      <c r="O145" s="285"/>
      <c r="P145" s="285"/>
      <c r="Q145" s="272"/>
      <c r="R145" s="286">
        <f t="shared" si="4"/>
        <v>1</v>
      </c>
      <c r="S145" s="220"/>
    </row>
    <row r="146" spans="1:19" s="224" customFormat="1" ht="45">
      <c r="A146" s="214" t="s">
        <v>522</v>
      </c>
      <c r="B146" s="214" t="s">
        <v>248</v>
      </c>
      <c r="C146" s="214" t="s">
        <v>470</v>
      </c>
      <c r="D146" s="266" t="s">
        <v>173</v>
      </c>
      <c r="E146" s="272">
        <v>1</v>
      </c>
      <c r="F146" s="284"/>
      <c r="G146" s="285"/>
      <c r="H146" s="285"/>
      <c r="I146" s="285"/>
      <c r="J146" s="285"/>
      <c r="K146" s="285">
        <v>1</v>
      </c>
      <c r="L146" s="285"/>
      <c r="M146" s="285"/>
      <c r="N146" s="285"/>
      <c r="O146" s="285"/>
      <c r="P146" s="285"/>
      <c r="Q146" s="272"/>
      <c r="R146" s="286">
        <f t="shared" si="4"/>
        <v>1</v>
      </c>
      <c r="S146" s="220"/>
    </row>
    <row r="147" spans="1:19" s="224" customFormat="1" ht="45.75" thickBot="1">
      <c r="A147" s="194" t="s">
        <v>503</v>
      </c>
      <c r="B147" s="214" t="s">
        <v>248</v>
      </c>
      <c r="C147" s="214" t="s">
        <v>282</v>
      </c>
      <c r="D147" s="266" t="s">
        <v>66</v>
      </c>
      <c r="E147" s="272">
        <v>12</v>
      </c>
      <c r="F147" s="284">
        <v>1</v>
      </c>
      <c r="G147" s="285">
        <v>1</v>
      </c>
      <c r="H147" s="285">
        <v>1</v>
      </c>
      <c r="I147" s="285">
        <v>1</v>
      </c>
      <c r="J147" s="285">
        <v>1</v>
      </c>
      <c r="K147" s="285">
        <v>1</v>
      </c>
      <c r="L147" s="285">
        <v>1</v>
      </c>
      <c r="M147" s="285">
        <v>1</v>
      </c>
      <c r="N147" s="285">
        <v>1</v>
      </c>
      <c r="O147" s="285">
        <v>1</v>
      </c>
      <c r="P147" s="285">
        <v>1</v>
      </c>
      <c r="Q147" s="272">
        <v>1</v>
      </c>
      <c r="R147" s="286">
        <f>SUM(F147:Q147)</f>
        <v>12</v>
      </c>
      <c r="S147" s="220"/>
    </row>
    <row r="148" spans="1:19" s="56" customFormat="1" ht="15.75" customHeight="1">
      <c r="A148" s="364" t="s">
        <v>476</v>
      </c>
      <c r="B148" s="364"/>
      <c r="C148" s="364"/>
      <c r="D148" s="364"/>
      <c r="E148" s="365"/>
      <c r="F148" s="369"/>
      <c r="G148" s="370"/>
      <c r="H148" s="370"/>
      <c r="I148" s="370"/>
      <c r="J148" s="370"/>
      <c r="K148" s="370"/>
      <c r="L148" s="370"/>
      <c r="M148" s="370"/>
      <c r="N148" s="370"/>
      <c r="O148" s="370"/>
      <c r="P148" s="370"/>
      <c r="Q148" s="370"/>
      <c r="R148" s="370"/>
      <c r="S148" s="370"/>
    </row>
    <row r="149" spans="1:19" s="224" customFormat="1" ht="45">
      <c r="A149" s="214" t="s">
        <v>519</v>
      </c>
      <c r="B149" s="214" t="s">
        <v>248</v>
      </c>
      <c r="C149" s="214" t="s">
        <v>470</v>
      </c>
      <c r="D149" s="266" t="s">
        <v>382</v>
      </c>
      <c r="E149" s="272">
        <v>1</v>
      </c>
      <c r="F149" s="284"/>
      <c r="G149" s="285"/>
      <c r="H149" s="285"/>
      <c r="I149" s="285"/>
      <c r="J149" s="285"/>
      <c r="K149" s="285">
        <v>1</v>
      </c>
      <c r="L149" s="285"/>
      <c r="M149" s="285"/>
      <c r="N149" s="285"/>
      <c r="O149" s="285"/>
      <c r="P149" s="285"/>
      <c r="Q149" s="272"/>
      <c r="R149" s="286">
        <f t="shared" si="4"/>
        <v>1</v>
      </c>
      <c r="S149" s="220"/>
    </row>
    <row r="150" spans="1:19" s="224" customFormat="1" ht="45">
      <c r="A150" s="214" t="s">
        <v>520</v>
      </c>
      <c r="B150" s="214" t="s">
        <v>248</v>
      </c>
      <c r="C150" s="214" t="s">
        <v>470</v>
      </c>
      <c r="D150" s="266" t="s">
        <v>173</v>
      </c>
      <c r="E150" s="272">
        <v>1</v>
      </c>
      <c r="F150" s="284"/>
      <c r="G150" s="285"/>
      <c r="H150" s="285"/>
      <c r="I150" s="285"/>
      <c r="J150" s="285"/>
      <c r="K150" s="285"/>
      <c r="L150" s="285"/>
      <c r="M150" s="285">
        <v>1</v>
      </c>
      <c r="N150" s="285"/>
      <c r="O150" s="285"/>
      <c r="P150" s="285"/>
      <c r="Q150" s="272"/>
      <c r="R150" s="286">
        <f t="shared" si="4"/>
        <v>1</v>
      </c>
      <c r="S150" s="220"/>
    </row>
    <row r="151" spans="1:19" s="224" customFormat="1" ht="45">
      <c r="A151" s="214" t="s">
        <v>521</v>
      </c>
      <c r="B151" s="214" t="s">
        <v>248</v>
      </c>
      <c r="C151" s="214" t="s">
        <v>470</v>
      </c>
      <c r="D151" s="266" t="s">
        <v>382</v>
      </c>
      <c r="E151" s="272">
        <v>1</v>
      </c>
      <c r="F151" s="284"/>
      <c r="G151" s="285"/>
      <c r="H151" s="285"/>
      <c r="I151" s="285"/>
      <c r="J151" s="285"/>
      <c r="K151" s="285"/>
      <c r="L151" s="285"/>
      <c r="M151" s="285">
        <v>1</v>
      </c>
      <c r="N151" s="285"/>
      <c r="O151" s="285"/>
      <c r="P151" s="285"/>
      <c r="Q151" s="272"/>
      <c r="R151" s="286">
        <f t="shared" si="4"/>
        <v>1</v>
      </c>
      <c r="S151" s="220"/>
    </row>
    <row r="152" spans="1:19" s="224" customFormat="1" ht="45">
      <c r="A152" s="214" t="s">
        <v>522</v>
      </c>
      <c r="B152" s="214" t="s">
        <v>248</v>
      </c>
      <c r="C152" s="214" t="s">
        <v>470</v>
      </c>
      <c r="D152" s="266" t="s">
        <v>173</v>
      </c>
      <c r="E152" s="272">
        <v>1</v>
      </c>
      <c r="F152" s="284"/>
      <c r="G152" s="285"/>
      <c r="H152" s="285"/>
      <c r="I152" s="285"/>
      <c r="J152" s="285"/>
      <c r="K152" s="285">
        <v>1</v>
      </c>
      <c r="L152" s="285"/>
      <c r="M152" s="285"/>
      <c r="N152" s="285"/>
      <c r="O152" s="285"/>
      <c r="P152" s="285"/>
      <c r="Q152" s="272"/>
      <c r="R152" s="286">
        <f t="shared" si="4"/>
        <v>1</v>
      </c>
      <c r="S152" s="220"/>
    </row>
    <row r="153" spans="1:19" s="224" customFormat="1" ht="45">
      <c r="A153" s="214" t="s">
        <v>523</v>
      </c>
      <c r="B153" s="214" t="s">
        <v>291</v>
      </c>
      <c r="C153" s="214" t="s">
        <v>215</v>
      </c>
      <c r="D153" s="266" t="s">
        <v>473</v>
      </c>
      <c r="E153" s="272">
        <f>46+46+26</f>
        <v>118</v>
      </c>
      <c r="F153" s="284">
        <v>118</v>
      </c>
      <c r="G153" s="285">
        <v>118</v>
      </c>
      <c r="H153" s="285">
        <v>118</v>
      </c>
      <c r="I153" s="285">
        <v>118</v>
      </c>
      <c r="J153" s="285">
        <v>118</v>
      </c>
      <c r="K153" s="285">
        <v>118</v>
      </c>
      <c r="L153" s="285">
        <v>118</v>
      </c>
      <c r="M153" s="285">
        <v>118</v>
      </c>
      <c r="N153" s="285">
        <v>118</v>
      </c>
      <c r="O153" s="285">
        <v>118</v>
      </c>
      <c r="P153" s="285">
        <v>118</v>
      </c>
      <c r="Q153" s="272">
        <v>118</v>
      </c>
      <c r="R153" s="286">
        <v>118</v>
      </c>
      <c r="S153" s="220"/>
    </row>
    <row r="154" spans="1:19" s="224" customFormat="1" ht="45.75" thickBot="1">
      <c r="A154" s="194" t="s">
        <v>503</v>
      </c>
      <c r="B154" s="214" t="s">
        <v>248</v>
      </c>
      <c r="C154" s="214" t="s">
        <v>282</v>
      </c>
      <c r="D154" s="266" t="s">
        <v>66</v>
      </c>
      <c r="E154" s="272">
        <v>12</v>
      </c>
      <c r="F154" s="284">
        <v>1</v>
      </c>
      <c r="G154" s="285">
        <v>1</v>
      </c>
      <c r="H154" s="285">
        <v>1</v>
      </c>
      <c r="I154" s="285">
        <v>1</v>
      </c>
      <c r="J154" s="285">
        <v>1</v>
      </c>
      <c r="K154" s="285">
        <v>1</v>
      </c>
      <c r="L154" s="285">
        <v>1</v>
      </c>
      <c r="M154" s="285">
        <v>1</v>
      </c>
      <c r="N154" s="285">
        <v>1</v>
      </c>
      <c r="O154" s="285">
        <v>1</v>
      </c>
      <c r="P154" s="285">
        <v>1</v>
      </c>
      <c r="Q154" s="272">
        <v>1</v>
      </c>
      <c r="R154" s="286">
        <f>SUM(F154:Q154)</f>
        <v>12</v>
      </c>
      <c r="S154" s="220"/>
    </row>
    <row r="155" spans="1:19" s="56" customFormat="1" ht="30" customHeight="1">
      <c r="A155" s="364" t="s">
        <v>477</v>
      </c>
      <c r="B155" s="364"/>
      <c r="C155" s="364"/>
      <c r="D155" s="364"/>
      <c r="E155" s="365"/>
      <c r="F155" s="369"/>
      <c r="G155" s="370"/>
      <c r="H155" s="370"/>
      <c r="I155" s="370"/>
      <c r="J155" s="370"/>
      <c r="K155" s="370"/>
      <c r="L155" s="370"/>
      <c r="M155" s="370"/>
      <c r="N155" s="370"/>
      <c r="O155" s="370"/>
      <c r="P155" s="370"/>
      <c r="Q155" s="370"/>
      <c r="R155" s="370"/>
      <c r="S155" s="370"/>
    </row>
    <row r="156" spans="1:19" s="224" customFormat="1" ht="45">
      <c r="A156" s="214" t="s">
        <v>519</v>
      </c>
      <c r="B156" s="214" t="s">
        <v>248</v>
      </c>
      <c r="C156" s="214" t="s">
        <v>470</v>
      </c>
      <c r="D156" s="266" t="s">
        <v>382</v>
      </c>
      <c r="E156" s="272">
        <v>1</v>
      </c>
      <c r="F156" s="284"/>
      <c r="G156" s="285"/>
      <c r="H156" s="285"/>
      <c r="I156" s="285"/>
      <c r="J156" s="285"/>
      <c r="K156" s="285">
        <v>1</v>
      </c>
      <c r="L156" s="285"/>
      <c r="M156" s="285"/>
      <c r="N156" s="285"/>
      <c r="O156" s="285"/>
      <c r="P156" s="285"/>
      <c r="Q156" s="272"/>
      <c r="R156" s="286">
        <f aca="true" t="shared" si="5" ref="R156:R165">SUM(F156:Q156)</f>
        <v>1</v>
      </c>
      <c r="S156" s="220"/>
    </row>
    <row r="157" spans="1:19" s="224" customFormat="1" ht="45">
      <c r="A157" s="214" t="s">
        <v>520</v>
      </c>
      <c r="B157" s="214" t="s">
        <v>248</v>
      </c>
      <c r="C157" s="214" t="s">
        <v>470</v>
      </c>
      <c r="D157" s="266" t="s">
        <v>173</v>
      </c>
      <c r="E157" s="272">
        <v>1</v>
      </c>
      <c r="F157" s="284"/>
      <c r="G157" s="285"/>
      <c r="H157" s="285"/>
      <c r="I157" s="285"/>
      <c r="J157" s="285"/>
      <c r="K157" s="285"/>
      <c r="L157" s="285"/>
      <c r="M157" s="285">
        <v>1</v>
      </c>
      <c r="N157" s="285"/>
      <c r="O157" s="285"/>
      <c r="P157" s="285"/>
      <c r="Q157" s="272"/>
      <c r="R157" s="286">
        <f t="shared" si="5"/>
        <v>1</v>
      </c>
      <c r="S157" s="220"/>
    </row>
    <row r="158" spans="1:19" s="224" customFormat="1" ht="45">
      <c r="A158" s="214" t="s">
        <v>521</v>
      </c>
      <c r="B158" s="214" t="s">
        <v>248</v>
      </c>
      <c r="C158" s="214" t="s">
        <v>470</v>
      </c>
      <c r="D158" s="266" t="s">
        <v>382</v>
      </c>
      <c r="E158" s="272">
        <v>1</v>
      </c>
      <c r="F158" s="284"/>
      <c r="G158" s="285"/>
      <c r="H158" s="285"/>
      <c r="I158" s="285"/>
      <c r="J158" s="285"/>
      <c r="K158" s="285"/>
      <c r="L158" s="285"/>
      <c r="M158" s="285">
        <v>1</v>
      </c>
      <c r="N158" s="285"/>
      <c r="O158" s="285"/>
      <c r="P158" s="285"/>
      <c r="Q158" s="272"/>
      <c r="R158" s="286">
        <f t="shared" si="5"/>
        <v>1</v>
      </c>
      <c r="S158" s="220"/>
    </row>
    <row r="159" spans="1:19" s="224" customFormat="1" ht="45">
      <c r="A159" s="214" t="s">
        <v>522</v>
      </c>
      <c r="B159" s="214" t="s">
        <v>248</v>
      </c>
      <c r="C159" s="214" t="s">
        <v>470</v>
      </c>
      <c r="D159" s="266" t="s">
        <v>173</v>
      </c>
      <c r="E159" s="272">
        <v>1</v>
      </c>
      <c r="F159" s="284"/>
      <c r="G159" s="285"/>
      <c r="H159" s="285"/>
      <c r="I159" s="285"/>
      <c r="J159" s="285"/>
      <c r="K159" s="285">
        <v>1</v>
      </c>
      <c r="L159" s="285"/>
      <c r="M159" s="285"/>
      <c r="N159" s="285"/>
      <c r="O159" s="285"/>
      <c r="P159" s="285"/>
      <c r="Q159" s="272"/>
      <c r="R159" s="286">
        <f t="shared" si="5"/>
        <v>1</v>
      </c>
      <c r="S159" s="220"/>
    </row>
    <row r="160" spans="1:19" s="224" customFormat="1" ht="45.75" thickBot="1">
      <c r="A160" s="194" t="s">
        <v>503</v>
      </c>
      <c r="B160" s="214" t="s">
        <v>248</v>
      </c>
      <c r="C160" s="214" t="s">
        <v>282</v>
      </c>
      <c r="D160" s="266" t="s">
        <v>66</v>
      </c>
      <c r="E160" s="272">
        <v>12</v>
      </c>
      <c r="F160" s="284">
        <v>1</v>
      </c>
      <c r="G160" s="285">
        <v>1</v>
      </c>
      <c r="H160" s="285">
        <v>1</v>
      </c>
      <c r="I160" s="285">
        <v>1</v>
      </c>
      <c r="J160" s="285">
        <v>1</v>
      </c>
      <c r="K160" s="285">
        <v>1</v>
      </c>
      <c r="L160" s="285">
        <v>1</v>
      </c>
      <c r="M160" s="285">
        <v>1</v>
      </c>
      <c r="N160" s="285">
        <v>1</v>
      </c>
      <c r="O160" s="285">
        <v>1</v>
      </c>
      <c r="P160" s="285">
        <v>1</v>
      </c>
      <c r="Q160" s="272">
        <v>1</v>
      </c>
      <c r="R160" s="286">
        <f>SUM(F160:Q160)</f>
        <v>12</v>
      </c>
      <c r="S160" s="220"/>
    </row>
    <row r="161" spans="1:19" s="56" customFormat="1" ht="30" customHeight="1">
      <c r="A161" s="364" t="s">
        <v>478</v>
      </c>
      <c r="B161" s="364"/>
      <c r="C161" s="364"/>
      <c r="D161" s="364"/>
      <c r="E161" s="365"/>
      <c r="F161" s="369"/>
      <c r="G161" s="370"/>
      <c r="H161" s="370"/>
      <c r="I161" s="370"/>
      <c r="J161" s="370"/>
      <c r="K161" s="370"/>
      <c r="L161" s="370"/>
      <c r="M161" s="370"/>
      <c r="N161" s="370"/>
      <c r="O161" s="370"/>
      <c r="P161" s="370"/>
      <c r="Q161" s="370"/>
      <c r="R161" s="370"/>
      <c r="S161" s="370"/>
    </row>
    <row r="162" spans="1:19" s="224" customFormat="1" ht="45">
      <c r="A162" s="214" t="s">
        <v>519</v>
      </c>
      <c r="B162" s="214" t="s">
        <v>248</v>
      </c>
      <c r="C162" s="214" t="s">
        <v>470</v>
      </c>
      <c r="D162" s="266" t="s">
        <v>382</v>
      </c>
      <c r="E162" s="272">
        <v>1</v>
      </c>
      <c r="F162" s="284"/>
      <c r="G162" s="285"/>
      <c r="H162" s="285"/>
      <c r="I162" s="285"/>
      <c r="J162" s="285"/>
      <c r="K162" s="285">
        <v>1</v>
      </c>
      <c r="L162" s="285"/>
      <c r="M162" s="285"/>
      <c r="N162" s="285"/>
      <c r="O162" s="285"/>
      <c r="P162" s="285"/>
      <c r="Q162" s="272"/>
      <c r="R162" s="286">
        <f t="shared" si="5"/>
        <v>1</v>
      </c>
      <c r="S162" s="220"/>
    </row>
    <row r="163" spans="1:19" s="224" customFormat="1" ht="45">
      <c r="A163" s="214" t="s">
        <v>520</v>
      </c>
      <c r="B163" s="214" t="s">
        <v>248</v>
      </c>
      <c r="C163" s="214" t="s">
        <v>470</v>
      </c>
      <c r="D163" s="266" t="s">
        <v>173</v>
      </c>
      <c r="E163" s="272">
        <v>1</v>
      </c>
      <c r="F163" s="284"/>
      <c r="G163" s="285"/>
      <c r="H163" s="285"/>
      <c r="I163" s="285"/>
      <c r="J163" s="285"/>
      <c r="K163" s="285"/>
      <c r="L163" s="285"/>
      <c r="M163" s="285">
        <v>1</v>
      </c>
      <c r="N163" s="285"/>
      <c r="O163" s="285"/>
      <c r="P163" s="285"/>
      <c r="Q163" s="272"/>
      <c r="R163" s="286">
        <f t="shared" si="5"/>
        <v>1</v>
      </c>
      <c r="S163" s="220"/>
    </row>
    <row r="164" spans="1:19" s="224" customFormat="1" ht="45">
      <c r="A164" s="214" t="s">
        <v>521</v>
      </c>
      <c r="B164" s="214" t="s">
        <v>248</v>
      </c>
      <c r="C164" s="214" t="s">
        <v>470</v>
      </c>
      <c r="D164" s="266" t="s">
        <v>382</v>
      </c>
      <c r="E164" s="272">
        <v>1</v>
      </c>
      <c r="F164" s="284"/>
      <c r="G164" s="285"/>
      <c r="H164" s="285"/>
      <c r="I164" s="285"/>
      <c r="J164" s="285"/>
      <c r="K164" s="285"/>
      <c r="L164" s="285"/>
      <c r="M164" s="285">
        <v>1</v>
      </c>
      <c r="N164" s="285"/>
      <c r="O164" s="285"/>
      <c r="P164" s="285"/>
      <c r="Q164" s="272"/>
      <c r="R164" s="286">
        <f t="shared" si="5"/>
        <v>1</v>
      </c>
      <c r="S164" s="220"/>
    </row>
    <row r="165" spans="1:19" s="224" customFormat="1" ht="45">
      <c r="A165" s="214" t="s">
        <v>522</v>
      </c>
      <c r="B165" s="214" t="s">
        <v>248</v>
      </c>
      <c r="C165" s="214" t="s">
        <v>470</v>
      </c>
      <c r="D165" s="266" t="s">
        <v>173</v>
      </c>
      <c r="E165" s="272">
        <v>1</v>
      </c>
      <c r="F165" s="284"/>
      <c r="G165" s="285"/>
      <c r="H165" s="285"/>
      <c r="I165" s="285"/>
      <c r="J165" s="285"/>
      <c r="K165" s="285">
        <v>1</v>
      </c>
      <c r="L165" s="285"/>
      <c r="M165" s="285"/>
      <c r="N165" s="285"/>
      <c r="O165" s="285"/>
      <c r="P165" s="285"/>
      <c r="Q165" s="272"/>
      <c r="R165" s="286">
        <f t="shared" si="5"/>
        <v>1</v>
      </c>
      <c r="S165" s="220"/>
    </row>
    <row r="166" spans="1:19" s="224" customFormat="1" ht="45">
      <c r="A166" s="214" t="s">
        <v>523</v>
      </c>
      <c r="B166" s="214" t="s">
        <v>291</v>
      </c>
      <c r="C166" s="214" t="s">
        <v>215</v>
      </c>
      <c r="D166" s="266" t="s">
        <v>473</v>
      </c>
      <c r="E166" s="272">
        <v>140</v>
      </c>
      <c r="F166" s="284">
        <v>140</v>
      </c>
      <c r="G166" s="285">
        <v>140</v>
      </c>
      <c r="H166" s="285">
        <v>140</v>
      </c>
      <c r="I166" s="285">
        <v>140</v>
      </c>
      <c r="J166" s="285">
        <v>140</v>
      </c>
      <c r="K166" s="285">
        <v>140</v>
      </c>
      <c r="L166" s="285">
        <v>140</v>
      </c>
      <c r="M166" s="285">
        <v>140</v>
      </c>
      <c r="N166" s="285">
        <v>140</v>
      </c>
      <c r="O166" s="285">
        <v>140</v>
      </c>
      <c r="P166" s="285">
        <v>140</v>
      </c>
      <c r="Q166" s="272">
        <v>140</v>
      </c>
      <c r="R166" s="286">
        <v>140</v>
      </c>
      <c r="S166" s="220"/>
    </row>
    <row r="167" spans="1:19" s="224" customFormat="1" ht="45.75" thickBot="1">
      <c r="A167" s="194" t="s">
        <v>503</v>
      </c>
      <c r="B167" s="214" t="s">
        <v>248</v>
      </c>
      <c r="C167" s="214" t="s">
        <v>282</v>
      </c>
      <c r="D167" s="266" t="s">
        <v>66</v>
      </c>
      <c r="E167" s="272">
        <v>12</v>
      </c>
      <c r="F167" s="284">
        <v>1</v>
      </c>
      <c r="G167" s="285">
        <v>1</v>
      </c>
      <c r="H167" s="285">
        <v>1</v>
      </c>
      <c r="I167" s="285">
        <v>1</v>
      </c>
      <c r="J167" s="285">
        <v>1</v>
      </c>
      <c r="K167" s="285">
        <v>1</v>
      </c>
      <c r="L167" s="285">
        <v>1</v>
      </c>
      <c r="M167" s="285">
        <v>1</v>
      </c>
      <c r="N167" s="285">
        <v>1</v>
      </c>
      <c r="O167" s="285">
        <v>1</v>
      </c>
      <c r="P167" s="285">
        <v>1</v>
      </c>
      <c r="Q167" s="272">
        <v>1</v>
      </c>
      <c r="R167" s="286">
        <f>SUM(F167:Q167)</f>
        <v>12</v>
      </c>
      <c r="S167" s="220"/>
    </row>
    <row r="168" spans="1:19" s="56" customFormat="1" ht="30" customHeight="1">
      <c r="A168" s="364" t="s">
        <v>479</v>
      </c>
      <c r="B168" s="364"/>
      <c r="C168" s="364"/>
      <c r="D168" s="364"/>
      <c r="E168" s="365"/>
      <c r="F168" s="369"/>
      <c r="G168" s="370"/>
      <c r="H168" s="370"/>
      <c r="I168" s="370"/>
      <c r="J168" s="370"/>
      <c r="K168" s="370"/>
      <c r="L168" s="370"/>
      <c r="M168" s="370"/>
      <c r="N168" s="370"/>
      <c r="O168" s="370"/>
      <c r="P168" s="370"/>
      <c r="Q168" s="370"/>
      <c r="R168" s="370"/>
      <c r="S168" s="370"/>
    </row>
    <row r="169" spans="1:19" s="224" customFormat="1" ht="45">
      <c r="A169" s="214" t="s">
        <v>519</v>
      </c>
      <c r="B169" s="214" t="s">
        <v>248</v>
      </c>
      <c r="C169" s="214" t="s">
        <v>470</v>
      </c>
      <c r="D169" s="266" t="s">
        <v>382</v>
      </c>
      <c r="E169" s="272">
        <v>1</v>
      </c>
      <c r="F169" s="284"/>
      <c r="G169" s="285"/>
      <c r="H169" s="285"/>
      <c r="I169" s="285"/>
      <c r="J169" s="285"/>
      <c r="K169" s="285">
        <v>1</v>
      </c>
      <c r="L169" s="285"/>
      <c r="M169" s="285"/>
      <c r="N169" s="285"/>
      <c r="O169" s="285"/>
      <c r="P169" s="285"/>
      <c r="Q169" s="272"/>
      <c r="R169" s="286">
        <f aca="true" t="shared" si="6" ref="R169:R178">SUM(F169:Q169)</f>
        <v>1</v>
      </c>
      <c r="S169" s="220"/>
    </row>
    <row r="170" spans="1:19" s="224" customFormat="1" ht="45">
      <c r="A170" s="214" t="s">
        <v>520</v>
      </c>
      <c r="B170" s="214" t="s">
        <v>248</v>
      </c>
      <c r="C170" s="214" t="s">
        <v>470</v>
      </c>
      <c r="D170" s="266" t="s">
        <v>173</v>
      </c>
      <c r="E170" s="272">
        <v>1</v>
      </c>
      <c r="F170" s="284"/>
      <c r="G170" s="285"/>
      <c r="H170" s="285"/>
      <c r="I170" s="285"/>
      <c r="J170" s="285"/>
      <c r="K170" s="285"/>
      <c r="L170" s="285"/>
      <c r="M170" s="285">
        <v>1</v>
      </c>
      <c r="N170" s="285"/>
      <c r="O170" s="285"/>
      <c r="P170" s="285"/>
      <c r="Q170" s="272"/>
      <c r="R170" s="286">
        <f t="shared" si="6"/>
        <v>1</v>
      </c>
      <c r="S170" s="220"/>
    </row>
    <row r="171" spans="1:19" s="224" customFormat="1" ht="45">
      <c r="A171" s="214" t="s">
        <v>521</v>
      </c>
      <c r="B171" s="214" t="s">
        <v>248</v>
      </c>
      <c r="C171" s="214" t="s">
        <v>470</v>
      </c>
      <c r="D171" s="266" t="s">
        <v>382</v>
      </c>
      <c r="E171" s="272">
        <v>1</v>
      </c>
      <c r="F171" s="284"/>
      <c r="G171" s="285"/>
      <c r="H171" s="285"/>
      <c r="I171" s="285"/>
      <c r="J171" s="285"/>
      <c r="K171" s="285"/>
      <c r="L171" s="285"/>
      <c r="M171" s="285">
        <v>1</v>
      </c>
      <c r="N171" s="285"/>
      <c r="O171" s="285"/>
      <c r="P171" s="285"/>
      <c r="Q171" s="272"/>
      <c r="R171" s="286">
        <f t="shared" si="6"/>
        <v>1</v>
      </c>
      <c r="S171" s="220"/>
    </row>
    <row r="172" spans="1:19" s="224" customFormat="1" ht="45">
      <c r="A172" s="214" t="s">
        <v>522</v>
      </c>
      <c r="B172" s="214" t="s">
        <v>248</v>
      </c>
      <c r="C172" s="214" t="s">
        <v>470</v>
      </c>
      <c r="D172" s="266" t="s">
        <v>173</v>
      </c>
      <c r="E172" s="272">
        <v>1</v>
      </c>
      <c r="F172" s="284"/>
      <c r="G172" s="285"/>
      <c r="H172" s="285"/>
      <c r="I172" s="285"/>
      <c r="J172" s="285"/>
      <c r="K172" s="285">
        <v>1</v>
      </c>
      <c r="L172" s="285"/>
      <c r="M172" s="285"/>
      <c r="N172" s="285"/>
      <c r="O172" s="285"/>
      <c r="P172" s="285"/>
      <c r="Q172" s="272"/>
      <c r="R172" s="286">
        <f t="shared" si="6"/>
        <v>1</v>
      </c>
      <c r="S172" s="220"/>
    </row>
    <row r="173" spans="1:19" s="224" customFormat="1" ht="45.75" thickBot="1">
      <c r="A173" s="194" t="s">
        <v>503</v>
      </c>
      <c r="B173" s="214" t="s">
        <v>248</v>
      </c>
      <c r="C173" s="214" t="s">
        <v>282</v>
      </c>
      <c r="D173" s="266" t="s">
        <v>66</v>
      </c>
      <c r="E173" s="272">
        <v>12</v>
      </c>
      <c r="F173" s="284">
        <v>1</v>
      </c>
      <c r="G173" s="285">
        <v>1</v>
      </c>
      <c r="H173" s="285">
        <v>1</v>
      </c>
      <c r="I173" s="285">
        <v>1</v>
      </c>
      <c r="J173" s="285">
        <v>1</v>
      </c>
      <c r="K173" s="285">
        <v>1</v>
      </c>
      <c r="L173" s="285">
        <v>1</v>
      </c>
      <c r="M173" s="285">
        <v>1</v>
      </c>
      <c r="N173" s="285">
        <v>1</v>
      </c>
      <c r="O173" s="285">
        <v>1</v>
      </c>
      <c r="P173" s="285">
        <v>1</v>
      </c>
      <c r="Q173" s="272">
        <v>1</v>
      </c>
      <c r="R173" s="286">
        <f>SUM(F173:Q173)</f>
        <v>12</v>
      </c>
      <c r="S173" s="220"/>
    </row>
    <row r="174" spans="1:19" s="56" customFormat="1" ht="30" customHeight="1">
      <c r="A174" s="364" t="s">
        <v>480</v>
      </c>
      <c r="B174" s="364"/>
      <c r="C174" s="364"/>
      <c r="D174" s="364"/>
      <c r="E174" s="365"/>
      <c r="F174" s="369"/>
      <c r="G174" s="370"/>
      <c r="H174" s="370"/>
      <c r="I174" s="370"/>
      <c r="J174" s="370"/>
      <c r="K174" s="370"/>
      <c r="L174" s="370"/>
      <c r="M174" s="370"/>
      <c r="N174" s="370"/>
      <c r="O174" s="370"/>
      <c r="P174" s="370"/>
      <c r="Q174" s="370"/>
      <c r="R174" s="370"/>
      <c r="S174" s="370"/>
    </row>
    <row r="175" spans="1:19" s="224" customFormat="1" ht="45">
      <c r="A175" s="214" t="s">
        <v>519</v>
      </c>
      <c r="B175" s="214" t="s">
        <v>248</v>
      </c>
      <c r="C175" s="214" t="s">
        <v>470</v>
      </c>
      <c r="D175" s="266" t="s">
        <v>382</v>
      </c>
      <c r="E175" s="272">
        <v>1</v>
      </c>
      <c r="F175" s="284"/>
      <c r="G175" s="285"/>
      <c r="H175" s="285"/>
      <c r="I175" s="285"/>
      <c r="J175" s="285"/>
      <c r="K175" s="285"/>
      <c r="L175" s="285"/>
      <c r="M175" s="285"/>
      <c r="N175" s="285"/>
      <c r="O175" s="285"/>
      <c r="P175" s="285"/>
      <c r="Q175" s="272">
        <v>1</v>
      </c>
      <c r="R175" s="286">
        <f t="shared" si="6"/>
        <v>1</v>
      </c>
      <c r="S175" s="220"/>
    </row>
    <row r="176" spans="1:19" s="224" customFormat="1" ht="45.75" thickBot="1">
      <c r="A176" s="194" t="s">
        <v>475</v>
      </c>
      <c r="B176" s="214" t="s">
        <v>248</v>
      </c>
      <c r="C176" s="214" t="s">
        <v>282</v>
      </c>
      <c r="D176" s="266" t="s">
        <v>66</v>
      </c>
      <c r="E176" s="272">
        <v>12</v>
      </c>
      <c r="F176" s="284">
        <v>1</v>
      </c>
      <c r="G176" s="285">
        <v>1</v>
      </c>
      <c r="H176" s="285">
        <v>1</v>
      </c>
      <c r="I176" s="285">
        <v>1</v>
      </c>
      <c r="J176" s="285">
        <v>1</v>
      </c>
      <c r="K176" s="285">
        <v>1</v>
      </c>
      <c r="L176" s="285">
        <v>1</v>
      </c>
      <c r="M176" s="285">
        <v>1</v>
      </c>
      <c r="N176" s="285">
        <v>1</v>
      </c>
      <c r="O176" s="285">
        <v>1</v>
      </c>
      <c r="P176" s="285">
        <v>1</v>
      </c>
      <c r="Q176" s="272">
        <v>1</v>
      </c>
      <c r="R176" s="286">
        <f>SUM(F176:Q176)</f>
        <v>12</v>
      </c>
      <c r="S176" s="220"/>
    </row>
    <row r="177" spans="1:19" s="56" customFormat="1" ht="30" customHeight="1">
      <c r="A177" s="364" t="s">
        <v>481</v>
      </c>
      <c r="B177" s="364"/>
      <c r="C177" s="364"/>
      <c r="D177" s="364"/>
      <c r="E177" s="365"/>
      <c r="F177" s="369"/>
      <c r="G177" s="370"/>
      <c r="H177" s="370"/>
      <c r="I177" s="370"/>
      <c r="J177" s="370"/>
      <c r="K177" s="370"/>
      <c r="L177" s="370"/>
      <c r="M177" s="370"/>
      <c r="N177" s="370"/>
      <c r="O177" s="370"/>
      <c r="P177" s="370"/>
      <c r="Q177" s="370"/>
      <c r="R177" s="370"/>
      <c r="S177" s="370"/>
    </row>
    <row r="178" spans="1:19" s="224" customFormat="1" ht="45">
      <c r="A178" s="214" t="s">
        <v>469</v>
      </c>
      <c r="B178" s="214" t="s">
        <v>248</v>
      </c>
      <c r="C178" s="214" t="s">
        <v>470</v>
      </c>
      <c r="D178" s="266" t="s">
        <v>382</v>
      </c>
      <c r="E178" s="272">
        <v>1</v>
      </c>
      <c r="F178" s="284"/>
      <c r="G178" s="285"/>
      <c r="H178" s="285"/>
      <c r="I178" s="285"/>
      <c r="J178" s="285"/>
      <c r="K178" s="285"/>
      <c r="L178" s="285"/>
      <c r="M178" s="285"/>
      <c r="N178" s="285"/>
      <c r="O178" s="285"/>
      <c r="P178" s="285"/>
      <c r="Q178" s="272">
        <v>1</v>
      </c>
      <c r="R178" s="286">
        <f t="shared" si="6"/>
        <v>1</v>
      </c>
      <c r="S178" s="220"/>
    </row>
    <row r="179" spans="1:19" s="224" customFormat="1" ht="45.75" thickBot="1">
      <c r="A179" s="194" t="s">
        <v>503</v>
      </c>
      <c r="B179" s="214" t="s">
        <v>248</v>
      </c>
      <c r="C179" s="214" t="s">
        <v>282</v>
      </c>
      <c r="D179" s="266" t="s">
        <v>66</v>
      </c>
      <c r="E179" s="272">
        <v>12</v>
      </c>
      <c r="F179" s="284">
        <v>1</v>
      </c>
      <c r="G179" s="285">
        <v>1</v>
      </c>
      <c r="H179" s="285">
        <v>1</v>
      </c>
      <c r="I179" s="285">
        <v>1</v>
      </c>
      <c r="J179" s="285">
        <v>1</v>
      </c>
      <c r="K179" s="285">
        <v>1</v>
      </c>
      <c r="L179" s="285">
        <v>1</v>
      </c>
      <c r="M179" s="285">
        <v>1</v>
      </c>
      <c r="N179" s="285">
        <v>1</v>
      </c>
      <c r="O179" s="285">
        <v>1</v>
      </c>
      <c r="P179" s="285">
        <v>1</v>
      </c>
      <c r="Q179" s="272">
        <v>1</v>
      </c>
      <c r="R179" s="286">
        <f>SUM(F179:Q179)</f>
        <v>12</v>
      </c>
      <c r="S179" s="220"/>
    </row>
    <row r="180" spans="1:19" s="56" customFormat="1" ht="30" customHeight="1">
      <c r="A180" s="364" t="s">
        <v>802</v>
      </c>
      <c r="B180" s="364"/>
      <c r="C180" s="364"/>
      <c r="D180" s="364"/>
      <c r="E180" s="365"/>
      <c r="F180" s="369"/>
      <c r="G180" s="370"/>
      <c r="H180" s="370"/>
      <c r="I180" s="370"/>
      <c r="J180" s="370"/>
      <c r="K180" s="370"/>
      <c r="L180" s="370"/>
      <c r="M180" s="370"/>
      <c r="N180" s="370"/>
      <c r="O180" s="370"/>
      <c r="P180" s="370"/>
      <c r="Q180" s="370"/>
      <c r="R180" s="370"/>
      <c r="S180" s="370"/>
    </row>
    <row r="181" spans="1:19" s="224" customFormat="1" ht="45">
      <c r="A181" s="214" t="s">
        <v>812</v>
      </c>
      <c r="B181" s="214" t="s">
        <v>248</v>
      </c>
      <c r="C181" s="214" t="s">
        <v>282</v>
      </c>
      <c r="D181" s="266" t="s">
        <v>98</v>
      </c>
      <c r="E181" s="387">
        <v>30.2</v>
      </c>
      <c r="F181" s="388">
        <v>3.2</v>
      </c>
      <c r="G181" s="389">
        <v>6</v>
      </c>
      <c r="H181" s="389">
        <v>5.4</v>
      </c>
      <c r="I181" s="389">
        <v>4</v>
      </c>
      <c r="J181" s="389">
        <v>5.8</v>
      </c>
      <c r="K181" s="389">
        <v>5.8</v>
      </c>
      <c r="L181" s="285"/>
      <c r="M181" s="285"/>
      <c r="N181" s="285"/>
      <c r="O181" s="285"/>
      <c r="P181" s="285"/>
      <c r="Q181" s="272"/>
      <c r="R181" s="384">
        <f>SUM(F181:Q181)</f>
        <v>30.200000000000003</v>
      </c>
      <c r="S181" s="220"/>
    </row>
    <row r="182" spans="1:19" s="224" customFormat="1" ht="45">
      <c r="A182" s="225" t="s">
        <v>813</v>
      </c>
      <c r="B182" s="214" t="s">
        <v>248</v>
      </c>
      <c r="C182" s="214" t="s">
        <v>282</v>
      </c>
      <c r="D182" s="266" t="s">
        <v>98</v>
      </c>
      <c r="E182" s="387">
        <v>55.4</v>
      </c>
      <c r="F182" s="388">
        <v>55.4</v>
      </c>
      <c r="G182" s="389">
        <v>55.4</v>
      </c>
      <c r="H182" s="389">
        <v>55.4</v>
      </c>
      <c r="I182" s="389">
        <v>55.4</v>
      </c>
      <c r="J182" s="389">
        <v>55.4</v>
      </c>
      <c r="K182" s="389">
        <v>55.4</v>
      </c>
      <c r="L182" s="389">
        <v>55.4</v>
      </c>
      <c r="M182" s="389">
        <v>55.4</v>
      </c>
      <c r="N182" s="389">
        <v>55.4</v>
      </c>
      <c r="O182" s="389">
        <v>55.4</v>
      </c>
      <c r="P182" s="389">
        <v>55.4</v>
      </c>
      <c r="Q182" s="387">
        <v>55.4</v>
      </c>
      <c r="R182" s="384">
        <v>55.4</v>
      </c>
      <c r="S182" s="220"/>
    </row>
    <row r="183" spans="1:19" s="224" customFormat="1" ht="11.25">
      <c r="A183" s="262"/>
      <c r="B183" s="296"/>
      <c r="C183" s="296"/>
      <c r="D183" s="297"/>
      <c r="E183" s="385"/>
      <c r="F183" s="385"/>
      <c r="G183" s="385"/>
      <c r="H183" s="385"/>
      <c r="I183" s="385"/>
      <c r="J183" s="385"/>
      <c r="K183" s="385"/>
      <c r="L183" s="385"/>
      <c r="M183" s="385"/>
      <c r="N183" s="385"/>
      <c r="O183" s="385"/>
      <c r="P183" s="385"/>
      <c r="Q183" s="385"/>
      <c r="R183" s="386"/>
      <c r="S183" s="300"/>
    </row>
    <row r="184" spans="1:19" s="224" customFormat="1" ht="11.25">
      <c r="A184" s="262"/>
      <c r="B184" s="296"/>
      <c r="C184" s="296"/>
      <c r="D184" s="297"/>
      <c r="E184" s="385"/>
      <c r="F184" s="385"/>
      <c r="G184" s="385"/>
      <c r="H184" s="385"/>
      <c r="I184" s="385"/>
      <c r="J184" s="385"/>
      <c r="K184" s="385"/>
      <c r="L184" s="385"/>
      <c r="M184" s="385"/>
      <c r="N184" s="385"/>
      <c r="O184" s="385"/>
      <c r="P184" s="385"/>
      <c r="Q184" s="385"/>
      <c r="R184" s="386"/>
      <c r="S184" s="300"/>
    </row>
    <row r="185" spans="1:19" s="224" customFormat="1" ht="11.25">
      <c r="A185" s="262"/>
      <c r="B185" s="296"/>
      <c r="C185" s="296"/>
      <c r="D185" s="297"/>
      <c r="E185" s="385"/>
      <c r="F185" s="385"/>
      <c r="G185" s="385"/>
      <c r="H185" s="385"/>
      <c r="I185" s="385"/>
      <c r="J185" s="385"/>
      <c r="K185" s="385"/>
      <c r="L185" s="385"/>
      <c r="M185" s="385"/>
      <c r="N185" s="385"/>
      <c r="O185" s="385"/>
      <c r="P185" s="385"/>
      <c r="Q185" s="385"/>
      <c r="R185" s="386"/>
      <c r="S185" s="300"/>
    </row>
    <row r="186" spans="1:19" s="224" customFormat="1" ht="11.25">
      <c r="A186" s="296"/>
      <c r="B186" s="296"/>
      <c r="C186" s="296"/>
      <c r="D186" s="297"/>
      <c r="E186" s="298"/>
      <c r="F186" s="298"/>
      <c r="G186" s="298"/>
      <c r="H186" s="298"/>
      <c r="I186" s="298"/>
      <c r="J186" s="298"/>
      <c r="K186" s="298"/>
      <c r="L186" s="298"/>
      <c r="M186" s="298"/>
      <c r="N186" s="298"/>
      <c r="O186" s="298"/>
      <c r="P186" s="298"/>
      <c r="Q186" s="298"/>
      <c r="R186" s="299"/>
      <c r="S186" s="300"/>
    </row>
    <row r="187" spans="1:19" s="224" customFormat="1" ht="11.25">
      <c r="A187" s="296"/>
      <c r="B187" s="296"/>
      <c r="C187" s="296"/>
      <c r="D187" s="297"/>
      <c r="E187" s="298"/>
      <c r="F187" s="298"/>
      <c r="G187" s="298"/>
      <c r="H187" s="298"/>
      <c r="I187" s="298"/>
      <c r="J187" s="298"/>
      <c r="K187" s="298"/>
      <c r="L187" s="298"/>
      <c r="M187" s="298"/>
      <c r="N187" s="298"/>
      <c r="O187" s="298"/>
      <c r="P187" s="298"/>
      <c r="Q187" s="298"/>
      <c r="R187" s="299"/>
      <c r="S187" s="300"/>
    </row>
    <row r="188" spans="1:19" s="24" customFormat="1" ht="16.5" customHeight="1">
      <c r="A188" s="412" t="s">
        <v>204</v>
      </c>
      <c r="B188" s="412"/>
      <c r="C188" s="412"/>
      <c r="D188" s="412"/>
      <c r="E188" s="412"/>
      <c r="F188" s="412"/>
      <c r="G188" s="412"/>
      <c r="H188" s="412"/>
      <c r="I188" s="412"/>
      <c r="J188" s="412"/>
      <c r="K188" s="412"/>
      <c r="L188" s="412"/>
      <c r="M188" s="412"/>
      <c r="N188" s="412"/>
      <c r="O188" s="412"/>
      <c r="P188" s="412"/>
      <c r="Q188" s="412"/>
      <c r="R188" s="412"/>
      <c r="S188" s="412"/>
    </row>
    <row r="189" spans="1:19" s="224" customFormat="1" ht="15.75" customHeight="1">
      <c r="A189" s="417" t="s">
        <v>803</v>
      </c>
      <c r="B189" s="417"/>
      <c r="C189" s="417"/>
      <c r="D189" s="417"/>
      <c r="E189" s="418"/>
      <c r="F189" s="415"/>
      <c r="G189" s="416"/>
      <c r="H189" s="416"/>
      <c r="I189" s="416"/>
      <c r="J189" s="416"/>
      <c r="K189" s="416"/>
      <c r="L189" s="416"/>
      <c r="M189" s="416"/>
      <c r="N189" s="416"/>
      <c r="O189" s="416"/>
      <c r="P189" s="416"/>
      <c r="Q189" s="416"/>
      <c r="R189" s="416"/>
      <c r="S189" s="416"/>
    </row>
    <row r="190" spans="1:19" s="224" customFormat="1" ht="45">
      <c r="A190" s="214" t="s">
        <v>524</v>
      </c>
      <c r="B190" s="214" t="s">
        <v>291</v>
      </c>
      <c r="C190" s="214" t="s">
        <v>215</v>
      </c>
      <c r="D190" s="74" t="s">
        <v>814</v>
      </c>
      <c r="E190" s="216">
        <v>4.2</v>
      </c>
      <c r="F190" s="153"/>
      <c r="G190" s="154"/>
      <c r="H190" s="154"/>
      <c r="I190" s="154"/>
      <c r="J190" s="154"/>
      <c r="K190" s="154"/>
      <c r="L190" s="154"/>
      <c r="M190" s="154"/>
      <c r="N190" s="154">
        <v>0.245</v>
      </c>
      <c r="O190" s="154">
        <v>0.2</v>
      </c>
      <c r="P190" s="154">
        <v>1.855</v>
      </c>
      <c r="Q190" s="152">
        <v>1.9</v>
      </c>
      <c r="R190" s="155">
        <f>SUM(F190:Q190)</f>
        <v>4.199999999999999</v>
      </c>
      <c r="S190" s="112"/>
    </row>
    <row r="191" spans="1:19" s="224" customFormat="1" ht="45">
      <c r="A191" s="214" t="s">
        <v>525</v>
      </c>
      <c r="B191" s="214" t="s">
        <v>291</v>
      </c>
      <c r="C191" s="214" t="s">
        <v>215</v>
      </c>
      <c r="D191" s="74" t="s">
        <v>819</v>
      </c>
      <c r="E191" s="272">
        <v>1</v>
      </c>
      <c r="F191" s="153"/>
      <c r="G191" s="154"/>
      <c r="H191" s="154"/>
      <c r="I191" s="154">
        <v>0.05</v>
      </c>
      <c r="J191" s="154">
        <v>0.1</v>
      </c>
      <c r="K191" s="154">
        <v>0.1</v>
      </c>
      <c r="L191" s="154">
        <v>0.1</v>
      </c>
      <c r="M191" s="154">
        <v>0.1</v>
      </c>
      <c r="N191" s="154">
        <v>0.1</v>
      </c>
      <c r="O191" s="154">
        <v>0.1</v>
      </c>
      <c r="P191" s="154">
        <v>0.15</v>
      </c>
      <c r="Q191" s="152">
        <v>0.2</v>
      </c>
      <c r="R191" s="383">
        <f>SUM(F191:Q191)</f>
        <v>1</v>
      </c>
      <c r="S191" s="112"/>
    </row>
    <row r="192" spans="1:19" s="224" customFormat="1" ht="45">
      <c r="A192" s="214" t="s">
        <v>526</v>
      </c>
      <c r="B192" s="214" t="s">
        <v>291</v>
      </c>
      <c r="C192" s="214" t="s">
        <v>215</v>
      </c>
      <c r="D192" s="74" t="s">
        <v>124</v>
      </c>
      <c r="E192" s="272">
        <v>1</v>
      </c>
      <c r="F192" s="153"/>
      <c r="G192" s="274">
        <v>1</v>
      </c>
      <c r="H192" s="154"/>
      <c r="I192" s="154"/>
      <c r="J192" s="154"/>
      <c r="K192" s="154"/>
      <c r="L192" s="154"/>
      <c r="M192" s="154"/>
      <c r="N192" s="154"/>
      <c r="O192" s="154"/>
      <c r="P192" s="154"/>
      <c r="Q192" s="152"/>
      <c r="R192" s="276">
        <f>SUM(F192:Q192)</f>
        <v>1</v>
      </c>
      <c r="S192" s="112"/>
    </row>
    <row r="193" spans="1:19" s="224" customFormat="1" ht="45">
      <c r="A193" s="214" t="s">
        <v>527</v>
      </c>
      <c r="B193" s="214" t="s">
        <v>291</v>
      </c>
      <c r="C193" s="214" t="s">
        <v>215</v>
      </c>
      <c r="D193" s="74" t="s">
        <v>124</v>
      </c>
      <c r="E193" s="272">
        <v>1</v>
      </c>
      <c r="F193" s="273">
        <v>1</v>
      </c>
      <c r="G193" s="154"/>
      <c r="H193" s="154"/>
      <c r="I193" s="154"/>
      <c r="J193" s="154"/>
      <c r="K193" s="154"/>
      <c r="L193" s="154"/>
      <c r="M193" s="154"/>
      <c r="N193" s="154"/>
      <c r="O193" s="154"/>
      <c r="P193" s="154"/>
      <c r="Q193" s="152"/>
      <c r="R193" s="276">
        <f>SUM(F193:Q193)</f>
        <v>1</v>
      </c>
      <c r="S193" s="112"/>
    </row>
    <row r="194" spans="1:19" s="224" customFormat="1" ht="45">
      <c r="A194" s="214" t="s">
        <v>528</v>
      </c>
      <c r="B194" s="214" t="s">
        <v>291</v>
      </c>
      <c r="C194" s="214" t="s">
        <v>215</v>
      </c>
      <c r="D194" s="74" t="s">
        <v>124</v>
      </c>
      <c r="E194" s="272">
        <v>2</v>
      </c>
      <c r="F194" s="153"/>
      <c r="G194" s="154"/>
      <c r="H194" s="154"/>
      <c r="I194" s="154"/>
      <c r="J194" s="154"/>
      <c r="K194" s="154"/>
      <c r="L194" s="274">
        <v>2</v>
      </c>
      <c r="M194" s="154"/>
      <c r="N194" s="154"/>
      <c r="O194" s="154"/>
      <c r="P194" s="154"/>
      <c r="Q194" s="152"/>
      <c r="R194" s="276">
        <f>SUM(F194:Q194)</f>
        <v>2</v>
      </c>
      <c r="S194" s="112"/>
    </row>
    <row r="195" spans="1:19" s="224" customFormat="1" ht="45">
      <c r="A195" s="84" t="s">
        <v>502</v>
      </c>
      <c r="B195" s="84" t="s">
        <v>248</v>
      </c>
      <c r="C195" s="84" t="s">
        <v>215</v>
      </c>
      <c r="D195" s="85" t="s">
        <v>98</v>
      </c>
      <c r="E195" s="216">
        <v>388.82</v>
      </c>
      <c r="F195" s="153">
        <v>388.82</v>
      </c>
      <c r="G195" s="154">
        <v>388.82</v>
      </c>
      <c r="H195" s="154">
        <v>388.82</v>
      </c>
      <c r="I195" s="154">
        <v>388.82</v>
      </c>
      <c r="J195" s="154">
        <v>388.82</v>
      </c>
      <c r="K195" s="154">
        <v>388.82</v>
      </c>
      <c r="L195" s="274">
        <v>388.82</v>
      </c>
      <c r="M195" s="154">
        <v>388.82</v>
      </c>
      <c r="N195" s="154">
        <v>388.82</v>
      </c>
      <c r="O195" s="154">
        <v>388.82</v>
      </c>
      <c r="P195" s="154">
        <v>388.82</v>
      </c>
      <c r="Q195" s="152">
        <v>388.82</v>
      </c>
      <c r="R195" s="155">
        <v>388.82</v>
      </c>
      <c r="S195" s="112"/>
    </row>
    <row r="196" spans="1:19" s="224" customFormat="1" ht="45">
      <c r="A196" s="214" t="s">
        <v>529</v>
      </c>
      <c r="B196" s="214" t="s">
        <v>248</v>
      </c>
      <c r="C196" s="214" t="s">
        <v>282</v>
      </c>
      <c r="D196" s="74" t="s">
        <v>66</v>
      </c>
      <c r="E196" s="272">
        <v>36</v>
      </c>
      <c r="F196" s="273">
        <v>3</v>
      </c>
      <c r="G196" s="274">
        <v>3</v>
      </c>
      <c r="H196" s="274">
        <v>3</v>
      </c>
      <c r="I196" s="274">
        <v>3</v>
      </c>
      <c r="J196" s="274">
        <v>3</v>
      </c>
      <c r="K196" s="274">
        <v>3</v>
      </c>
      <c r="L196" s="274">
        <v>3</v>
      </c>
      <c r="M196" s="274">
        <v>3</v>
      </c>
      <c r="N196" s="274">
        <v>3</v>
      </c>
      <c r="O196" s="274">
        <v>3</v>
      </c>
      <c r="P196" s="274">
        <v>3</v>
      </c>
      <c r="Q196" s="275">
        <v>3</v>
      </c>
      <c r="R196" s="276">
        <f>SUM(F196:Q196)</f>
        <v>36</v>
      </c>
      <c r="S196" s="112"/>
    </row>
    <row r="197" spans="1:19" s="56" customFormat="1" ht="15.75" customHeight="1">
      <c r="A197" s="417" t="s">
        <v>804</v>
      </c>
      <c r="B197" s="417"/>
      <c r="C197" s="417"/>
      <c r="D197" s="417"/>
      <c r="E197" s="418"/>
      <c r="F197" s="415"/>
      <c r="G197" s="416"/>
      <c r="H197" s="416"/>
      <c r="I197" s="416"/>
      <c r="J197" s="416"/>
      <c r="K197" s="416"/>
      <c r="L197" s="416"/>
      <c r="M197" s="416"/>
      <c r="N197" s="416"/>
      <c r="O197" s="416"/>
      <c r="P197" s="416"/>
      <c r="Q197" s="416"/>
      <c r="R197" s="416"/>
      <c r="S197" s="416"/>
    </row>
    <row r="198" spans="1:19" s="56" customFormat="1" ht="45">
      <c r="A198" s="73" t="s">
        <v>530</v>
      </c>
      <c r="B198" s="73" t="s">
        <v>248</v>
      </c>
      <c r="C198" s="73" t="s">
        <v>281</v>
      </c>
      <c r="D198" s="74" t="s">
        <v>814</v>
      </c>
      <c r="E198" s="216">
        <v>0.98</v>
      </c>
      <c r="F198" s="273"/>
      <c r="G198" s="274"/>
      <c r="H198" s="274"/>
      <c r="I198" s="274"/>
      <c r="J198" s="274"/>
      <c r="K198" s="154">
        <v>0.3</v>
      </c>
      <c r="L198" s="154">
        <v>0.58</v>
      </c>
      <c r="M198" s="154">
        <v>0.09999999999999998</v>
      </c>
      <c r="N198" s="274"/>
      <c r="O198" s="274"/>
      <c r="P198" s="274"/>
      <c r="Q198" s="275"/>
      <c r="R198" s="155">
        <f aca="true" t="shared" si="7" ref="R198:R203">SUM(F198:Q198)</f>
        <v>0.9799999999999999</v>
      </c>
      <c r="S198" s="112"/>
    </row>
    <row r="199" spans="1:19" s="56" customFormat="1" ht="45">
      <c r="A199" s="73" t="s">
        <v>531</v>
      </c>
      <c r="B199" s="73" t="s">
        <v>248</v>
      </c>
      <c r="C199" s="73" t="s">
        <v>281</v>
      </c>
      <c r="D199" s="74" t="s">
        <v>814</v>
      </c>
      <c r="E199" s="216">
        <v>0.1</v>
      </c>
      <c r="F199" s="153"/>
      <c r="G199" s="154"/>
      <c r="H199" s="154"/>
      <c r="I199" s="154"/>
      <c r="J199" s="154"/>
      <c r="K199" s="154"/>
      <c r="L199" s="154">
        <v>0.1</v>
      </c>
      <c r="M199" s="154"/>
      <c r="N199" s="154"/>
      <c r="O199" s="154"/>
      <c r="P199" s="154"/>
      <c r="Q199" s="152"/>
      <c r="R199" s="155">
        <f t="shared" si="7"/>
        <v>0.1</v>
      </c>
      <c r="S199" s="112"/>
    </row>
    <row r="200" spans="1:19" s="56" customFormat="1" ht="45">
      <c r="A200" s="73" t="s">
        <v>532</v>
      </c>
      <c r="B200" s="73" t="s">
        <v>248</v>
      </c>
      <c r="C200" s="214" t="s">
        <v>281</v>
      </c>
      <c r="D200" s="74" t="s">
        <v>814</v>
      </c>
      <c r="E200" s="216">
        <v>0.88</v>
      </c>
      <c r="F200" s="153">
        <v>0.1</v>
      </c>
      <c r="G200" s="154">
        <v>0.1</v>
      </c>
      <c r="H200" s="154">
        <v>0.1</v>
      </c>
      <c r="I200" s="154">
        <v>0.1</v>
      </c>
      <c r="J200" s="154">
        <v>0.1</v>
      </c>
      <c r="K200" s="154">
        <v>0.1</v>
      </c>
      <c r="L200" s="154">
        <v>0.1</v>
      </c>
      <c r="M200" s="154">
        <v>0.1</v>
      </c>
      <c r="N200" s="154">
        <v>0.08000000000000013</v>
      </c>
      <c r="O200" s="154"/>
      <c r="P200" s="154"/>
      <c r="Q200" s="152"/>
      <c r="R200" s="155">
        <f t="shared" si="7"/>
        <v>0.8800000000000001</v>
      </c>
      <c r="S200" s="112"/>
    </row>
    <row r="201" spans="1:19" s="56" customFormat="1" ht="45">
      <c r="A201" s="73" t="s">
        <v>533</v>
      </c>
      <c r="B201" s="73" t="s">
        <v>248</v>
      </c>
      <c r="C201" s="214" t="s">
        <v>281</v>
      </c>
      <c r="D201" s="74" t="s">
        <v>814</v>
      </c>
      <c r="E201" s="216">
        <v>0.57</v>
      </c>
      <c r="F201" s="153">
        <v>0.1</v>
      </c>
      <c r="G201" s="154">
        <v>0.2</v>
      </c>
      <c r="H201" s="154">
        <v>0.26999999999999996</v>
      </c>
      <c r="I201" s="154"/>
      <c r="J201" s="154"/>
      <c r="K201" s="154"/>
      <c r="L201" s="154"/>
      <c r="M201" s="154"/>
      <c r="N201" s="154"/>
      <c r="O201" s="154"/>
      <c r="P201" s="154"/>
      <c r="Q201" s="152"/>
      <c r="R201" s="155">
        <f t="shared" si="7"/>
        <v>0.5700000000000001</v>
      </c>
      <c r="S201" s="112"/>
    </row>
    <row r="202" spans="1:19" s="56" customFormat="1" ht="45">
      <c r="A202" s="73" t="s">
        <v>534</v>
      </c>
      <c r="B202" s="73" t="s">
        <v>248</v>
      </c>
      <c r="C202" s="214" t="s">
        <v>281</v>
      </c>
      <c r="D202" s="74" t="s">
        <v>814</v>
      </c>
      <c r="E202" s="216">
        <v>0.525</v>
      </c>
      <c r="F202" s="153">
        <v>0.05</v>
      </c>
      <c r="G202" s="154">
        <v>0.1</v>
      </c>
      <c r="H202" s="154">
        <v>0.1</v>
      </c>
      <c r="I202" s="154">
        <v>0.1</v>
      </c>
      <c r="J202" s="154">
        <v>0.1</v>
      </c>
      <c r="K202" s="154">
        <v>0.07500000000000001</v>
      </c>
      <c r="L202" s="154"/>
      <c r="M202" s="154"/>
      <c r="N202" s="154"/>
      <c r="O202" s="154"/>
      <c r="P202" s="154"/>
      <c r="Q202" s="152"/>
      <c r="R202" s="155">
        <f t="shared" si="7"/>
        <v>0.5249999999999999</v>
      </c>
      <c r="S202" s="112"/>
    </row>
    <row r="203" spans="1:19" s="56" customFormat="1" ht="45">
      <c r="A203" s="73" t="s">
        <v>535</v>
      </c>
      <c r="B203" s="73" t="s">
        <v>248</v>
      </c>
      <c r="C203" s="214" t="s">
        <v>281</v>
      </c>
      <c r="D203" s="74" t="s">
        <v>814</v>
      </c>
      <c r="E203" s="216">
        <v>0.16</v>
      </c>
      <c r="F203" s="153"/>
      <c r="G203" s="154"/>
      <c r="H203" s="154"/>
      <c r="I203" s="154"/>
      <c r="J203" s="154"/>
      <c r="K203" s="154"/>
      <c r="L203" s="154">
        <v>0.16</v>
      </c>
      <c r="M203" s="154"/>
      <c r="N203" s="154"/>
      <c r="O203" s="154"/>
      <c r="P203" s="154"/>
      <c r="Q203" s="152"/>
      <c r="R203" s="155">
        <f t="shared" si="7"/>
        <v>0.16</v>
      </c>
      <c r="S203" s="112"/>
    </row>
    <row r="204" spans="1:19" s="56" customFormat="1" ht="45">
      <c r="A204" s="84" t="s">
        <v>502</v>
      </c>
      <c r="B204" s="84" t="s">
        <v>248</v>
      </c>
      <c r="C204" s="84" t="s">
        <v>215</v>
      </c>
      <c r="D204" s="85" t="s">
        <v>98</v>
      </c>
      <c r="E204" s="272">
        <v>322</v>
      </c>
      <c r="F204" s="273">
        <v>322</v>
      </c>
      <c r="G204" s="274">
        <v>322</v>
      </c>
      <c r="H204" s="274">
        <v>322</v>
      </c>
      <c r="I204" s="274">
        <v>322</v>
      </c>
      <c r="J204" s="274">
        <v>322</v>
      </c>
      <c r="K204" s="274">
        <v>322</v>
      </c>
      <c r="L204" s="274">
        <v>322</v>
      </c>
      <c r="M204" s="274">
        <v>322</v>
      </c>
      <c r="N204" s="274">
        <v>322</v>
      </c>
      <c r="O204" s="274">
        <v>322</v>
      </c>
      <c r="P204" s="274">
        <v>322</v>
      </c>
      <c r="Q204" s="275">
        <v>322</v>
      </c>
      <c r="R204" s="276">
        <v>322</v>
      </c>
      <c r="S204" s="112"/>
    </row>
    <row r="205" spans="1:19" s="56" customFormat="1" ht="45.75" thickBot="1">
      <c r="A205" s="73" t="s">
        <v>529</v>
      </c>
      <c r="B205" s="73" t="s">
        <v>248</v>
      </c>
      <c r="C205" s="214" t="s">
        <v>282</v>
      </c>
      <c r="D205" s="74" t="s">
        <v>66</v>
      </c>
      <c r="E205" s="272">
        <v>24</v>
      </c>
      <c r="F205" s="273">
        <v>2</v>
      </c>
      <c r="G205" s="274">
        <v>2</v>
      </c>
      <c r="H205" s="274">
        <v>2</v>
      </c>
      <c r="I205" s="274">
        <v>2</v>
      </c>
      <c r="J205" s="274">
        <v>2</v>
      </c>
      <c r="K205" s="274">
        <v>2</v>
      </c>
      <c r="L205" s="274">
        <v>2</v>
      </c>
      <c r="M205" s="274">
        <v>2</v>
      </c>
      <c r="N205" s="274">
        <v>2</v>
      </c>
      <c r="O205" s="274">
        <v>2</v>
      </c>
      <c r="P205" s="274">
        <v>2</v>
      </c>
      <c r="Q205" s="275">
        <v>2</v>
      </c>
      <c r="R205" s="276">
        <f>SUM(F205:Q205)</f>
        <v>24</v>
      </c>
      <c r="S205" s="112"/>
    </row>
    <row r="206" spans="1:19" s="56" customFormat="1" ht="15.75" customHeight="1">
      <c r="A206" s="410" t="s">
        <v>805</v>
      </c>
      <c r="B206" s="410"/>
      <c r="C206" s="410"/>
      <c r="D206" s="410"/>
      <c r="E206" s="411"/>
      <c r="F206" s="415"/>
      <c r="G206" s="416"/>
      <c r="H206" s="416"/>
      <c r="I206" s="416"/>
      <c r="J206" s="416"/>
      <c r="K206" s="416"/>
      <c r="L206" s="416"/>
      <c r="M206" s="416"/>
      <c r="N206" s="416"/>
      <c r="O206" s="416"/>
      <c r="P206" s="416"/>
      <c r="Q206" s="416"/>
      <c r="R206" s="416"/>
      <c r="S206" s="416"/>
    </row>
    <row r="207" spans="1:19" s="56" customFormat="1" ht="22.5" customHeight="1">
      <c r="A207" s="407" t="s">
        <v>284</v>
      </c>
      <c r="B207" s="408"/>
      <c r="C207" s="408"/>
      <c r="D207" s="408"/>
      <c r="E207" s="422"/>
      <c r="F207" s="244"/>
      <c r="G207" s="245"/>
      <c r="H207" s="245"/>
      <c r="I207" s="245"/>
      <c r="J207" s="245"/>
      <c r="K207" s="245"/>
      <c r="L207" s="245"/>
      <c r="M207" s="245"/>
      <c r="N207" s="245"/>
      <c r="O207" s="245"/>
      <c r="P207" s="245"/>
      <c r="Q207" s="243"/>
      <c r="R207" s="246"/>
      <c r="S207" s="76"/>
    </row>
    <row r="208" spans="1:19" s="56" customFormat="1" ht="45">
      <c r="A208" s="73" t="s">
        <v>536</v>
      </c>
      <c r="B208" s="73" t="s">
        <v>248</v>
      </c>
      <c r="C208" s="73" t="s">
        <v>281</v>
      </c>
      <c r="D208" s="74" t="s">
        <v>819</v>
      </c>
      <c r="E208" s="272">
        <v>1</v>
      </c>
      <c r="F208" s="153"/>
      <c r="G208" s="154"/>
      <c r="H208" s="154"/>
      <c r="I208" s="154">
        <v>0.16666666666666666</v>
      </c>
      <c r="J208" s="154">
        <v>0.16666666666666666</v>
      </c>
      <c r="K208" s="154">
        <v>0.16666666666666666</v>
      </c>
      <c r="L208" s="154">
        <v>0.16666666666666666</v>
      </c>
      <c r="M208" s="154">
        <v>0.16666666666666666</v>
      </c>
      <c r="N208" s="154">
        <v>0.16666666666666666</v>
      </c>
      <c r="O208" s="154"/>
      <c r="P208" s="154"/>
      <c r="Q208" s="152"/>
      <c r="R208" s="276">
        <f aca="true" t="shared" si="8" ref="R208:R237">SUM(F208:Q208)</f>
        <v>0.9999999999999999</v>
      </c>
      <c r="S208" s="76"/>
    </row>
    <row r="209" spans="1:19" s="56" customFormat="1" ht="45">
      <c r="A209" s="73" t="s">
        <v>537</v>
      </c>
      <c r="B209" s="73" t="s">
        <v>248</v>
      </c>
      <c r="C209" s="73" t="s">
        <v>281</v>
      </c>
      <c r="D209" s="74" t="s">
        <v>819</v>
      </c>
      <c r="E209" s="272">
        <v>1</v>
      </c>
      <c r="F209" s="153">
        <v>0.53</v>
      </c>
      <c r="G209" s="154">
        <v>0.16</v>
      </c>
      <c r="H209" s="154">
        <v>0.16</v>
      </c>
      <c r="I209" s="154">
        <v>0.15</v>
      </c>
      <c r="J209" s="154"/>
      <c r="K209" s="154"/>
      <c r="L209" s="154"/>
      <c r="M209" s="154"/>
      <c r="N209" s="154"/>
      <c r="O209" s="154"/>
      <c r="P209" s="154"/>
      <c r="Q209" s="152"/>
      <c r="R209" s="276">
        <f t="shared" si="8"/>
        <v>1</v>
      </c>
      <c r="S209" s="76"/>
    </row>
    <row r="210" spans="1:19" s="56" customFormat="1" ht="45">
      <c r="A210" s="73" t="s">
        <v>538</v>
      </c>
      <c r="B210" s="73" t="s">
        <v>248</v>
      </c>
      <c r="C210" s="73" t="s">
        <v>281</v>
      </c>
      <c r="D210" s="74" t="s">
        <v>819</v>
      </c>
      <c r="E210" s="272">
        <v>1</v>
      </c>
      <c r="F210" s="153">
        <v>0.67</v>
      </c>
      <c r="G210" s="154">
        <v>0.11</v>
      </c>
      <c r="H210" s="154">
        <v>0.11</v>
      </c>
      <c r="I210" s="154">
        <v>0.11</v>
      </c>
      <c r="J210" s="154"/>
      <c r="K210" s="154"/>
      <c r="L210" s="154"/>
      <c r="M210" s="154"/>
      <c r="N210" s="154"/>
      <c r="O210" s="154"/>
      <c r="P210" s="154"/>
      <c r="Q210" s="152"/>
      <c r="R210" s="276">
        <f t="shared" si="8"/>
        <v>1</v>
      </c>
      <c r="S210" s="76"/>
    </row>
    <row r="211" spans="1:19" s="56" customFormat="1" ht="45">
      <c r="A211" s="73" t="s">
        <v>539</v>
      </c>
      <c r="B211" s="73" t="s">
        <v>248</v>
      </c>
      <c r="C211" s="73" t="s">
        <v>281</v>
      </c>
      <c r="D211" s="74" t="s">
        <v>819</v>
      </c>
      <c r="E211" s="272">
        <v>1</v>
      </c>
      <c r="F211" s="153">
        <v>0.53</v>
      </c>
      <c r="G211" s="154">
        <v>0.16</v>
      </c>
      <c r="H211" s="154">
        <v>0.16</v>
      </c>
      <c r="I211" s="154">
        <v>0.15</v>
      </c>
      <c r="J211" s="154"/>
      <c r="K211" s="154"/>
      <c r="L211" s="154"/>
      <c r="M211" s="154"/>
      <c r="N211" s="154"/>
      <c r="O211" s="154"/>
      <c r="P211" s="154"/>
      <c r="Q211" s="152"/>
      <c r="R211" s="276">
        <f t="shared" si="8"/>
        <v>1</v>
      </c>
      <c r="S211" s="76"/>
    </row>
    <row r="212" spans="1:19" s="56" customFormat="1" ht="45">
      <c r="A212" s="73" t="s">
        <v>540</v>
      </c>
      <c r="B212" s="73" t="s">
        <v>248</v>
      </c>
      <c r="C212" s="73" t="s">
        <v>281</v>
      </c>
      <c r="D212" s="74" t="s">
        <v>819</v>
      </c>
      <c r="E212" s="272">
        <v>1</v>
      </c>
      <c r="F212" s="153">
        <v>0.49</v>
      </c>
      <c r="G212" s="154">
        <v>0.17</v>
      </c>
      <c r="H212" s="154">
        <v>0.17</v>
      </c>
      <c r="I212" s="154">
        <v>0.17</v>
      </c>
      <c r="J212" s="154"/>
      <c r="K212" s="154"/>
      <c r="L212" s="154"/>
      <c r="M212" s="154"/>
      <c r="N212" s="154"/>
      <c r="O212" s="154"/>
      <c r="P212" s="154"/>
      <c r="Q212" s="152"/>
      <c r="R212" s="276">
        <f t="shared" si="8"/>
        <v>1</v>
      </c>
      <c r="S212" s="76"/>
    </row>
    <row r="213" spans="1:19" s="56" customFormat="1" ht="45">
      <c r="A213" s="73" t="s">
        <v>541</v>
      </c>
      <c r="B213" s="73" t="s">
        <v>248</v>
      </c>
      <c r="C213" s="73" t="s">
        <v>281</v>
      </c>
      <c r="D213" s="74" t="s">
        <v>819</v>
      </c>
      <c r="E213" s="272">
        <v>1</v>
      </c>
      <c r="F213" s="153">
        <v>0.6</v>
      </c>
      <c r="G213" s="154">
        <v>0.14</v>
      </c>
      <c r="H213" s="154">
        <v>0.13</v>
      </c>
      <c r="I213" s="154">
        <v>0.13</v>
      </c>
      <c r="J213" s="154"/>
      <c r="K213" s="154"/>
      <c r="L213" s="154"/>
      <c r="M213" s="154"/>
      <c r="N213" s="154"/>
      <c r="O213" s="154"/>
      <c r="P213" s="154"/>
      <c r="Q213" s="152"/>
      <c r="R213" s="276">
        <f t="shared" si="8"/>
        <v>1</v>
      </c>
      <c r="S213" s="76"/>
    </row>
    <row r="214" spans="1:19" s="56" customFormat="1" ht="45">
      <c r="A214" s="73" t="s">
        <v>542</v>
      </c>
      <c r="B214" s="73" t="s">
        <v>248</v>
      </c>
      <c r="C214" s="73" t="s">
        <v>281</v>
      </c>
      <c r="D214" s="74" t="s">
        <v>819</v>
      </c>
      <c r="E214" s="272">
        <v>1</v>
      </c>
      <c r="F214" s="153">
        <v>0.45</v>
      </c>
      <c r="G214" s="154">
        <v>0.18</v>
      </c>
      <c r="H214" s="154">
        <v>0.18</v>
      </c>
      <c r="I214" s="154">
        <v>0.19</v>
      </c>
      <c r="J214" s="154"/>
      <c r="K214" s="154"/>
      <c r="L214" s="154"/>
      <c r="M214" s="154"/>
      <c r="N214" s="154"/>
      <c r="O214" s="154"/>
      <c r="P214" s="154"/>
      <c r="Q214" s="152"/>
      <c r="R214" s="276">
        <f t="shared" si="8"/>
        <v>1</v>
      </c>
      <c r="S214" s="76"/>
    </row>
    <row r="215" spans="1:19" s="56" customFormat="1" ht="45">
      <c r="A215" s="73" t="s">
        <v>543</v>
      </c>
      <c r="B215" s="73" t="s">
        <v>248</v>
      </c>
      <c r="C215" s="73" t="s">
        <v>281</v>
      </c>
      <c r="D215" s="74" t="s">
        <v>819</v>
      </c>
      <c r="E215" s="272">
        <v>1</v>
      </c>
      <c r="F215" s="153">
        <v>0.41</v>
      </c>
      <c r="G215" s="154">
        <v>0.2</v>
      </c>
      <c r="H215" s="154">
        <v>0.2</v>
      </c>
      <c r="I215" s="154">
        <v>0.19</v>
      </c>
      <c r="J215" s="154"/>
      <c r="K215" s="154"/>
      <c r="L215" s="154"/>
      <c r="M215" s="154"/>
      <c r="N215" s="154"/>
      <c r="O215" s="154"/>
      <c r="P215" s="154"/>
      <c r="Q215" s="152"/>
      <c r="R215" s="276">
        <f t="shared" si="8"/>
        <v>1</v>
      </c>
      <c r="S215" s="76"/>
    </row>
    <row r="216" spans="1:19" s="56" customFormat="1" ht="45">
      <c r="A216" s="73" t="s">
        <v>544</v>
      </c>
      <c r="B216" s="73" t="s">
        <v>248</v>
      </c>
      <c r="C216" s="73" t="s">
        <v>281</v>
      </c>
      <c r="D216" s="74" t="s">
        <v>819</v>
      </c>
      <c r="E216" s="272">
        <v>1</v>
      </c>
      <c r="F216" s="153">
        <v>0.59</v>
      </c>
      <c r="G216" s="154">
        <v>0.14</v>
      </c>
      <c r="H216" s="154">
        <v>0.14</v>
      </c>
      <c r="I216" s="154">
        <v>0.13</v>
      </c>
      <c r="J216" s="154"/>
      <c r="K216" s="154"/>
      <c r="L216" s="154"/>
      <c r="M216" s="154"/>
      <c r="N216" s="154"/>
      <c r="O216" s="154"/>
      <c r="P216" s="154"/>
      <c r="Q216" s="152"/>
      <c r="R216" s="276">
        <f t="shared" si="8"/>
        <v>1</v>
      </c>
      <c r="S216" s="76"/>
    </row>
    <row r="217" spans="1:19" s="56" customFormat="1" ht="45">
      <c r="A217" s="73" t="s">
        <v>545</v>
      </c>
      <c r="B217" s="73" t="s">
        <v>248</v>
      </c>
      <c r="C217" s="73" t="s">
        <v>281</v>
      </c>
      <c r="D217" s="74" t="s">
        <v>819</v>
      </c>
      <c r="E217" s="272">
        <v>1</v>
      </c>
      <c r="F217" s="153">
        <v>0.89</v>
      </c>
      <c r="G217" s="154">
        <v>0.11</v>
      </c>
      <c r="H217" s="154"/>
      <c r="I217" s="154"/>
      <c r="J217" s="154"/>
      <c r="K217" s="154"/>
      <c r="L217" s="154"/>
      <c r="M217" s="154"/>
      <c r="N217" s="154"/>
      <c r="O217" s="154"/>
      <c r="P217" s="154"/>
      <c r="Q217" s="152"/>
      <c r="R217" s="276">
        <f t="shared" si="8"/>
        <v>1</v>
      </c>
      <c r="S217" s="76"/>
    </row>
    <row r="218" spans="1:19" s="56" customFormat="1" ht="45">
      <c r="A218" s="73" t="s">
        <v>546</v>
      </c>
      <c r="B218" s="73" t="s">
        <v>248</v>
      </c>
      <c r="C218" s="73" t="s">
        <v>281</v>
      </c>
      <c r="D218" s="74" t="s">
        <v>819</v>
      </c>
      <c r="E218" s="272">
        <v>1</v>
      </c>
      <c r="F218" s="153">
        <v>0.47</v>
      </c>
      <c r="G218" s="154">
        <v>0.18</v>
      </c>
      <c r="H218" s="154">
        <v>0.18</v>
      </c>
      <c r="I218" s="154">
        <v>0.17</v>
      </c>
      <c r="J218" s="154"/>
      <c r="K218" s="154"/>
      <c r="L218" s="154"/>
      <c r="M218" s="154"/>
      <c r="N218" s="154"/>
      <c r="O218" s="154"/>
      <c r="P218" s="154"/>
      <c r="Q218" s="152"/>
      <c r="R218" s="276">
        <f t="shared" si="8"/>
        <v>0.9999999999999999</v>
      </c>
      <c r="S218" s="76"/>
    </row>
    <row r="219" spans="1:19" s="56" customFormat="1" ht="45">
      <c r="A219" s="73" t="s">
        <v>547</v>
      </c>
      <c r="B219" s="73" t="s">
        <v>248</v>
      </c>
      <c r="C219" s="73" t="s">
        <v>281</v>
      </c>
      <c r="D219" s="74" t="s">
        <v>819</v>
      </c>
      <c r="E219" s="272">
        <v>1</v>
      </c>
      <c r="F219" s="153">
        <v>0.63</v>
      </c>
      <c r="G219" s="154">
        <v>0.12</v>
      </c>
      <c r="H219" s="154">
        <v>0.12</v>
      </c>
      <c r="I219" s="154">
        <v>0.13</v>
      </c>
      <c r="J219" s="154"/>
      <c r="K219" s="154"/>
      <c r="L219" s="154"/>
      <c r="M219" s="154"/>
      <c r="N219" s="154"/>
      <c r="O219" s="154"/>
      <c r="P219" s="154"/>
      <c r="Q219" s="152"/>
      <c r="R219" s="276">
        <f t="shared" si="8"/>
        <v>1</v>
      </c>
      <c r="S219" s="76"/>
    </row>
    <row r="220" spans="1:19" s="56" customFormat="1" ht="45">
      <c r="A220" s="73" t="s">
        <v>548</v>
      </c>
      <c r="B220" s="73" t="s">
        <v>248</v>
      </c>
      <c r="C220" s="73" t="s">
        <v>281</v>
      </c>
      <c r="D220" s="74" t="s">
        <v>819</v>
      </c>
      <c r="E220" s="272">
        <v>1</v>
      </c>
      <c r="F220" s="153">
        <v>0.6</v>
      </c>
      <c r="G220" s="154">
        <v>0.14</v>
      </c>
      <c r="H220" s="154">
        <v>0.13</v>
      </c>
      <c r="I220" s="154">
        <v>0.13</v>
      </c>
      <c r="J220" s="154"/>
      <c r="K220" s="154"/>
      <c r="L220" s="154"/>
      <c r="M220" s="154"/>
      <c r="N220" s="154"/>
      <c r="O220" s="154"/>
      <c r="P220" s="154"/>
      <c r="Q220" s="152"/>
      <c r="R220" s="276">
        <f t="shared" si="8"/>
        <v>1</v>
      </c>
      <c r="S220" s="76"/>
    </row>
    <row r="221" spans="1:19" s="56" customFormat="1" ht="45">
      <c r="A221" s="73" t="s">
        <v>549</v>
      </c>
      <c r="B221" s="73" t="s">
        <v>248</v>
      </c>
      <c r="C221" s="73" t="s">
        <v>281</v>
      </c>
      <c r="D221" s="74" t="s">
        <v>819</v>
      </c>
      <c r="E221" s="272">
        <v>1</v>
      </c>
      <c r="F221" s="153">
        <v>0</v>
      </c>
      <c r="G221" s="154">
        <v>0.17</v>
      </c>
      <c r="H221" s="154">
        <v>0.17</v>
      </c>
      <c r="I221" s="154">
        <v>0.17</v>
      </c>
      <c r="J221" s="154">
        <v>0.17</v>
      </c>
      <c r="K221" s="154">
        <v>0.17</v>
      </c>
      <c r="L221" s="154">
        <v>0.15</v>
      </c>
      <c r="M221" s="154"/>
      <c r="N221" s="154"/>
      <c r="O221" s="154"/>
      <c r="P221" s="154"/>
      <c r="Q221" s="152"/>
      <c r="R221" s="276">
        <f t="shared" si="8"/>
        <v>1</v>
      </c>
      <c r="S221" s="76"/>
    </row>
    <row r="222" spans="1:19" s="56" customFormat="1" ht="45">
      <c r="A222" s="73" t="s">
        <v>550</v>
      </c>
      <c r="B222" s="73" t="s">
        <v>248</v>
      </c>
      <c r="C222" s="73" t="s">
        <v>281</v>
      </c>
      <c r="D222" s="74" t="s">
        <v>819</v>
      </c>
      <c r="E222" s="272">
        <v>1</v>
      </c>
      <c r="F222" s="153">
        <v>0</v>
      </c>
      <c r="G222" s="154">
        <v>0.17</v>
      </c>
      <c r="H222" s="154">
        <v>0.17</v>
      </c>
      <c r="I222" s="154">
        <v>0.17</v>
      </c>
      <c r="J222" s="154">
        <v>0.17</v>
      </c>
      <c r="K222" s="154">
        <v>0.17</v>
      </c>
      <c r="L222" s="154">
        <v>0.15</v>
      </c>
      <c r="M222" s="154"/>
      <c r="N222" s="154"/>
      <c r="O222" s="154"/>
      <c r="P222" s="154"/>
      <c r="Q222" s="152"/>
      <c r="R222" s="276">
        <f t="shared" si="8"/>
        <v>1</v>
      </c>
      <c r="S222" s="76"/>
    </row>
    <row r="223" spans="1:19" s="56" customFormat="1" ht="45">
      <c r="A223" s="73" t="s">
        <v>551</v>
      </c>
      <c r="B223" s="73" t="s">
        <v>248</v>
      </c>
      <c r="C223" s="73" t="s">
        <v>281</v>
      </c>
      <c r="D223" s="74" t="s">
        <v>819</v>
      </c>
      <c r="E223" s="272">
        <v>1</v>
      </c>
      <c r="F223" s="153">
        <v>0.64</v>
      </c>
      <c r="G223" s="154">
        <v>0.12</v>
      </c>
      <c r="H223" s="154">
        <v>0.12</v>
      </c>
      <c r="I223" s="154">
        <v>0.12</v>
      </c>
      <c r="J223" s="154"/>
      <c r="K223" s="154"/>
      <c r="L223" s="154"/>
      <c r="M223" s="154"/>
      <c r="N223" s="154"/>
      <c r="O223" s="154"/>
      <c r="P223" s="154"/>
      <c r="Q223" s="152"/>
      <c r="R223" s="276">
        <f t="shared" si="8"/>
        <v>1</v>
      </c>
      <c r="S223" s="76"/>
    </row>
    <row r="224" spans="1:19" s="56" customFormat="1" ht="15" customHeight="1">
      <c r="A224" s="407" t="s">
        <v>285</v>
      </c>
      <c r="B224" s="408"/>
      <c r="C224" s="408"/>
      <c r="D224" s="409"/>
      <c r="E224" s="280"/>
      <c r="F224" s="281"/>
      <c r="G224" s="282"/>
      <c r="H224" s="282"/>
      <c r="I224" s="282"/>
      <c r="J224" s="282"/>
      <c r="K224" s="282"/>
      <c r="L224" s="282"/>
      <c r="M224" s="282"/>
      <c r="N224" s="282"/>
      <c r="O224" s="282"/>
      <c r="P224" s="282"/>
      <c r="Q224" s="280"/>
      <c r="R224" s="283"/>
      <c r="S224" s="76"/>
    </row>
    <row r="225" spans="1:19" s="56" customFormat="1" ht="45">
      <c r="A225" s="73" t="s">
        <v>552</v>
      </c>
      <c r="B225" s="73" t="s">
        <v>248</v>
      </c>
      <c r="C225" s="73" t="s">
        <v>281</v>
      </c>
      <c r="D225" s="74" t="s">
        <v>286</v>
      </c>
      <c r="E225" s="272">
        <v>1</v>
      </c>
      <c r="F225" s="153">
        <v>0.7</v>
      </c>
      <c r="G225" s="154">
        <v>0.15</v>
      </c>
      <c r="H225" s="154">
        <v>0.15</v>
      </c>
      <c r="I225" s="274"/>
      <c r="J225" s="274"/>
      <c r="K225" s="274"/>
      <c r="L225" s="274"/>
      <c r="M225" s="274"/>
      <c r="N225" s="274"/>
      <c r="O225" s="274"/>
      <c r="P225" s="274"/>
      <c r="Q225" s="275"/>
      <c r="R225" s="276">
        <f t="shared" si="8"/>
        <v>1</v>
      </c>
      <c r="S225" s="76"/>
    </row>
    <row r="226" spans="1:19" s="56" customFormat="1" ht="45">
      <c r="A226" s="73" t="s">
        <v>553</v>
      </c>
      <c r="B226" s="73" t="s">
        <v>248</v>
      </c>
      <c r="C226" s="73" t="s">
        <v>281</v>
      </c>
      <c r="D226" s="74" t="s">
        <v>286</v>
      </c>
      <c r="E226" s="272">
        <v>1</v>
      </c>
      <c r="F226" s="153">
        <v>0.85</v>
      </c>
      <c r="G226" s="154">
        <v>0.15</v>
      </c>
      <c r="H226" s="154"/>
      <c r="I226" s="274"/>
      <c r="J226" s="274"/>
      <c r="K226" s="274"/>
      <c r="L226" s="274"/>
      <c r="M226" s="274"/>
      <c r="N226" s="274"/>
      <c r="O226" s="274"/>
      <c r="P226" s="274"/>
      <c r="Q226" s="275"/>
      <c r="R226" s="276">
        <f t="shared" si="8"/>
        <v>1</v>
      </c>
      <c r="S226" s="76"/>
    </row>
    <row r="227" spans="1:19" s="56" customFormat="1" ht="45">
      <c r="A227" s="73" t="s">
        <v>554</v>
      </c>
      <c r="B227" s="73" t="s">
        <v>248</v>
      </c>
      <c r="C227" s="73" t="s">
        <v>281</v>
      </c>
      <c r="D227" s="74" t="s">
        <v>286</v>
      </c>
      <c r="E227" s="272">
        <v>1</v>
      </c>
      <c r="F227" s="153">
        <v>0.74</v>
      </c>
      <c r="G227" s="154">
        <v>0.13</v>
      </c>
      <c r="H227" s="154">
        <v>0.13</v>
      </c>
      <c r="I227" s="274"/>
      <c r="J227" s="274"/>
      <c r="K227" s="274"/>
      <c r="L227" s="274"/>
      <c r="M227" s="274"/>
      <c r="N227" s="274"/>
      <c r="O227" s="274"/>
      <c r="P227" s="274"/>
      <c r="Q227" s="275"/>
      <c r="R227" s="276">
        <f t="shared" si="8"/>
        <v>1</v>
      </c>
      <c r="S227" s="76"/>
    </row>
    <row r="228" spans="1:19" s="56" customFormat="1" ht="45">
      <c r="A228" s="73" t="s">
        <v>555</v>
      </c>
      <c r="B228" s="73" t="s">
        <v>248</v>
      </c>
      <c r="C228" s="73" t="s">
        <v>281</v>
      </c>
      <c r="D228" s="74" t="s">
        <v>286</v>
      </c>
      <c r="E228" s="272">
        <v>1</v>
      </c>
      <c r="F228" s="153">
        <v>0.7</v>
      </c>
      <c r="G228" s="154">
        <v>0.15</v>
      </c>
      <c r="H228" s="154">
        <v>0.15</v>
      </c>
      <c r="I228" s="274"/>
      <c r="J228" s="274"/>
      <c r="K228" s="274"/>
      <c r="L228" s="274"/>
      <c r="M228" s="274"/>
      <c r="N228" s="274"/>
      <c r="O228" s="274"/>
      <c r="P228" s="274"/>
      <c r="Q228" s="275"/>
      <c r="R228" s="276">
        <f t="shared" si="8"/>
        <v>1</v>
      </c>
      <c r="S228" s="76"/>
    </row>
    <row r="229" spans="1:19" s="56" customFormat="1" ht="45">
      <c r="A229" s="73" t="s">
        <v>556</v>
      </c>
      <c r="B229" s="73" t="s">
        <v>248</v>
      </c>
      <c r="C229" s="73" t="s">
        <v>281</v>
      </c>
      <c r="D229" s="74" t="s">
        <v>286</v>
      </c>
      <c r="E229" s="272">
        <v>1</v>
      </c>
      <c r="F229" s="153">
        <v>0.82</v>
      </c>
      <c r="G229" s="154">
        <v>0.18</v>
      </c>
      <c r="H229" s="154"/>
      <c r="I229" s="274"/>
      <c r="J229" s="274"/>
      <c r="K229" s="274"/>
      <c r="L229" s="274"/>
      <c r="M229" s="274"/>
      <c r="N229" s="274"/>
      <c r="O229" s="274"/>
      <c r="P229" s="274"/>
      <c r="Q229" s="275"/>
      <c r="R229" s="276">
        <f t="shared" si="8"/>
        <v>1</v>
      </c>
      <c r="S229" s="76"/>
    </row>
    <row r="230" spans="1:19" s="56" customFormat="1" ht="45">
      <c r="A230" s="73" t="s">
        <v>557</v>
      </c>
      <c r="B230" s="73" t="s">
        <v>248</v>
      </c>
      <c r="C230" s="73" t="s">
        <v>281</v>
      </c>
      <c r="D230" s="74" t="s">
        <v>286</v>
      </c>
      <c r="E230" s="272">
        <v>1</v>
      </c>
      <c r="F230" s="153">
        <v>0.48</v>
      </c>
      <c r="G230" s="154"/>
      <c r="H230" s="154"/>
      <c r="I230" s="274"/>
      <c r="J230" s="274"/>
      <c r="K230" s="274"/>
      <c r="L230" s="154">
        <v>0.18</v>
      </c>
      <c r="M230" s="154">
        <v>0.17</v>
      </c>
      <c r="N230" s="154">
        <v>0.17</v>
      </c>
      <c r="O230" s="274"/>
      <c r="P230" s="274"/>
      <c r="Q230" s="275"/>
      <c r="R230" s="276">
        <f t="shared" si="8"/>
        <v>1</v>
      </c>
      <c r="S230" s="76"/>
    </row>
    <row r="231" spans="1:19" s="56" customFormat="1" ht="15" customHeight="1">
      <c r="A231" s="407" t="s">
        <v>287</v>
      </c>
      <c r="B231" s="408"/>
      <c r="C231" s="408"/>
      <c r="D231" s="409"/>
      <c r="E231" s="280"/>
      <c r="F231" s="281"/>
      <c r="G231" s="282"/>
      <c r="H231" s="282"/>
      <c r="I231" s="282"/>
      <c r="J231" s="282"/>
      <c r="K231" s="282"/>
      <c r="L231" s="282"/>
      <c r="M231" s="282"/>
      <c r="N231" s="282"/>
      <c r="O231" s="282"/>
      <c r="P231" s="282"/>
      <c r="Q231" s="280"/>
      <c r="R231" s="283"/>
      <c r="S231" s="76"/>
    </row>
    <row r="232" spans="1:19" s="56" customFormat="1" ht="45">
      <c r="A232" s="73" t="s">
        <v>558</v>
      </c>
      <c r="B232" s="73" t="s">
        <v>248</v>
      </c>
      <c r="C232" s="73" t="s">
        <v>281</v>
      </c>
      <c r="D232" s="74" t="s">
        <v>288</v>
      </c>
      <c r="E232" s="272">
        <v>1</v>
      </c>
      <c r="F232" s="153"/>
      <c r="G232" s="154">
        <v>0.33</v>
      </c>
      <c r="H232" s="154">
        <v>0.33</v>
      </c>
      <c r="I232" s="154">
        <v>0.34</v>
      </c>
      <c r="J232" s="274"/>
      <c r="K232" s="274"/>
      <c r="L232" s="274"/>
      <c r="M232" s="274"/>
      <c r="N232" s="274"/>
      <c r="O232" s="274"/>
      <c r="P232" s="274"/>
      <c r="Q232" s="275"/>
      <c r="R232" s="276">
        <f t="shared" si="8"/>
        <v>1</v>
      </c>
      <c r="S232" s="76"/>
    </row>
    <row r="233" spans="1:19" s="56" customFormat="1" ht="45">
      <c r="A233" s="73" t="s">
        <v>559</v>
      </c>
      <c r="B233" s="73" t="s">
        <v>248</v>
      </c>
      <c r="C233" s="73" t="s">
        <v>281</v>
      </c>
      <c r="D233" s="74" t="s">
        <v>289</v>
      </c>
      <c r="E233" s="272">
        <v>1</v>
      </c>
      <c r="F233" s="153"/>
      <c r="G233" s="154">
        <v>0.5</v>
      </c>
      <c r="H233" s="154">
        <v>0.5</v>
      </c>
      <c r="I233" s="274"/>
      <c r="J233" s="274"/>
      <c r="K233" s="274"/>
      <c r="L233" s="274"/>
      <c r="M233" s="274"/>
      <c r="N233" s="274"/>
      <c r="O233" s="274"/>
      <c r="P233" s="274"/>
      <c r="Q233" s="275"/>
      <c r="R233" s="276">
        <f t="shared" si="8"/>
        <v>1</v>
      </c>
      <c r="S233" s="76"/>
    </row>
    <row r="234" spans="1:19" s="56" customFormat="1" ht="45">
      <c r="A234" s="73" t="s">
        <v>560</v>
      </c>
      <c r="B234" s="73" t="s">
        <v>248</v>
      </c>
      <c r="C234" s="73" t="s">
        <v>281</v>
      </c>
      <c r="D234" s="74" t="s">
        <v>290</v>
      </c>
      <c r="E234" s="272">
        <v>1</v>
      </c>
      <c r="F234" s="153">
        <v>0.11</v>
      </c>
      <c r="G234" s="154">
        <v>0.11</v>
      </c>
      <c r="H234" s="154">
        <v>0.11</v>
      </c>
      <c r="I234" s="154">
        <v>0.11</v>
      </c>
      <c r="J234" s="154">
        <v>0.11</v>
      </c>
      <c r="K234" s="154">
        <v>0.11</v>
      </c>
      <c r="L234" s="154">
        <v>0.11</v>
      </c>
      <c r="M234" s="154">
        <v>0.11</v>
      </c>
      <c r="N234" s="154">
        <v>0.12</v>
      </c>
      <c r="O234" s="274"/>
      <c r="P234" s="274"/>
      <c r="Q234" s="275"/>
      <c r="R234" s="276">
        <f t="shared" si="8"/>
        <v>1</v>
      </c>
      <c r="S234" s="76"/>
    </row>
    <row r="235" spans="1:19" s="56" customFormat="1" ht="45">
      <c r="A235" s="73" t="s">
        <v>561</v>
      </c>
      <c r="B235" s="73" t="s">
        <v>248</v>
      </c>
      <c r="C235" s="73" t="s">
        <v>281</v>
      </c>
      <c r="D235" s="74" t="s">
        <v>290</v>
      </c>
      <c r="E235" s="272">
        <v>1</v>
      </c>
      <c r="F235" s="153">
        <v>0.11</v>
      </c>
      <c r="G235" s="154">
        <v>0.11</v>
      </c>
      <c r="H235" s="154">
        <v>0.11</v>
      </c>
      <c r="I235" s="154">
        <v>0.11</v>
      </c>
      <c r="J235" s="154">
        <v>0.11</v>
      </c>
      <c r="K235" s="154">
        <v>0.11</v>
      </c>
      <c r="L235" s="154">
        <v>0.11</v>
      </c>
      <c r="M235" s="154">
        <v>0.11</v>
      </c>
      <c r="N235" s="154">
        <v>0.12</v>
      </c>
      <c r="O235" s="274"/>
      <c r="P235" s="274"/>
      <c r="Q235" s="275"/>
      <c r="R235" s="276">
        <f t="shared" si="8"/>
        <v>1</v>
      </c>
      <c r="S235" s="76"/>
    </row>
    <row r="236" spans="1:19" s="56" customFormat="1" ht="45">
      <c r="A236" s="73" t="s">
        <v>562</v>
      </c>
      <c r="B236" s="73" t="s">
        <v>248</v>
      </c>
      <c r="C236" s="73" t="s">
        <v>281</v>
      </c>
      <c r="D236" s="74" t="s">
        <v>171</v>
      </c>
      <c r="E236" s="272">
        <v>1</v>
      </c>
      <c r="F236" s="153">
        <v>0.13</v>
      </c>
      <c r="G236" s="154">
        <v>0.13</v>
      </c>
      <c r="H236" s="154">
        <v>0.13</v>
      </c>
      <c r="I236" s="154">
        <v>0.13</v>
      </c>
      <c r="J236" s="154">
        <v>0.12</v>
      </c>
      <c r="K236" s="154">
        <v>0.12</v>
      </c>
      <c r="L236" s="154">
        <v>0.12</v>
      </c>
      <c r="M236" s="154">
        <v>0.12</v>
      </c>
      <c r="N236" s="154"/>
      <c r="O236" s="274"/>
      <c r="P236" s="274"/>
      <c r="Q236" s="275"/>
      <c r="R236" s="276">
        <f t="shared" si="8"/>
        <v>1</v>
      </c>
      <c r="S236" s="76"/>
    </row>
    <row r="237" spans="1:19" s="56" customFormat="1" ht="45">
      <c r="A237" s="73" t="s">
        <v>563</v>
      </c>
      <c r="B237" s="73" t="s">
        <v>248</v>
      </c>
      <c r="C237" s="73" t="s">
        <v>281</v>
      </c>
      <c r="D237" s="74" t="s">
        <v>171</v>
      </c>
      <c r="E237" s="272">
        <v>1</v>
      </c>
      <c r="F237" s="153">
        <v>0.13</v>
      </c>
      <c r="G237" s="154">
        <v>0.13</v>
      </c>
      <c r="H237" s="154">
        <v>0.13</v>
      </c>
      <c r="I237" s="154">
        <v>0.13</v>
      </c>
      <c r="J237" s="154">
        <v>0.12</v>
      </c>
      <c r="K237" s="154">
        <v>0.12</v>
      </c>
      <c r="L237" s="154">
        <v>0.12</v>
      </c>
      <c r="M237" s="154">
        <v>0.12</v>
      </c>
      <c r="N237" s="154"/>
      <c r="O237" s="274"/>
      <c r="P237" s="274"/>
      <c r="Q237" s="275"/>
      <c r="R237" s="276">
        <f t="shared" si="8"/>
        <v>1</v>
      </c>
      <c r="S237" s="76"/>
    </row>
    <row r="238" spans="1:19" s="56" customFormat="1" ht="45.75" thickBot="1">
      <c r="A238" s="73" t="s">
        <v>564</v>
      </c>
      <c r="B238" s="73" t="s">
        <v>248</v>
      </c>
      <c r="C238" s="73" t="s">
        <v>282</v>
      </c>
      <c r="D238" s="74" t="s">
        <v>66</v>
      </c>
      <c r="E238" s="272">
        <v>24</v>
      </c>
      <c r="F238" s="273">
        <v>2</v>
      </c>
      <c r="G238" s="274">
        <v>2</v>
      </c>
      <c r="H238" s="274">
        <v>2</v>
      </c>
      <c r="I238" s="274">
        <v>2</v>
      </c>
      <c r="J238" s="274">
        <v>2</v>
      </c>
      <c r="K238" s="274">
        <v>2</v>
      </c>
      <c r="L238" s="274">
        <v>2</v>
      </c>
      <c r="M238" s="274">
        <v>2</v>
      </c>
      <c r="N238" s="274">
        <v>2</v>
      </c>
      <c r="O238" s="274">
        <v>2</v>
      </c>
      <c r="P238" s="274">
        <v>2</v>
      </c>
      <c r="Q238" s="275">
        <v>2</v>
      </c>
      <c r="R238" s="276">
        <f>SUM(F238:Q238)</f>
        <v>24</v>
      </c>
      <c r="S238" s="76"/>
    </row>
    <row r="239" spans="1:19" s="56" customFormat="1" ht="12" customHeight="1">
      <c r="A239" s="417" t="s">
        <v>806</v>
      </c>
      <c r="B239" s="417"/>
      <c r="C239" s="417"/>
      <c r="D239" s="417"/>
      <c r="E239" s="418"/>
      <c r="F239" s="436"/>
      <c r="G239" s="437"/>
      <c r="H239" s="437"/>
      <c r="I239" s="437"/>
      <c r="J239" s="437"/>
      <c r="K239" s="437"/>
      <c r="L239" s="437"/>
      <c r="M239" s="437"/>
      <c r="N239" s="437"/>
      <c r="O239" s="437"/>
      <c r="P239" s="437"/>
      <c r="Q239" s="437"/>
      <c r="R239" s="437"/>
      <c r="S239" s="437"/>
    </row>
    <row r="240" spans="1:19" s="56" customFormat="1" ht="45">
      <c r="A240" s="188" t="s">
        <v>565</v>
      </c>
      <c r="B240" s="188" t="s">
        <v>248</v>
      </c>
      <c r="C240" s="188" t="s">
        <v>281</v>
      </c>
      <c r="D240" s="178" t="s">
        <v>815</v>
      </c>
      <c r="E240" s="242">
        <v>0.18</v>
      </c>
      <c r="F240" s="288"/>
      <c r="G240" s="289"/>
      <c r="H240" s="289"/>
      <c r="I240" s="289"/>
      <c r="J240" s="289"/>
      <c r="K240" s="289"/>
      <c r="L240" s="289"/>
      <c r="M240" s="289"/>
      <c r="N240" s="289"/>
      <c r="O240" s="289"/>
      <c r="P240" s="289"/>
      <c r="Q240" s="352">
        <v>0.18</v>
      </c>
      <c r="R240" s="192">
        <f>SUM(F240:Q240)</f>
        <v>0.18</v>
      </c>
      <c r="S240" s="193"/>
    </row>
    <row r="241" spans="1:19" s="56" customFormat="1" ht="45">
      <c r="A241" s="188" t="s">
        <v>566</v>
      </c>
      <c r="B241" s="188" t="s">
        <v>248</v>
      </c>
      <c r="C241" s="188" t="s">
        <v>281</v>
      </c>
      <c r="D241" s="178" t="s">
        <v>815</v>
      </c>
      <c r="E241" s="331">
        <v>4.3</v>
      </c>
      <c r="F241" s="288"/>
      <c r="G241" s="289"/>
      <c r="H241" s="289"/>
      <c r="I241" s="289"/>
      <c r="J241" s="289"/>
      <c r="K241" s="289"/>
      <c r="L241" s="289"/>
      <c r="M241" s="289"/>
      <c r="N241" s="289"/>
      <c r="O241" s="289"/>
      <c r="P241" s="289"/>
      <c r="Q241" s="352">
        <v>4.3</v>
      </c>
      <c r="R241" s="351">
        <f aca="true" t="shared" si="9" ref="R241:R247">SUM(F241:Q241)</f>
        <v>4.3</v>
      </c>
      <c r="S241" s="193"/>
    </row>
    <row r="242" spans="1:19" s="56" customFormat="1" ht="45">
      <c r="A242" s="188" t="s">
        <v>567</v>
      </c>
      <c r="B242" s="188" t="s">
        <v>248</v>
      </c>
      <c r="C242" s="188" t="s">
        <v>281</v>
      </c>
      <c r="D242" s="178" t="s">
        <v>815</v>
      </c>
      <c r="E242" s="242">
        <v>0.26</v>
      </c>
      <c r="F242" s="288"/>
      <c r="G242" s="289"/>
      <c r="H242" s="289"/>
      <c r="I242" s="289"/>
      <c r="J242" s="289"/>
      <c r="K242" s="289"/>
      <c r="L242" s="289"/>
      <c r="M242" s="289"/>
      <c r="N242" s="289"/>
      <c r="O242" s="289"/>
      <c r="P242" s="289"/>
      <c r="Q242" s="352">
        <v>0.26</v>
      </c>
      <c r="R242" s="351">
        <f t="shared" si="9"/>
        <v>0.26</v>
      </c>
      <c r="S242" s="193"/>
    </row>
    <row r="243" spans="1:19" s="56" customFormat="1" ht="45">
      <c r="A243" s="188" t="s">
        <v>568</v>
      </c>
      <c r="B243" s="188" t="s">
        <v>248</v>
      </c>
      <c r="C243" s="188" t="s">
        <v>281</v>
      </c>
      <c r="D243" s="178" t="s">
        <v>819</v>
      </c>
      <c r="E243" s="287">
        <v>1</v>
      </c>
      <c r="F243" s="288"/>
      <c r="G243" s="289"/>
      <c r="H243" s="289"/>
      <c r="I243" s="289"/>
      <c r="J243" s="289"/>
      <c r="K243" s="289"/>
      <c r="L243" s="289"/>
      <c r="M243" s="289"/>
      <c r="N243" s="289"/>
      <c r="O243" s="289"/>
      <c r="P243" s="289"/>
      <c r="Q243" s="290">
        <v>1</v>
      </c>
      <c r="R243" s="291">
        <f t="shared" si="9"/>
        <v>1</v>
      </c>
      <c r="S243" s="193"/>
    </row>
    <row r="244" spans="1:19" s="56" customFormat="1" ht="45">
      <c r="A244" s="188" t="s">
        <v>569</v>
      </c>
      <c r="B244" s="188" t="s">
        <v>248</v>
      </c>
      <c r="C244" s="188" t="s">
        <v>281</v>
      </c>
      <c r="D244" s="178" t="s">
        <v>819</v>
      </c>
      <c r="E244" s="287">
        <v>1</v>
      </c>
      <c r="F244" s="288"/>
      <c r="G244" s="289"/>
      <c r="H244" s="289"/>
      <c r="I244" s="289"/>
      <c r="J244" s="289"/>
      <c r="K244" s="289"/>
      <c r="L244" s="289"/>
      <c r="M244" s="289"/>
      <c r="N244" s="289"/>
      <c r="O244" s="289"/>
      <c r="P244" s="289"/>
      <c r="Q244" s="290">
        <v>1</v>
      </c>
      <c r="R244" s="291">
        <f t="shared" si="9"/>
        <v>1</v>
      </c>
      <c r="S244" s="193"/>
    </row>
    <row r="245" spans="1:19" s="56" customFormat="1" ht="45">
      <c r="A245" s="188" t="s">
        <v>570</v>
      </c>
      <c r="B245" s="188" t="s">
        <v>248</v>
      </c>
      <c r="C245" s="188" t="s">
        <v>281</v>
      </c>
      <c r="D245" s="178" t="s">
        <v>819</v>
      </c>
      <c r="E245" s="287">
        <v>1</v>
      </c>
      <c r="F245" s="288"/>
      <c r="G245" s="289"/>
      <c r="H245" s="289"/>
      <c r="I245" s="289"/>
      <c r="J245" s="289"/>
      <c r="K245" s="289"/>
      <c r="L245" s="289"/>
      <c r="M245" s="289"/>
      <c r="N245" s="289"/>
      <c r="O245" s="289"/>
      <c r="P245" s="289"/>
      <c r="Q245" s="290">
        <v>1</v>
      </c>
      <c r="R245" s="291">
        <f t="shared" si="9"/>
        <v>1</v>
      </c>
      <c r="S245" s="193"/>
    </row>
    <row r="246" spans="1:19" s="56" customFormat="1" ht="45">
      <c r="A246" s="188" t="s">
        <v>571</v>
      </c>
      <c r="B246" s="188" t="s">
        <v>248</v>
      </c>
      <c r="C246" s="188" t="s">
        <v>281</v>
      </c>
      <c r="D246" s="178" t="s">
        <v>170</v>
      </c>
      <c r="E246" s="287">
        <v>1</v>
      </c>
      <c r="F246" s="288"/>
      <c r="G246" s="289"/>
      <c r="H246" s="289"/>
      <c r="I246" s="289"/>
      <c r="J246" s="289"/>
      <c r="K246" s="289"/>
      <c r="L246" s="289"/>
      <c r="M246" s="289"/>
      <c r="N246" s="289"/>
      <c r="O246" s="289"/>
      <c r="P246" s="289"/>
      <c r="Q246" s="290">
        <v>1</v>
      </c>
      <c r="R246" s="291">
        <f t="shared" si="9"/>
        <v>1</v>
      </c>
      <c r="S246" s="193"/>
    </row>
    <row r="247" spans="1:19" s="56" customFormat="1" ht="45">
      <c r="A247" s="188" t="s">
        <v>572</v>
      </c>
      <c r="B247" s="188" t="s">
        <v>248</v>
      </c>
      <c r="C247" s="188" t="s">
        <v>281</v>
      </c>
      <c r="D247" s="178" t="s">
        <v>170</v>
      </c>
      <c r="E247" s="287">
        <v>2</v>
      </c>
      <c r="F247" s="288"/>
      <c r="G247" s="289"/>
      <c r="H247" s="289"/>
      <c r="I247" s="289"/>
      <c r="J247" s="289"/>
      <c r="K247" s="289"/>
      <c r="L247" s="289"/>
      <c r="M247" s="289"/>
      <c r="N247" s="289"/>
      <c r="O247" s="289"/>
      <c r="P247" s="289"/>
      <c r="Q247" s="290">
        <v>2</v>
      </c>
      <c r="R247" s="291">
        <f t="shared" si="9"/>
        <v>2</v>
      </c>
      <c r="S247" s="193"/>
    </row>
    <row r="248" spans="1:19" s="56" customFormat="1" ht="45">
      <c r="A248" s="84" t="s">
        <v>502</v>
      </c>
      <c r="B248" s="84" t="s">
        <v>248</v>
      </c>
      <c r="C248" s="84" t="s">
        <v>215</v>
      </c>
      <c r="D248" s="85" t="s">
        <v>98</v>
      </c>
      <c r="E248" s="331">
        <v>68.4</v>
      </c>
      <c r="F248" s="353">
        <v>68.4</v>
      </c>
      <c r="G248" s="354">
        <v>68.4</v>
      </c>
      <c r="H248" s="354">
        <v>68.4</v>
      </c>
      <c r="I248" s="354">
        <v>68.4</v>
      </c>
      <c r="J248" s="354">
        <v>68.4</v>
      </c>
      <c r="K248" s="354">
        <v>68.4</v>
      </c>
      <c r="L248" s="354">
        <v>68.4</v>
      </c>
      <c r="M248" s="354">
        <v>68.4</v>
      </c>
      <c r="N248" s="354">
        <v>68.4</v>
      </c>
      <c r="O248" s="354">
        <v>68.4</v>
      </c>
      <c r="P248" s="354">
        <v>68.4</v>
      </c>
      <c r="Q248" s="352">
        <v>68.4</v>
      </c>
      <c r="R248" s="351">
        <v>68.4</v>
      </c>
      <c r="S248" s="193"/>
    </row>
    <row r="249" spans="1:19" s="56" customFormat="1" ht="45">
      <c r="A249" s="188" t="s">
        <v>529</v>
      </c>
      <c r="B249" s="188" t="s">
        <v>248</v>
      </c>
      <c r="C249" s="188" t="s">
        <v>282</v>
      </c>
      <c r="D249" s="178" t="s">
        <v>66</v>
      </c>
      <c r="E249" s="287">
        <v>24</v>
      </c>
      <c r="F249" s="288">
        <v>2</v>
      </c>
      <c r="G249" s="289">
        <v>2</v>
      </c>
      <c r="H249" s="289">
        <v>2</v>
      </c>
      <c r="I249" s="289">
        <v>2</v>
      </c>
      <c r="J249" s="289">
        <v>2</v>
      </c>
      <c r="K249" s="289">
        <v>2</v>
      </c>
      <c r="L249" s="289">
        <v>2</v>
      </c>
      <c r="M249" s="289">
        <v>2</v>
      </c>
      <c r="N249" s="289">
        <v>2</v>
      </c>
      <c r="O249" s="289">
        <v>2</v>
      </c>
      <c r="P249" s="289">
        <v>2</v>
      </c>
      <c r="Q249" s="290">
        <v>2</v>
      </c>
      <c r="R249" s="291">
        <f>SUM(F249:Q249)</f>
        <v>24</v>
      </c>
      <c r="S249" s="193"/>
    </row>
    <row r="250" spans="1:19" s="56" customFormat="1" ht="12" thickBot="1">
      <c r="A250" s="211"/>
      <c r="B250" s="211"/>
      <c r="C250" s="211"/>
      <c r="D250" s="180"/>
      <c r="E250" s="277"/>
      <c r="F250" s="278"/>
      <c r="G250" s="279"/>
      <c r="H250" s="279"/>
      <c r="I250" s="279"/>
      <c r="J250" s="279"/>
      <c r="K250" s="279"/>
      <c r="L250" s="279"/>
      <c r="M250" s="279"/>
      <c r="N250" s="279"/>
      <c r="O250" s="279"/>
      <c r="P250" s="279"/>
      <c r="Q250" s="277"/>
      <c r="R250" s="291"/>
      <c r="S250" s="212"/>
    </row>
    <row r="251" spans="1:19" s="56" customFormat="1" ht="15.75" customHeight="1">
      <c r="A251" s="410" t="s">
        <v>807</v>
      </c>
      <c r="B251" s="410"/>
      <c r="C251" s="410"/>
      <c r="D251" s="410"/>
      <c r="E251" s="411"/>
      <c r="F251" s="436"/>
      <c r="G251" s="437"/>
      <c r="H251" s="437"/>
      <c r="I251" s="437"/>
      <c r="J251" s="437"/>
      <c r="K251" s="437"/>
      <c r="L251" s="437"/>
      <c r="M251" s="437"/>
      <c r="N251" s="437"/>
      <c r="O251" s="437"/>
      <c r="P251" s="437"/>
      <c r="Q251" s="437"/>
      <c r="R251" s="437"/>
      <c r="S251" s="437"/>
    </row>
    <row r="252" spans="1:19" s="56" customFormat="1" ht="45">
      <c r="A252" s="188" t="s">
        <v>573</v>
      </c>
      <c r="B252" s="188" t="s">
        <v>291</v>
      </c>
      <c r="C252" s="188" t="s">
        <v>215</v>
      </c>
      <c r="D252" s="178" t="s">
        <v>292</v>
      </c>
      <c r="E252" s="287">
        <v>1</v>
      </c>
      <c r="F252" s="288">
        <v>1</v>
      </c>
      <c r="G252" s="289"/>
      <c r="H252" s="289"/>
      <c r="I252" s="289"/>
      <c r="J252" s="289"/>
      <c r="K252" s="289"/>
      <c r="L252" s="289"/>
      <c r="M252" s="289"/>
      <c r="N252" s="289"/>
      <c r="O252" s="289"/>
      <c r="P252" s="289"/>
      <c r="Q252" s="290"/>
      <c r="R252" s="291">
        <f>SUM(F252:Q252)</f>
        <v>1</v>
      </c>
      <c r="S252" s="193"/>
    </row>
    <row r="253" spans="1:19" s="56" customFormat="1" ht="45">
      <c r="A253" s="188" t="s">
        <v>574</v>
      </c>
      <c r="B253" s="188" t="s">
        <v>291</v>
      </c>
      <c r="C253" s="188" t="s">
        <v>215</v>
      </c>
      <c r="D253" s="178" t="s">
        <v>293</v>
      </c>
      <c r="E253" s="287">
        <v>3</v>
      </c>
      <c r="F253" s="288"/>
      <c r="G253" s="289"/>
      <c r="H253" s="289"/>
      <c r="I253" s="289">
        <v>3</v>
      </c>
      <c r="J253" s="289"/>
      <c r="K253" s="289"/>
      <c r="L253" s="289"/>
      <c r="M253" s="289"/>
      <c r="N253" s="289"/>
      <c r="O253" s="289"/>
      <c r="P253" s="289"/>
      <c r="Q253" s="290"/>
      <c r="R253" s="291">
        <f>SUM(F253:Q253)</f>
        <v>3</v>
      </c>
      <c r="S253" s="193"/>
    </row>
    <row r="254" spans="1:19" s="56" customFormat="1" ht="45">
      <c r="A254" s="188" t="s">
        <v>575</v>
      </c>
      <c r="B254" s="188" t="s">
        <v>291</v>
      </c>
      <c r="C254" s="188" t="s">
        <v>215</v>
      </c>
      <c r="D254" s="178" t="s">
        <v>294</v>
      </c>
      <c r="E254" s="287">
        <v>1</v>
      </c>
      <c r="F254" s="288"/>
      <c r="G254" s="289"/>
      <c r="H254" s="289"/>
      <c r="I254" s="289">
        <v>1</v>
      </c>
      <c r="J254" s="289"/>
      <c r="K254" s="289"/>
      <c r="L254" s="289"/>
      <c r="M254" s="289"/>
      <c r="N254" s="289"/>
      <c r="O254" s="289"/>
      <c r="P254" s="289"/>
      <c r="Q254" s="290"/>
      <c r="R254" s="291">
        <f>SUM(F254:Q254)</f>
        <v>1</v>
      </c>
      <c r="S254" s="193"/>
    </row>
    <row r="255" spans="1:19" s="56" customFormat="1" ht="45">
      <c r="A255" s="188" t="s">
        <v>576</v>
      </c>
      <c r="B255" s="188" t="s">
        <v>291</v>
      </c>
      <c r="C255" s="188" t="s">
        <v>215</v>
      </c>
      <c r="D255" s="178" t="s">
        <v>295</v>
      </c>
      <c r="E255" s="287">
        <v>1</v>
      </c>
      <c r="F255" s="288"/>
      <c r="G255" s="289"/>
      <c r="H255" s="289"/>
      <c r="I255" s="289">
        <v>1</v>
      </c>
      <c r="J255" s="289"/>
      <c r="K255" s="289"/>
      <c r="L255" s="289"/>
      <c r="M255" s="289"/>
      <c r="N255" s="289"/>
      <c r="O255" s="289"/>
      <c r="P255" s="289"/>
      <c r="Q255" s="290"/>
      <c r="R255" s="291">
        <f>SUM(F255:Q255)</f>
        <v>1</v>
      </c>
      <c r="S255" s="193"/>
    </row>
    <row r="256" spans="1:19" s="56" customFormat="1" ht="45">
      <c r="A256" s="84" t="s">
        <v>507</v>
      </c>
      <c r="B256" s="84" t="s">
        <v>248</v>
      </c>
      <c r="C256" s="84" t="s">
        <v>215</v>
      </c>
      <c r="D256" s="85" t="s">
        <v>98</v>
      </c>
      <c r="E256" s="287">
        <v>138.9</v>
      </c>
      <c r="F256" s="288">
        <v>138.9</v>
      </c>
      <c r="G256" s="289">
        <v>138.9</v>
      </c>
      <c r="H256" s="289">
        <v>138.9</v>
      </c>
      <c r="I256" s="289">
        <v>138.9</v>
      </c>
      <c r="J256" s="289">
        <v>138.9</v>
      </c>
      <c r="K256" s="289">
        <v>138.9</v>
      </c>
      <c r="L256" s="289">
        <v>138.9</v>
      </c>
      <c r="M256" s="289">
        <v>138.9</v>
      </c>
      <c r="N256" s="289">
        <v>138.9</v>
      </c>
      <c r="O256" s="289">
        <v>138.9</v>
      </c>
      <c r="P256" s="289">
        <v>138.9</v>
      </c>
      <c r="Q256" s="290">
        <v>138.9</v>
      </c>
      <c r="R256" s="291">
        <v>138.9</v>
      </c>
      <c r="S256" s="193"/>
    </row>
    <row r="257" spans="1:19" s="56" customFormat="1" ht="45.75" thickBot="1">
      <c r="A257" s="188" t="s">
        <v>529</v>
      </c>
      <c r="B257" s="188" t="s">
        <v>248</v>
      </c>
      <c r="C257" s="188" t="s">
        <v>282</v>
      </c>
      <c r="D257" s="178" t="s">
        <v>66</v>
      </c>
      <c r="E257" s="287">
        <v>24</v>
      </c>
      <c r="F257" s="288">
        <v>2</v>
      </c>
      <c r="G257" s="289">
        <v>2</v>
      </c>
      <c r="H257" s="289">
        <v>2</v>
      </c>
      <c r="I257" s="289">
        <v>2</v>
      </c>
      <c r="J257" s="289">
        <v>2</v>
      </c>
      <c r="K257" s="289">
        <v>2</v>
      </c>
      <c r="L257" s="289">
        <v>2</v>
      </c>
      <c r="M257" s="289">
        <v>2</v>
      </c>
      <c r="N257" s="289">
        <v>2</v>
      </c>
      <c r="O257" s="289">
        <v>2</v>
      </c>
      <c r="P257" s="289">
        <v>2</v>
      </c>
      <c r="Q257" s="290">
        <v>2</v>
      </c>
      <c r="R257" s="291">
        <f>SUM(F257:Q257)</f>
        <v>24</v>
      </c>
      <c r="S257" s="193"/>
    </row>
    <row r="258" spans="1:19" s="56" customFormat="1" ht="15.75" customHeight="1">
      <c r="A258" s="410" t="s">
        <v>808</v>
      </c>
      <c r="B258" s="410"/>
      <c r="C258" s="410"/>
      <c r="D258" s="410"/>
      <c r="E258" s="411"/>
      <c r="F258" s="436"/>
      <c r="G258" s="437"/>
      <c r="H258" s="437"/>
      <c r="I258" s="437"/>
      <c r="J258" s="437"/>
      <c r="K258" s="437"/>
      <c r="L258" s="437"/>
      <c r="M258" s="437"/>
      <c r="N258" s="437"/>
      <c r="O258" s="437"/>
      <c r="P258" s="437"/>
      <c r="Q258" s="437"/>
      <c r="R258" s="437"/>
      <c r="S258" s="437"/>
    </row>
    <row r="259" spans="1:19" s="56" customFormat="1" ht="45">
      <c r="A259" s="188" t="s">
        <v>577</v>
      </c>
      <c r="B259" s="188" t="s">
        <v>248</v>
      </c>
      <c r="C259" s="188" t="s">
        <v>281</v>
      </c>
      <c r="D259" s="178" t="s">
        <v>814</v>
      </c>
      <c r="E259" s="331">
        <v>14.5</v>
      </c>
      <c r="F259" s="190"/>
      <c r="G259" s="191"/>
      <c r="H259" s="191"/>
      <c r="I259" s="191"/>
      <c r="J259" s="191"/>
      <c r="K259" s="191"/>
      <c r="L259" s="191"/>
      <c r="M259" s="191"/>
      <c r="N259" s="191"/>
      <c r="O259" s="191"/>
      <c r="P259" s="191"/>
      <c r="Q259" s="352">
        <v>14.5</v>
      </c>
      <c r="R259" s="351">
        <f aca="true" t="shared" si="10" ref="R259:R264">SUM(F259:Q259)</f>
        <v>14.5</v>
      </c>
      <c r="S259" s="193"/>
    </row>
    <row r="260" spans="1:19" s="56" customFormat="1" ht="45">
      <c r="A260" s="188" t="s">
        <v>578</v>
      </c>
      <c r="B260" s="188" t="s">
        <v>248</v>
      </c>
      <c r="C260" s="188" t="s">
        <v>281</v>
      </c>
      <c r="D260" s="178" t="s">
        <v>814</v>
      </c>
      <c r="E260" s="287">
        <v>8</v>
      </c>
      <c r="F260" s="190"/>
      <c r="G260" s="191"/>
      <c r="H260" s="191"/>
      <c r="I260" s="191"/>
      <c r="J260" s="191"/>
      <c r="K260" s="191"/>
      <c r="L260" s="191"/>
      <c r="M260" s="191"/>
      <c r="N260" s="191"/>
      <c r="O260" s="191"/>
      <c r="P260" s="191"/>
      <c r="Q260" s="290">
        <v>8</v>
      </c>
      <c r="R260" s="291">
        <f t="shared" si="10"/>
        <v>8</v>
      </c>
      <c r="S260" s="193"/>
    </row>
    <row r="261" spans="1:19" s="56" customFormat="1" ht="45">
      <c r="A261" s="188" t="s">
        <v>579</v>
      </c>
      <c r="B261" s="188" t="s">
        <v>248</v>
      </c>
      <c r="C261" s="188" t="s">
        <v>281</v>
      </c>
      <c r="D261" s="178" t="s">
        <v>814</v>
      </c>
      <c r="E261" s="287">
        <v>12</v>
      </c>
      <c r="F261" s="190"/>
      <c r="G261" s="191"/>
      <c r="H261" s="191"/>
      <c r="I261" s="191"/>
      <c r="J261" s="191"/>
      <c r="K261" s="191"/>
      <c r="L261" s="191"/>
      <c r="M261" s="191"/>
      <c r="N261" s="191"/>
      <c r="O261" s="191"/>
      <c r="P261" s="191"/>
      <c r="Q261" s="290">
        <v>12</v>
      </c>
      <c r="R261" s="291">
        <f t="shared" si="10"/>
        <v>12</v>
      </c>
      <c r="S261" s="193"/>
    </row>
    <row r="262" spans="1:19" s="56" customFormat="1" ht="45">
      <c r="A262" s="188" t="s">
        <v>580</v>
      </c>
      <c r="B262" s="188" t="s">
        <v>248</v>
      </c>
      <c r="C262" s="188" t="s">
        <v>281</v>
      </c>
      <c r="D262" s="178" t="s">
        <v>814</v>
      </c>
      <c r="E262" s="287">
        <v>3</v>
      </c>
      <c r="F262" s="288"/>
      <c r="G262" s="289"/>
      <c r="H262" s="289"/>
      <c r="I262" s="289"/>
      <c r="J262" s="289"/>
      <c r="K262" s="289"/>
      <c r="L262" s="289">
        <v>3</v>
      </c>
      <c r="M262" s="289"/>
      <c r="N262" s="289"/>
      <c r="O262" s="289"/>
      <c r="P262" s="289"/>
      <c r="Q262" s="290"/>
      <c r="R262" s="291">
        <f t="shared" si="10"/>
        <v>3</v>
      </c>
      <c r="S262" s="193"/>
    </row>
    <row r="263" spans="1:19" s="56" customFormat="1" ht="45">
      <c r="A263" s="188" t="s">
        <v>581</v>
      </c>
      <c r="B263" s="188" t="s">
        <v>248</v>
      </c>
      <c r="C263" s="188" t="s">
        <v>281</v>
      </c>
      <c r="D263" s="178" t="s">
        <v>393</v>
      </c>
      <c r="E263" s="331">
        <v>2.6</v>
      </c>
      <c r="F263" s="353"/>
      <c r="G263" s="354">
        <v>2.6</v>
      </c>
      <c r="H263" s="289"/>
      <c r="I263" s="289"/>
      <c r="J263" s="289"/>
      <c r="K263" s="289"/>
      <c r="L263" s="289"/>
      <c r="M263" s="289"/>
      <c r="N263" s="289"/>
      <c r="O263" s="289"/>
      <c r="P263" s="289"/>
      <c r="Q263" s="290"/>
      <c r="R263" s="351">
        <f t="shared" si="10"/>
        <v>2.6</v>
      </c>
      <c r="S263" s="193"/>
    </row>
    <row r="264" spans="1:19" s="56" customFormat="1" ht="45">
      <c r="A264" s="188" t="s">
        <v>582</v>
      </c>
      <c r="B264" s="188" t="s">
        <v>248</v>
      </c>
      <c r="C264" s="188" t="s">
        <v>281</v>
      </c>
      <c r="D264" s="178" t="s">
        <v>818</v>
      </c>
      <c r="E264" s="287">
        <v>1</v>
      </c>
      <c r="F264" s="288"/>
      <c r="G264" s="289"/>
      <c r="H264" s="289"/>
      <c r="I264" s="289"/>
      <c r="J264" s="289"/>
      <c r="K264" s="289"/>
      <c r="L264" s="289">
        <v>1</v>
      </c>
      <c r="M264" s="289"/>
      <c r="N264" s="289"/>
      <c r="O264" s="289"/>
      <c r="P264" s="289"/>
      <c r="Q264" s="290"/>
      <c r="R264" s="291">
        <f t="shared" si="10"/>
        <v>1</v>
      </c>
      <c r="S264" s="332"/>
    </row>
    <row r="265" spans="1:19" s="56" customFormat="1" ht="45">
      <c r="A265" s="84" t="s">
        <v>502</v>
      </c>
      <c r="B265" s="84" t="s">
        <v>248</v>
      </c>
      <c r="C265" s="84" t="s">
        <v>215</v>
      </c>
      <c r="D265" s="85" t="s">
        <v>98</v>
      </c>
      <c r="E265" s="287">
        <v>183.2</v>
      </c>
      <c r="F265" s="288">
        <v>183.2</v>
      </c>
      <c r="G265" s="289">
        <v>183.2</v>
      </c>
      <c r="H265" s="289">
        <v>183.2</v>
      </c>
      <c r="I265" s="289">
        <v>183.2</v>
      </c>
      <c r="J265" s="289">
        <v>183.2</v>
      </c>
      <c r="K265" s="289">
        <v>183.2</v>
      </c>
      <c r="L265" s="289">
        <v>183.2</v>
      </c>
      <c r="M265" s="289">
        <v>183.2</v>
      </c>
      <c r="N265" s="289">
        <v>183.2</v>
      </c>
      <c r="O265" s="289">
        <v>183.2</v>
      </c>
      <c r="P265" s="289">
        <v>183.2</v>
      </c>
      <c r="Q265" s="290">
        <v>183.2</v>
      </c>
      <c r="R265" s="291">
        <v>183.2</v>
      </c>
      <c r="S265" s="332"/>
    </row>
    <row r="266" spans="1:19" s="56" customFormat="1" ht="45.75" thickBot="1">
      <c r="A266" s="188" t="s">
        <v>529</v>
      </c>
      <c r="B266" s="188" t="s">
        <v>248</v>
      </c>
      <c r="C266" s="188" t="s">
        <v>282</v>
      </c>
      <c r="D266" s="178" t="s">
        <v>66</v>
      </c>
      <c r="E266" s="287">
        <v>24</v>
      </c>
      <c r="F266" s="288">
        <v>2</v>
      </c>
      <c r="G266" s="289">
        <v>2</v>
      </c>
      <c r="H266" s="289">
        <v>2</v>
      </c>
      <c r="I266" s="289">
        <v>2</v>
      </c>
      <c r="J266" s="289">
        <v>2</v>
      </c>
      <c r="K266" s="289">
        <v>2</v>
      </c>
      <c r="L266" s="289">
        <v>2</v>
      </c>
      <c r="M266" s="289">
        <v>2</v>
      </c>
      <c r="N266" s="289">
        <v>2</v>
      </c>
      <c r="O266" s="289">
        <v>2</v>
      </c>
      <c r="P266" s="289">
        <v>2</v>
      </c>
      <c r="Q266" s="290">
        <v>2</v>
      </c>
      <c r="R266" s="291">
        <f>SUM(F266:Q266)</f>
        <v>24</v>
      </c>
      <c r="S266" s="332"/>
    </row>
    <row r="267" spans="1:19" s="56" customFormat="1" ht="11.25" customHeight="1">
      <c r="A267" s="410" t="s">
        <v>809</v>
      </c>
      <c r="B267" s="410"/>
      <c r="C267" s="410"/>
      <c r="D267" s="410"/>
      <c r="E267" s="411"/>
      <c r="F267" s="436"/>
      <c r="G267" s="437"/>
      <c r="H267" s="437"/>
      <c r="I267" s="437"/>
      <c r="J267" s="437"/>
      <c r="K267" s="437"/>
      <c r="L267" s="437"/>
      <c r="M267" s="437"/>
      <c r="N267" s="437"/>
      <c r="O267" s="437"/>
      <c r="P267" s="437"/>
      <c r="Q267" s="437"/>
      <c r="R267" s="437"/>
      <c r="S267" s="437"/>
    </row>
    <row r="268" spans="1:19" s="224" customFormat="1" ht="45">
      <c r="A268" s="214" t="s">
        <v>583</v>
      </c>
      <c r="B268" s="214" t="s">
        <v>248</v>
      </c>
      <c r="C268" s="214" t="s">
        <v>281</v>
      </c>
      <c r="D268" s="178" t="s">
        <v>814</v>
      </c>
      <c r="E268" s="216">
        <v>1.8</v>
      </c>
      <c r="F268" s="217"/>
      <c r="G268" s="218">
        <v>0.163</v>
      </c>
      <c r="H268" s="218">
        <v>0.163</v>
      </c>
      <c r="I268" s="218">
        <v>0.163</v>
      </c>
      <c r="J268" s="218">
        <v>0.163</v>
      </c>
      <c r="K268" s="218">
        <v>0.163</v>
      </c>
      <c r="L268" s="218">
        <v>0.163</v>
      </c>
      <c r="M268" s="218">
        <v>0.163</v>
      </c>
      <c r="N268" s="218">
        <v>0.163</v>
      </c>
      <c r="O268" s="218">
        <v>0.163</v>
      </c>
      <c r="P268" s="218">
        <v>0.163</v>
      </c>
      <c r="Q268" s="216">
        <v>0.17</v>
      </c>
      <c r="R268" s="219">
        <f aca="true" t="shared" si="11" ref="R268:R277">SUM(F268:Q268)</f>
        <v>1.8</v>
      </c>
      <c r="S268" s="220"/>
    </row>
    <row r="269" spans="1:19" s="224" customFormat="1" ht="45">
      <c r="A269" s="214" t="s">
        <v>584</v>
      </c>
      <c r="B269" s="214" t="s">
        <v>248</v>
      </c>
      <c r="C269" s="214" t="s">
        <v>281</v>
      </c>
      <c r="D269" s="178" t="s">
        <v>814</v>
      </c>
      <c r="E269" s="216">
        <v>6.6</v>
      </c>
      <c r="F269" s="217"/>
      <c r="G269" s="218"/>
      <c r="H269" s="218">
        <v>0.6599999999999999</v>
      </c>
      <c r="I269" s="218">
        <v>0.6599999999999999</v>
      </c>
      <c r="J269" s="218">
        <v>0.6599999999999999</v>
      </c>
      <c r="K269" s="218">
        <v>0.6599999999999999</v>
      </c>
      <c r="L269" s="218">
        <v>0.6599999999999999</v>
      </c>
      <c r="M269" s="218">
        <v>0.6599999999999999</v>
      </c>
      <c r="N269" s="218">
        <v>0.6599999999999999</v>
      </c>
      <c r="O269" s="218">
        <v>0.6599999999999999</v>
      </c>
      <c r="P269" s="218">
        <v>0.6599999999999999</v>
      </c>
      <c r="Q269" s="216">
        <v>0.6599999999999999</v>
      </c>
      <c r="R269" s="219">
        <f t="shared" si="11"/>
        <v>6.6000000000000005</v>
      </c>
      <c r="S269" s="220"/>
    </row>
    <row r="270" spans="1:19" s="224" customFormat="1" ht="45">
      <c r="A270" s="214" t="s">
        <v>585</v>
      </c>
      <c r="B270" s="214" t="s">
        <v>248</v>
      </c>
      <c r="C270" s="214" t="s">
        <v>281</v>
      </c>
      <c r="D270" s="178" t="s">
        <v>814</v>
      </c>
      <c r="E270" s="216">
        <v>0.6</v>
      </c>
      <c r="F270" s="217">
        <v>0.2</v>
      </c>
      <c r="G270" s="218">
        <v>0.2</v>
      </c>
      <c r="H270" s="218">
        <v>0.2</v>
      </c>
      <c r="I270" s="218"/>
      <c r="J270" s="218"/>
      <c r="K270" s="218"/>
      <c r="L270" s="218"/>
      <c r="M270" s="218"/>
      <c r="N270" s="218"/>
      <c r="O270" s="218"/>
      <c r="P270" s="218"/>
      <c r="Q270" s="216"/>
      <c r="R270" s="219">
        <f t="shared" si="11"/>
        <v>0.6000000000000001</v>
      </c>
      <c r="S270" s="220"/>
    </row>
    <row r="271" spans="1:19" s="224" customFormat="1" ht="45">
      <c r="A271" s="214" t="s">
        <v>586</v>
      </c>
      <c r="B271" s="214" t="s">
        <v>248</v>
      </c>
      <c r="C271" s="214" t="s">
        <v>281</v>
      </c>
      <c r="D271" s="178" t="s">
        <v>814</v>
      </c>
      <c r="E271" s="272">
        <v>16</v>
      </c>
      <c r="F271" s="217"/>
      <c r="G271" s="218"/>
      <c r="H271" s="218">
        <v>0.25</v>
      </c>
      <c r="I271" s="218">
        <v>0.25</v>
      </c>
      <c r="J271" s="218">
        <v>1.5</v>
      </c>
      <c r="K271" s="218">
        <v>2</v>
      </c>
      <c r="L271" s="218">
        <v>2</v>
      </c>
      <c r="M271" s="218">
        <v>2</v>
      </c>
      <c r="N271" s="218">
        <v>2</v>
      </c>
      <c r="O271" s="218">
        <v>2</v>
      </c>
      <c r="P271" s="218">
        <v>2</v>
      </c>
      <c r="Q271" s="216">
        <v>2</v>
      </c>
      <c r="R271" s="384">
        <f t="shared" si="11"/>
        <v>16</v>
      </c>
      <c r="S271" s="220"/>
    </row>
    <row r="272" spans="1:19" s="224" customFormat="1" ht="45">
      <c r="A272" s="214" t="s">
        <v>587</v>
      </c>
      <c r="B272" s="214" t="s">
        <v>248</v>
      </c>
      <c r="C272" s="214" t="s">
        <v>281</v>
      </c>
      <c r="D272" s="215" t="s">
        <v>172</v>
      </c>
      <c r="E272" s="272">
        <v>58</v>
      </c>
      <c r="F272" s="284">
        <v>5</v>
      </c>
      <c r="G272" s="285">
        <v>10</v>
      </c>
      <c r="H272" s="285">
        <v>10</v>
      </c>
      <c r="I272" s="285">
        <v>10</v>
      </c>
      <c r="J272" s="285">
        <v>10</v>
      </c>
      <c r="K272" s="285">
        <v>10</v>
      </c>
      <c r="L272" s="285">
        <v>3</v>
      </c>
      <c r="M272" s="285"/>
      <c r="N272" s="285"/>
      <c r="O272" s="285"/>
      <c r="P272" s="285"/>
      <c r="Q272" s="272"/>
      <c r="R272" s="286">
        <f t="shared" si="11"/>
        <v>58</v>
      </c>
      <c r="S272" s="220"/>
    </row>
    <row r="273" spans="1:19" s="224" customFormat="1" ht="45">
      <c r="A273" s="214" t="s">
        <v>588</v>
      </c>
      <c r="B273" s="214" t="s">
        <v>248</v>
      </c>
      <c r="C273" s="214" t="s">
        <v>281</v>
      </c>
      <c r="D273" s="215" t="s">
        <v>818</v>
      </c>
      <c r="E273" s="272">
        <v>2</v>
      </c>
      <c r="F273" s="284"/>
      <c r="G273" s="285"/>
      <c r="H273" s="285"/>
      <c r="I273" s="285">
        <v>1</v>
      </c>
      <c r="J273" s="285"/>
      <c r="K273" s="285"/>
      <c r="L273" s="285"/>
      <c r="M273" s="285"/>
      <c r="N273" s="285"/>
      <c r="O273" s="285"/>
      <c r="P273" s="285"/>
      <c r="Q273" s="272">
        <v>1</v>
      </c>
      <c r="R273" s="286">
        <f t="shared" si="11"/>
        <v>2</v>
      </c>
      <c r="S273" s="220"/>
    </row>
    <row r="274" spans="1:19" s="224" customFormat="1" ht="45">
      <c r="A274" s="214" t="s">
        <v>589</v>
      </c>
      <c r="B274" s="214" t="s">
        <v>248</v>
      </c>
      <c r="C274" s="214" t="s">
        <v>281</v>
      </c>
      <c r="D274" s="215" t="s">
        <v>819</v>
      </c>
      <c r="E274" s="272">
        <v>3</v>
      </c>
      <c r="F274" s="284"/>
      <c r="G274" s="285">
        <v>0.27</v>
      </c>
      <c r="H274" s="285">
        <v>0.27</v>
      </c>
      <c r="I274" s="285">
        <v>0.27</v>
      </c>
      <c r="J274" s="285">
        <v>0.27</v>
      </c>
      <c r="K274" s="285">
        <v>0.27</v>
      </c>
      <c r="L274" s="285">
        <v>0.27</v>
      </c>
      <c r="M274" s="285">
        <v>0.27</v>
      </c>
      <c r="N274" s="285">
        <v>0.27</v>
      </c>
      <c r="O274" s="285">
        <v>0.27</v>
      </c>
      <c r="P274" s="285">
        <v>0.27</v>
      </c>
      <c r="Q274" s="272">
        <v>0.3</v>
      </c>
      <c r="R274" s="286">
        <f t="shared" si="11"/>
        <v>3</v>
      </c>
      <c r="S274" s="220"/>
    </row>
    <row r="275" spans="1:19" s="224" customFormat="1" ht="45">
      <c r="A275" s="214" t="s">
        <v>590</v>
      </c>
      <c r="B275" s="214" t="s">
        <v>248</v>
      </c>
      <c r="C275" s="214" t="s">
        <v>281</v>
      </c>
      <c r="D275" s="215" t="s">
        <v>818</v>
      </c>
      <c r="E275" s="272">
        <v>1</v>
      </c>
      <c r="F275" s="284"/>
      <c r="G275" s="285"/>
      <c r="H275" s="285"/>
      <c r="I275" s="285">
        <v>1</v>
      </c>
      <c r="J275" s="285"/>
      <c r="K275" s="285"/>
      <c r="L275" s="285"/>
      <c r="M275" s="285"/>
      <c r="N275" s="285"/>
      <c r="O275" s="285"/>
      <c r="P275" s="285"/>
      <c r="Q275" s="272"/>
      <c r="R275" s="286">
        <f t="shared" si="11"/>
        <v>1</v>
      </c>
      <c r="S275" s="220"/>
    </row>
    <row r="276" spans="1:19" s="224" customFormat="1" ht="45">
      <c r="A276" s="214" t="s">
        <v>591</v>
      </c>
      <c r="B276" s="214" t="s">
        <v>248</v>
      </c>
      <c r="C276" s="214" t="s">
        <v>281</v>
      </c>
      <c r="D276" s="215" t="s">
        <v>818</v>
      </c>
      <c r="E276" s="272">
        <v>1</v>
      </c>
      <c r="F276" s="284">
        <v>0.33</v>
      </c>
      <c r="G276" s="285">
        <v>0.3333333333333333</v>
      </c>
      <c r="H276" s="285">
        <v>0.33</v>
      </c>
      <c r="I276" s="285"/>
      <c r="J276" s="285"/>
      <c r="K276" s="285"/>
      <c r="L276" s="285"/>
      <c r="M276" s="285"/>
      <c r="N276" s="285"/>
      <c r="O276" s="285"/>
      <c r="P276" s="285"/>
      <c r="Q276" s="272"/>
      <c r="R276" s="286">
        <f t="shared" si="11"/>
        <v>0.9933333333333334</v>
      </c>
      <c r="S276" s="220"/>
    </row>
    <row r="277" spans="1:19" s="224" customFormat="1" ht="45">
      <c r="A277" s="214" t="s">
        <v>592</v>
      </c>
      <c r="B277" s="214" t="s">
        <v>248</v>
      </c>
      <c r="C277" s="214" t="s">
        <v>281</v>
      </c>
      <c r="D277" s="215" t="s">
        <v>172</v>
      </c>
      <c r="E277" s="272">
        <v>30</v>
      </c>
      <c r="F277" s="284">
        <v>3</v>
      </c>
      <c r="G277" s="285">
        <v>4</v>
      </c>
      <c r="H277" s="285">
        <v>5</v>
      </c>
      <c r="I277" s="285">
        <v>5</v>
      </c>
      <c r="J277" s="285">
        <v>5</v>
      </c>
      <c r="K277" s="285">
        <v>5</v>
      </c>
      <c r="L277" s="285">
        <v>3</v>
      </c>
      <c r="M277" s="285"/>
      <c r="N277" s="285"/>
      <c r="O277" s="285"/>
      <c r="P277" s="285"/>
      <c r="Q277" s="272"/>
      <c r="R277" s="286">
        <f t="shared" si="11"/>
        <v>30</v>
      </c>
      <c r="S277" s="220"/>
    </row>
    <row r="278" spans="1:19" s="224" customFormat="1" ht="45">
      <c r="A278" s="84" t="s">
        <v>502</v>
      </c>
      <c r="B278" s="84" t="s">
        <v>248</v>
      </c>
      <c r="C278" s="84" t="s">
        <v>215</v>
      </c>
      <c r="D278" s="85" t="s">
        <v>98</v>
      </c>
      <c r="E278" s="272">
        <v>257</v>
      </c>
      <c r="F278" s="284">
        <v>257</v>
      </c>
      <c r="G278" s="285">
        <v>257</v>
      </c>
      <c r="H278" s="285">
        <v>257</v>
      </c>
      <c r="I278" s="285">
        <v>257</v>
      </c>
      <c r="J278" s="285">
        <v>257</v>
      </c>
      <c r="K278" s="285">
        <v>257</v>
      </c>
      <c r="L278" s="285">
        <v>257</v>
      </c>
      <c r="M278" s="285">
        <v>257</v>
      </c>
      <c r="N278" s="285">
        <v>257</v>
      </c>
      <c r="O278" s="285">
        <v>257</v>
      </c>
      <c r="P278" s="285">
        <v>257</v>
      </c>
      <c r="Q278" s="272">
        <v>257</v>
      </c>
      <c r="R278" s="286">
        <v>257</v>
      </c>
      <c r="S278" s="220"/>
    </row>
    <row r="279" spans="1:19" s="56" customFormat="1" ht="45">
      <c r="A279" s="73" t="s">
        <v>529</v>
      </c>
      <c r="B279" s="73" t="s">
        <v>248</v>
      </c>
      <c r="C279" s="73" t="s">
        <v>282</v>
      </c>
      <c r="D279" s="74" t="s">
        <v>196</v>
      </c>
      <c r="E279" s="272">
        <v>24</v>
      </c>
      <c r="F279" s="273">
        <v>2</v>
      </c>
      <c r="G279" s="274">
        <v>2</v>
      </c>
      <c r="H279" s="274">
        <v>2</v>
      </c>
      <c r="I279" s="274">
        <v>2</v>
      </c>
      <c r="J279" s="274">
        <v>2</v>
      </c>
      <c r="K279" s="274">
        <v>2</v>
      </c>
      <c r="L279" s="274">
        <v>2</v>
      </c>
      <c r="M279" s="274">
        <v>2</v>
      </c>
      <c r="N279" s="274">
        <v>2</v>
      </c>
      <c r="O279" s="274">
        <v>2</v>
      </c>
      <c r="P279" s="274">
        <v>2</v>
      </c>
      <c r="Q279" s="275">
        <v>2</v>
      </c>
      <c r="R279" s="286">
        <f>SUM(F279:Q279)</f>
        <v>24</v>
      </c>
      <c r="S279" s="76"/>
    </row>
    <row r="280" spans="1:19" s="56" customFormat="1" ht="11.25">
      <c r="A280" s="73"/>
      <c r="B280" s="73"/>
      <c r="C280" s="73"/>
      <c r="D280" s="74"/>
      <c r="E280" s="275"/>
      <c r="F280" s="273"/>
      <c r="G280" s="274"/>
      <c r="H280" s="274"/>
      <c r="I280" s="274"/>
      <c r="J280" s="274"/>
      <c r="K280" s="274"/>
      <c r="L280" s="274"/>
      <c r="M280" s="274"/>
      <c r="N280" s="274"/>
      <c r="O280" s="274"/>
      <c r="P280" s="274"/>
      <c r="Q280" s="275"/>
      <c r="R280" s="291">
        <f>SUM(F280:Q280)</f>
        <v>0</v>
      </c>
      <c r="S280" s="76"/>
    </row>
    <row r="281" spans="1:19" s="56" customFormat="1" ht="15.75" customHeight="1">
      <c r="A281" s="417" t="s">
        <v>810</v>
      </c>
      <c r="B281" s="417"/>
      <c r="C281" s="417"/>
      <c r="D281" s="417"/>
      <c r="E281" s="418"/>
      <c r="F281" s="415"/>
      <c r="G281" s="416"/>
      <c r="H281" s="416"/>
      <c r="I281" s="416"/>
      <c r="J281" s="416"/>
      <c r="K281" s="416"/>
      <c r="L281" s="416"/>
      <c r="M281" s="416"/>
      <c r="N281" s="416"/>
      <c r="O281" s="416"/>
      <c r="P281" s="416"/>
      <c r="Q281" s="416"/>
      <c r="R281" s="416"/>
      <c r="S281" s="416"/>
    </row>
    <row r="282" spans="1:19" s="224" customFormat="1" ht="45">
      <c r="A282" s="214" t="s">
        <v>593</v>
      </c>
      <c r="B282" s="214" t="s">
        <v>248</v>
      </c>
      <c r="C282" s="214" t="s">
        <v>280</v>
      </c>
      <c r="D282" s="215" t="s">
        <v>173</v>
      </c>
      <c r="E282" s="272">
        <v>1</v>
      </c>
      <c r="F282" s="217"/>
      <c r="G282" s="218"/>
      <c r="H282" s="218"/>
      <c r="I282" s="218"/>
      <c r="J282" s="218"/>
      <c r="K282" s="218"/>
      <c r="L282" s="285">
        <v>1</v>
      </c>
      <c r="M282" s="218"/>
      <c r="N282" s="218"/>
      <c r="O282" s="218"/>
      <c r="P282" s="218"/>
      <c r="Q282" s="216"/>
      <c r="R282" s="384">
        <f>SUM(F282:Q282)</f>
        <v>1</v>
      </c>
      <c r="S282" s="220"/>
    </row>
    <row r="283" spans="1:19" s="224" customFormat="1" ht="45">
      <c r="A283" s="214" t="s">
        <v>594</v>
      </c>
      <c r="B283" s="214" t="s">
        <v>248</v>
      </c>
      <c r="C283" s="214" t="s">
        <v>281</v>
      </c>
      <c r="D283" s="215" t="s">
        <v>283</v>
      </c>
      <c r="E283" s="272">
        <v>1</v>
      </c>
      <c r="F283" s="284"/>
      <c r="G283" s="285"/>
      <c r="H283" s="285"/>
      <c r="I283" s="285"/>
      <c r="J283" s="285"/>
      <c r="K283" s="285"/>
      <c r="L283" s="285"/>
      <c r="M283" s="285"/>
      <c r="N283" s="285"/>
      <c r="O283" s="285"/>
      <c r="P283" s="285">
        <v>1</v>
      </c>
      <c r="Q283" s="272"/>
      <c r="R283" s="286">
        <f>SUM(F283:Q283)</f>
        <v>1</v>
      </c>
      <c r="S283" s="220"/>
    </row>
    <row r="284" spans="1:19" s="224" customFormat="1" ht="45">
      <c r="A284" s="214" t="s">
        <v>529</v>
      </c>
      <c r="B284" s="214" t="s">
        <v>248</v>
      </c>
      <c r="C284" s="214" t="s">
        <v>282</v>
      </c>
      <c r="D284" s="215" t="s">
        <v>196</v>
      </c>
      <c r="E284" s="272">
        <v>36</v>
      </c>
      <c r="F284" s="284">
        <v>3</v>
      </c>
      <c r="G284" s="285">
        <v>3</v>
      </c>
      <c r="H284" s="285">
        <v>3</v>
      </c>
      <c r="I284" s="285">
        <v>3</v>
      </c>
      <c r="J284" s="285">
        <v>3</v>
      </c>
      <c r="K284" s="285">
        <v>3</v>
      </c>
      <c r="L284" s="285">
        <v>3</v>
      </c>
      <c r="M284" s="285">
        <v>3</v>
      </c>
      <c r="N284" s="285">
        <v>3</v>
      </c>
      <c r="O284" s="285">
        <v>3</v>
      </c>
      <c r="P284" s="285">
        <v>3</v>
      </c>
      <c r="Q284" s="272">
        <v>3</v>
      </c>
      <c r="R284" s="286">
        <f>SUM(F284:Q284)</f>
        <v>36</v>
      </c>
      <c r="S284" s="220"/>
    </row>
    <row r="285" spans="1:19" s="56" customFormat="1" ht="15.75" customHeight="1">
      <c r="A285" s="417" t="s">
        <v>811</v>
      </c>
      <c r="B285" s="417"/>
      <c r="C285" s="417"/>
      <c r="D285" s="417"/>
      <c r="E285" s="418"/>
      <c r="F285" s="415"/>
      <c r="G285" s="416"/>
      <c r="H285" s="416"/>
      <c r="I285" s="416"/>
      <c r="J285" s="416"/>
      <c r="K285" s="416"/>
      <c r="L285" s="416"/>
      <c r="M285" s="416"/>
      <c r="N285" s="416"/>
      <c r="O285" s="416"/>
      <c r="P285" s="416"/>
      <c r="Q285" s="416"/>
      <c r="R285" s="416"/>
      <c r="S285" s="416"/>
    </row>
    <row r="286" spans="1:19" s="224" customFormat="1" ht="45">
      <c r="A286" s="214" t="s">
        <v>595</v>
      </c>
      <c r="B286" s="214" t="s">
        <v>248</v>
      </c>
      <c r="C286" s="214" t="s">
        <v>281</v>
      </c>
      <c r="D286" s="215" t="s">
        <v>814</v>
      </c>
      <c r="E286" s="216">
        <f>28.8026590005376-7.66</f>
        <v>21.1426590005376</v>
      </c>
      <c r="F286" s="217"/>
      <c r="G286" s="218"/>
      <c r="H286" s="218"/>
      <c r="I286" s="218">
        <v>0.5370072210440036</v>
      </c>
      <c r="J286" s="218">
        <v>0.93632757566884</v>
      </c>
      <c r="K286" s="218">
        <v>1.89466510969445</v>
      </c>
      <c r="L286" s="218">
        <v>2.54601834825558</v>
      </c>
      <c r="M286" s="218">
        <v>2.86365647185426</v>
      </c>
      <c r="N286" s="218">
        <v>2.29431900070079</v>
      </c>
      <c r="O286" s="218">
        <v>3.5373861079998603</v>
      </c>
      <c r="P286" s="218">
        <f>3.63049725228546-0.66</f>
        <v>2.97049725228546</v>
      </c>
      <c r="Q286" s="216">
        <v>3.562781913034359</v>
      </c>
      <c r="R286" s="219">
        <f aca="true" t="shared" si="12" ref="R286:R292">SUM(F286:Q286)</f>
        <v>21.142659000537602</v>
      </c>
      <c r="S286" s="376"/>
    </row>
    <row r="287" spans="1:19" s="224" customFormat="1" ht="45">
      <c r="A287" s="214" t="s">
        <v>596</v>
      </c>
      <c r="B287" s="214" t="s">
        <v>248</v>
      </c>
      <c r="C287" s="214" t="s">
        <v>281</v>
      </c>
      <c r="D287" s="215" t="s">
        <v>814</v>
      </c>
      <c r="E287" s="216">
        <f>37.6746901920731-3.9-5.97</f>
        <v>27.804690192073103</v>
      </c>
      <c r="F287" s="217"/>
      <c r="G287" s="218">
        <v>1.5007159147831315</v>
      </c>
      <c r="H287" s="218">
        <v>3.566326243425734</v>
      </c>
      <c r="I287" s="218">
        <f>5.68144972203863-3.9</f>
        <v>1.7814497220386305</v>
      </c>
      <c r="J287" s="218">
        <f>6.4561460298518-5.97</f>
        <v>0.4861460298517999</v>
      </c>
      <c r="K287" s="218">
        <v>2.769178680214879</v>
      </c>
      <c r="L287" s="218">
        <v>2.437244209847774</v>
      </c>
      <c r="M287" s="218">
        <v>2.907524388129768</v>
      </c>
      <c r="N287" s="218">
        <v>2.8263304651002956</v>
      </c>
      <c r="O287" s="218">
        <v>3.713084542192419</v>
      </c>
      <c r="P287" s="218">
        <v>2.9845765842388605</v>
      </c>
      <c r="Q287" s="216">
        <v>2.8321134122498277</v>
      </c>
      <c r="R287" s="219">
        <f t="shared" si="12"/>
        <v>27.80469019207312</v>
      </c>
      <c r="S287" s="375"/>
    </row>
    <row r="288" spans="1:19" s="224" customFormat="1" ht="45">
      <c r="A288" s="214" t="s">
        <v>597</v>
      </c>
      <c r="B288" s="214" t="s">
        <v>248</v>
      </c>
      <c r="C288" s="214" t="s">
        <v>281</v>
      </c>
      <c r="D288" s="215" t="s">
        <v>814</v>
      </c>
      <c r="E288" s="216">
        <f>17.7276039108432+4.27</f>
        <v>21.9976039108432</v>
      </c>
      <c r="F288" s="217">
        <v>1.190449716623885</v>
      </c>
      <c r="G288" s="218">
        <v>1.00541337331944</v>
      </c>
      <c r="H288" s="218">
        <v>0.797035034437187</v>
      </c>
      <c r="I288" s="218">
        <v>0.797035034437187</v>
      </c>
      <c r="J288" s="218">
        <v>0.797035034437187</v>
      </c>
      <c r="K288" s="218">
        <v>0.797035034437187</v>
      </c>
      <c r="L288" s="218">
        <v>0.3453964088748825</v>
      </c>
      <c r="M288" s="218">
        <v>0.8671064884696931</v>
      </c>
      <c r="N288" s="218">
        <v>1.5608151306151372</v>
      </c>
      <c r="O288" s="218">
        <v>3.242647152260655</v>
      </c>
      <c r="P288" s="218">
        <v>3.002452537677587</v>
      </c>
      <c r="Q288" s="216">
        <f>3.32518296525321+4.27</f>
        <v>7.59518296525321</v>
      </c>
      <c r="R288" s="219">
        <f t="shared" si="12"/>
        <v>21.99760391084324</v>
      </c>
      <c r="S288" s="376"/>
    </row>
    <row r="289" spans="1:19" s="224" customFormat="1" ht="45">
      <c r="A289" s="214" t="s">
        <v>598</v>
      </c>
      <c r="B289" s="214" t="s">
        <v>248</v>
      </c>
      <c r="C289" s="214" t="s">
        <v>281</v>
      </c>
      <c r="D289" s="215" t="s">
        <v>814</v>
      </c>
      <c r="E289" s="216">
        <f>45.3716733616716-10.62</f>
        <v>34.7516733616716</v>
      </c>
      <c r="F289" s="217">
        <v>1.622609405300972</v>
      </c>
      <c r="G289" s="218">
        <v>3.8333949989925467</v>
      </c>
      <c r="H289" s="218">
        <v>3.07723808762684</v>
      </c>
      <c r="I289" s="218">
        <v>3.54546838462122</v>
      </c>
      <c r="J289" s="218">
        <v>3.16828451010108</v>
      </c>
      <c r="K289" s="218">
        <v>1.0290338151066927</v>
      </c>
      <c r="L289" s="218">
        <v>0.5628244665341353</v>
      </c>
      <c r="M289" s="218">
        <v>2.4516944016605358</v>
      </c>
      <c r="N289" s="218">
        <v>3.34409254354141</v>
      </c>
      <c r="O289" s="218">
        <v>3.8158414557592626</v>
      </c>
      <c r="P289" s="218">
        <v>4.056282268060448</v>
      </c>
      <c r="Q289" s="216">
        <f>5.86490902436649-1.62</f>
        <v>4.24490902436649</v>
      </c>
      <c r="R289" s="219">
        <f t="shared" si="12"/>
        <v>34.751673361671635</v>
      </c>
      <c r="S289" s="375"/>
    </row>
    <row r="290" spans="1:19" s="224" customFormat="1" ht="45">
      <c r="A290" s="214" t="s">
        <v>599</v>
      </c>
      <c r="B290" s="214" t="s">
        <v>248</v>
      </c>
      <c r="C290" s="214" t="s">
        <v>281</v>
      </c>
      <c r="D290" s="215" t="s">
        <v>814</v>
      </c>
      <c r="E290" s="216">
        <f>16.1966507354543+5.51</f>
        <v>21.706650735454296</v>
      </c>
      <c r="F290" s="217"/>
      <c r="G290" s="218"/>
      <c r="H290" s="218">
        <f>2.34032411651522</f>
        <v>2.34032411651522</v>
      </c>
      <c r="I290" s="218">
        <v>1.7687948484903484</v>
      </c>
      <c r="J290" s="218">
        <v>1.03433609567284</v>
      </c>
      <c r="K290" s="218">
        <v>1.6637890798210018</v>
      </c>
      <c r="L290" s="218">
        <v>1.618529005805696</v>
      </c>
      <c r="M290" s="218">
        <v>1.3121509855720854</v>
      </c>
      <c r="N290" s="218">
        <f>0.69+3.96</f>
        <v>4.65</v>
      </c>
      <c r="O290" s="218">
        <v>0.6317570212397774</v>
      </c>
      <c r="P290" s="218">
        <v>0.584964441723361</v>
      </c>
      <c r="Q290" s="216">
        <f>0.593200881424801+5.51</f>
        <v>6.103200881424801</v>
      </c>
      <c r="R290" s="219">
        <f t="shared" si="12"/>
        <v>21.707846476265132</v>
      </c>
      <c r="S290" s="375"/>
    </row>
    <row r="291" spans="1:19" s="224" customFormat="1" ht="45">
      <c r="A291" s="214" t="s">
        <v>600</v>
      </c>
      <c r="B291" s="214" t="s">
        <v>248</v>
      </c>
      <c r="C291" s="214" t="s">
        <v>281</v>
      </c>
      <c r="D291" s="215" t="s">
        <v>815</v>
      </c>
      <c r="E291" s="216">
        <v>7.24</v>
      </c>
      <c r="F291" s="217"/>
      <c r="G291" s="218">
        <v>3.2232162406425817</v>
      </c>
      <c r="H291" s="218">
        <v>3.2232162406425817</v>
      </c>
      <c r="I291" s="218"/>
      <c r="J291" s="218"/>
      <c r="K291" s="218"/>
      <c r="L291" s="218"/>
      <c r="M291" s="218"/>
      <c r="N291" s="218"/>
      <c r="O291" s="218"/>
      <c r="P291" s="218">
        <v>0.08433029358228053</v>
      </c>
      <c r="Q291" s="216">
        <v>0.711575323949754</v>
      </c>
      <c r="R291" s="219">
        <f t="shared" si="12"/>
        <v>7.242338098817198</v>
      </c>
      <c r="S291" s="220"/>
    </row>
    <row r="292" spans="1:19" s="224" customFormat="1" ht="45">
      <c r="A292" s="214" t="s">
        <v>601</v>
      </c>
      <c r="B292" s="214" t="s">
        <v>248</v>
      </c>
      <c r="C292" s="214" t="s">
        <v>281</v>
      </c>
      <c r="D292" s="215" t="s">
        <v>815</v>
      </c>
      <c r="E292" s="216">
        <v>7.43</v>
      </c>
      <c r="F292" s="217">
        <v>0.8821429811321515</v>
      </c>
      <c r="G292" s="218">
        <v>2.599126125061728</v>
      </c>
      <c r="H292" s="218">
        <v>3.1995295048310908</v>
      </c>
      <c r="I292" s="218"/>
      <c r="J292" s="218">
        <v>0.20649137222678718</v>
      </c>
      <c r="K292" s="218">
        <v>0.4549712407559572</v>
      </c>
      <c r="L292" s="218">
        <v>0.038537387017255544</v>
      </c>
      <c r="M292" s="218"/>
      <c r="N292" s="218"/>
      <c r="O292" s="218"/>
      <c r="P292" s="218"/>
      <c r="Q292" s="216">
        <v>0.04498457207816813</v>
      </c>
      <c r="R292" s="219">
        <f t="shared" si="12"/>
        <v>7.425783183103138</v>
      </c>
      <c r="S292" s="220"/>
    </row>
    <row r="293" spans="1:19" s="224" customFormat="1" ht="45">
      <c r="A293" s="84" t="s">
        <v>502</v>
      </c>
      <c r="B293" s="84" t="s">
        <v>248</v>
      </c>
      <c r="C293" s="84" t="s">
        <v>215</v>
      </c>
      <c r="D293" s="85" t="s">
        <v>98</v>
      </c>
      <c r="E293" s="272">
        <v>465</v>
      </c>
      <c r="F293" s="284">
        <v>465</v>
      </c>
      <c r="G293" s="285">
        <v>465</v>
      </c>
      <c r="H293" s="285">
        <v>465</v>
      </c>
      <c r="I293" s="285">
        <v>465</v>
      </c>
      <c r="J293" s="285">
        <v>465</v>
      </c>
      <c r="K293" s="285">
        <v>465</v>
      </c>
      <c r="L293" s="285">
        <v>465</v>
      </c>
      <c r="M293" s="285">
        <v>465</v>
      </c>
      <c r="N293" s="285">
        <v>465</v>
      </c>
      <c r="O293" s="285">
        <v>465</v>
      </c>
      <c r="P293" s="285">
        <v>465</v>
      </c>
      <c r="Q293" s="272">
        <v>465</v>
      </c>
      <c r="R293" s="286">
        <v>465</v>
      </c>
      <c r="S293" s="220"/>
    </row>
    <row r="294" spans="1:19" s="224" customFormat="1" ht="45">
      <c r="A294" s="214" t="s">
        <v>529</v>
      </c>
      <c r="B294" s="214" t="s">
        <v>248</v>
      </c>
      <c r="C294" s="214" t="s">
        <v>282</v>
      </c>
      <c r="D294" s="215" t="s">
        <v>482</v>
      </c>
      <c r="E294" s="272">
        <v>24</v>
      </c>
      <c r="F294" s="284">
        <v>2</v>
      </c>
      <c r="G294" s="285">
        <v>2</v>
      </c>
      <c r="H294" s="285">
        <v>2</v>
      </c>
      <c r="I294" s="285">
        <v>2</v>
      </c>
      <c r="J294" s="285">
        <v>2</v>
      </c>
      <c r="K294" s="285">
        <v>2</v>
      </c>
      <c r="L294" s="285">
        <v>2</v>
      </c>
      <c r="M294" s="285">
        <v>2</v>
      </c>
      <c r="N294" s="285">
        <v>2</v>
      </c>
      <c r="O294" s="285">
        <v>2</v>
      </c>
      <c r="P294" s="285">
        <v>2</v>
      </c>
      <c r="Q294" s="272">
        <v>2</v>
      </c>
      <c r="R294" s="286">
        <f>SUM(F294:Q294)</f>
        <v>24</v>
      </c>
      <c r="S294" s="220"/>
    </row>
    <row r="295" spans="1:19" s="224" customFormat="1" ht="11.25">
      <c r="A295" s="214"/>
      <c r="B295" s="214"/>
      <c r="C295" s="214"/>
      <c r="D295" s="215"/>
      <c r="E295" s="216"/>
      <c r="F295" s="217"/>
      <c r="G295" s="218"/>
      <c r="H295" s="218"/>
      <c r="I295" s="218"/>
      <c r="J295" s="218"/>
      <c r="K295" s="218"/>
      <c r="L295" s="218"/>
      <c r="M295" s="218"/>
      <c r="N295" s="218"/>
      <c r="O295" s="218"/>
      <c r="P295" s="218"/>
      <c r="Q295" s="216"/>
      <c r="R295" s="219"/>
      <c r="S295" s="220"/>
    </row>
    <row r="296" spans="1:19" s="224" customFormat="1" ht="11.25">
      <c r="A296" s="296"/>
      <c r="B296" s="296"/>
      <c r="C296" s="296"/>
      <c r="D296" s="297"/>
      <c r="E296" s="298"/>
      <c r="F296" s="298"/>
      <c r="G296" s="298"/>
      <c r="H296" s="298"/>
      <c r="I296" s="298"/>
      <c r="J296" s="298"/>
      <c r="K296" s="298"/>
      <c r="L296" s="298"/>
      <c r="M296" s="298"/>
      <c r="N296" s="298"/>
      <c r="O296" s="298"/>
      <c r="P296" s="298"/>
      <c r="Q296" s="298"/>
      <c r="R296" s="299"/>
      <c r="S296" s="300"/>
    </row>
    <row r="297" spans="1:19" s="224" customFormat="1" ht="11.25">
      <c r="A297" s="296"/>
      <c r="B297" s="296"/>
      <c r="C297" s="296"/>
      <c r="D297" s="297"/>
      <c r="E297" s="298"/>
      <c r="F297" s="298"/>
      <c r="G297" s="298"/>
      <c r="H297" s="298"/>
      <c r="I297" s="298"/>
      <c r="J297" s="298"/>
      <c r="K297" s="298"/>
      <c r="L297" s="298"/>
      <c r="M297" s="298"/>
      <c r="N297" s="298"/>
      <c r="O297" s="298"/>
      <c r="P297" s="298"/>
      <c r="Q297" s="298"/>
      <c r="R297" s="299"/>
      <c r="S297" s="300"/>
    </row>
    <row r="298" spans="1:19" s="56" customFormat="1" ht="11.25">
      <c r="A298" s="262"/>
      <c r="B298" s="262"/>
      <c r="C298" s="262"/>
      <c r="D298" s="63"/>
      <c r="E298" s="263"/>
      <c r="F298" s="263"/>
      <c r="G298" s="263"/>
      <c r="H298" s="263"/>
      <c r="I298" s="263"/>
      <c r="J298" s="263"/>
      <c r="K298" s="263"/>
      <c r="L298" s="263"/>
      <c r="M298" s="263"/>
      <c r="N298" s="263"/>
      <c r="O298" s="263"/>
      <c r="P298" s="263"/>
      <c r="Q298" s="263"/>
      <c r="R298" s="264"/>
      <c r="S298" s="265"/>
    </row>
    <row r="299" spans="1:19" s="24" customFormat="1" ht="16.5" customHeight="1" thickBot="1">
      <c r="A299" s="412" t="s">
        <v>462</v>
      </c>
      <c r="B299" s="412"/>
      <c r="C299" s="412"/>
      <c r="D299" s="412"/>
      <c r="E299" s="412"/>
      <c r="F299" s="412"/>
      <c r="G299" s="412"/>
      <c r="H299" s="412"/>
      <c r="I299" s="412"/>
      <c r="J299" s="412"/>
      <c r="K299" s="412"/>
      <c r="L299" s="412"/>
      <c r="M299" s="412"/>
      <c r="N299" s="412"/>
      <c r="O299" s="412"/>
      <c r="P299" s="412"/>
      <c r="Q299" s="412"/>
      <c r="R299" s="412"/>
      <c r="S299" s="412"/>
    </row>
    <row r="300" spans="1:19" ht="56.25">
      <c r="A300" s="113" t="s">
        <v>394</v>
      </c>
      <c r="B300" s="113" t="s">
        <v>406</v>
      </c>
      <c r="C300" s="113" t="s">
        <v>396</v>
      </c>
      <c r="D300" s="82" t="s">
        <v>397</v>
      </c>
      <c r="E300" s="114">
        <v>60</v>
      </c>
      <c r="F300" s="79">
        <v>5</v>
      </c>
      <c r="G300" s="72">
        <v>5</v>
      </c>
      <c r="H300" s="72">
        <v>5</v>
      </c>
      <c r="I300" s="72">
        <v>5</v>
      </c>
      <c r="J300" s="72">
        <v>5</v>
      </c>
      <c r="K300" s="72">
        <v>5</v>
      </c>
      <c r="L300" s="72">
        <v>5</v>
      </c>
      <c r="M300" s="72">
        <v>5</v>
      </c>
      <c r="N300" s="72">
        <v>5</v>
      </c>
      <c r="O300" s="72">
        <v>5</v>
      </c>
      <c r="P300" s="72">
        <v>5</v>
      </c>
      <c r="Q300" s="101">
        <v>5</v>
      </c>
      <c r="R300" s="83">
        <f aca="true" t="shared" si="13" ref="R300:R313">SUM(F300:Q300)</f>
        <v>60</v>
      </c>
      <c r="S300" s="102"/>
    </row>
    <row r="301" spans="1:19" ht="56.25">
      <c r="A301" s="346" t="s">
        <v>395</v>
      </c>
      <c r="B301" s="346" t="s">
        <v>406</v>
      </c>
      <c r="C301" s="346" t="s">
        <v>396</v>
      </c>
      <c r="D301" s="347" t="s">
        <v>397</v>
      </c>
      <c r="E301" s="348">
        <v>60</v>
      </c>
      <c r="F301" s="311">
        <v>5</v>
      </c>
      <c r="G301" s="195">
        <v>5</v>
      </c>
      <c r="H301" s="195">
        <v>5</v>
      </c>
      <c r="I301" s="195">
        <v>5</v>
      </c>
      <c r="J301" s="195">
        <v>5</v>
      </c>
      <c r="K301" s="195">
        <v>5</v>
      </c>
      <c r="L301" s="195">
        <v>5</v>
      </c>
      <c r="M301" s="195">
        <v>5</v>
      </c>
      <c r="N301" s="195">
        <v>5</v>
      </c>
      <c r="O301" s="195">
        <v>5</v>
      </c>
      <c r="P301" s="195">
        <v>5</v>
      </c>
      <c r="Q301" s="319">
        <v>5</v>
      </c>
      <c r="R301" s="320">
        <f t="shared" si="13"/>
        <v>60</v>
      </c>
      <c r="S301" s="314"/>
    </row>
    <row r="302" spans="1:19" ht="45">
      <c r="A302" s="346" t="s">
        <v>602</v>
      </c>
      <c r="B302" s="346" t="s">
        <v>406</v>
      </c>
      <c r="C302" s="346" t="s">
        <v>407</v>
      </c>
      <c r="D302" s="347" t="s">
        <v>398</v>
      </c>
      <c r="E302" s="348" t="s">
        <v>399</v>
      </c>
      <c r="F302" s="311"/>
      <c r="G302" s="195"/>
      <c r="H302" s="195"/>
      <c r="I302" s="195"/>
      <c r="J302" s="195"/>
      <c r="K302" s="195"/>
      <c r="L302" s="195">
        <v>1</v>
      </c>
      <c r="M302" s="195"/>
      <c r="N302" s="195"/>
      <c r="O302" s="195"/>
      <c r="P302" s="195"/>
      <c r="Q302" s="319"/>
      <c r="R302" s="320">
        <f t="shared" si="13"/>
        <v>1</v>
      </c>
      <c r="S302" s="314"/>
    </row>
    <row r="303" spans="1:19" ht="45">
      <c r="A303" s="346" t="s">
        <v>603</v>
      </c>
      <c r="B303" s="346" t="s">
        <v>406</v>
      </c>
      <c r="C303" s="346" t="s">
        <v>407</v>
      </c>
      <c r="D303" s="347" t="s">
        <v>398</v>
      </c>
      <c r="E303" s="348">
        <v>2</v>
      </c>
      <c r="F303" s="311"/>
      <c r="G303" s="195"/>
      <c r="H303" s="195"/>
      <c r="I303" s="195">
        <v>1</v>
      </c>
      <c r="J303" s="195"/>
      <c r="K303" s="195"/>
      <c r="L303" s="195">
        <v>1</v>
      </c>
      <c r="M303" s="195"/>
      <c r="N303" s="195"/>
      <c r="O303" s="195"/>
      <c r="P303" s="195"/>
      <c r="Q303" s="319"/>
      <c r="R303" s="320">
        <f t="shared" si="13"/>
        <v>2</v>
      </c>
      <c r="S303" s="314"/>
    </row>
    <row r="304" spans="1:19" ht="45">
      <c r="A304" s="346" t="s">
        <v>604</v>
      </c>
      <c r="B304" s="346" t="s">
        <v>406</v>
      </c>
      <c r="C304" s="346" t="s">
        <v>407</v>
      </c>
      <c r="D304" s="347" t="s">
        <v>398</v>
      </c>
      <c r="E304" s="348" t="s">
        <v>400</v>
      </c>
      <c r="F304" s="311"/>
      <c r="G304" s="195"/>
      <c r="H304" s="195"/>
      <c r="I304" s="195">
        <v>1</v>
      </c>
      <c r="J304" s="195"/>
      <c r="K304" s="195"/>
      <c r="L304" s="195">
        <v>1</v>
      </c>
      <c r="M304" s="195"/>
      <c r="N304" s="195"/>
      <c r="O304" s="195"/>
      <c r="P304" s="195"/>
      <c r="Q304" s="319"/>
      <c r="R304" s="320">
        <f t="shared" si="13"/>
        <v>2</v>
      </c>
      <c r="S304" s="314"/>
    </row>
    <row r="305" spans="1:19" ht="45">
      <c r="A305" s="346" t="s">
        <v>605</v>
      </c>
      <c r="B305" s="346" t="s">
        <v>406</v>
      </c>
      <c r="C305" s="346" t="s">
        <v>407</v>
      </c>
      <c r="D305" s="347" t="s">
        <v>398</v>
      </c>
      <c r="E305" s="348" t="s">
        <v>399</v>
      </c>
      <c r="F305" s="311"/>
      <c r="G305" s="195"/>
      <c r="H305" s="195">
        <v>1</v>
      </c>
      <c r="I305" s="195"/>
      <c r="J305" s="195"/>
      <c r="K305" s="195"/>
      <c r="L305" s="195"/>
      <c r="M305" s="195"/>
      <c r="N305" s="195"/>
      <c r="O305" s="195"/>
      <c r="P305" s="195"/>
      <c r="Q305" s="319"/>
      <c r="R305" s="320">
        <f t="shared" si="13"/>
        <v>1</v>
      </c>
      <c r="S305" s="314"/>
    </row>
    <row r="306" spans="1:19" ht="45">
      <c r="A306" s="346" t="s">
        <v>606</v>
      </c>
      <c r="B306" s="346" t="s">
        <v>406</v>
      </c>
      <c r="C306" s="346" t="s">
        <v>407</v>
      </c>
      <c r="D306" s="347" t="s">
        <v>398</v>
      </c>
      <c r="E306" s="348" t="s">
        <v>400</v>
      </c>
      <c r="F306" s="311"/>
      <c r="G306" s="195"/>
      <c r="H306" s="195"/>
      <c r="I306" s="195">
        <v>1</v>
      </c>
      <c r="J306" s="195"/>
      <c r="K306" s="195"/>
      <c r="L306" s="195">
        <v>1</v>
      </c>
      <c r="M306" s="195"/>
      <c r="N306" s="195"/>
      <c r="O306" s="195"/>
      <c r="P306" s="195"/>
      <c r="Q306" s="319"/>
      <c r="R306" s="320">
        <f t="shared" si="13"/>
        <v>2</v>
      </c>
      <c r="S306" s="314"/>
    </row>
    <row r="307" spans="1:19" ht="67.5">
      <c r="A307" s="346" t="s">
        <v>607</v>
      </c>
      <c r="B307" s="346" t="s">
        <v>406</v>
      </c>
      <c r="C307" s="346" t="s">
        <v>407</v>
      </c>
      <c r="D307" s="347" t="s">
        <v>401</v>
      </c>
      <c r="E307" s="348" t="s">
        <v>402</v>
      </c>
      <c r="F307" s="311">
        <v>2</v>
      </c>
      <c r="G307" s="195"/>
      <c r="H307" s="195"/>
      <c r="I307" s="195">
        <v>2</v>
      </c>
      <c r="J307" s="195">
        <v>2</v>
      </c>
      <c r="K307" s="195">
        <v>1</v>
      </c>
      <c r="L307" s="195"/>
      <c r="M307" s="195"/>
      <c r="N307" s="195"/>
      <c r="O307" s="195"/>
      <c r="P307" s="195"/>
      <c r="Q307" s="319"/>
      <c r="R307" s="320">
        <f t="shared" si="13"/>
        <v>7</v>
      </c>
      <c r="S307" s="314"/>
    </row>
    <row r="308" spans="1:19" ht="67.5">
      <c r="A308" s="346" t="s">
        <v>608</v>
      </c>
      <c r="B308" s="346" t="s">
        <v>406</v>
      </c>
      <c r="C308" s="346" t="s">
        <v>407</v>
      </c>
      <c r="D308" s="347" t="s">
        <v>403</v>
      </c>
      <c r="E308" s="348" t="s">
        <v>404</v>
      </c>
      <c r="F308" s="311"/>
      <c r="G308" s="195"/>
      <c r="H308" s="195"/>
      <c r="I308" s="195"/>
      <c r="J308" s="195"/>
      <c r="K308" s="195">
        <v>3</v>
      </c>
      <c r="L308" s="195">
        <v>4</v>
      </c>
      <c r="M308" s="195">
        <v>1</v>
      </c>
      <c r="N308" s="195"/>
      <c r="O308" s="195">
        <v>2</v>
      </c>
      <c r="P308" s="195"/>
      <c r="Q308" s="319"/>
      <c r="R308" s="320">
        <f t="shared" si="13"/>
        <v>10</v>
      </c>
      <c r="S308" s="314"/>
    </row>
    <row r="309" spans="1:19" ht="56.25">
      <c r="A309" s="346" t="s">
        <v>609</v>
      </c>
      <c r="B309" s="346" t="s">
        <v>406</v>
      </c>
      <c r="C309" s="346" t="s">
        <v>408</v>
      </c>
      <c r="D309" s="347" t="s">
        <v>403</v>
      </c>
      <c r="E309" s="348">
        <v>6</v>
      </c>
      <c r="F309" s="311"/>
      <c r="G309" s="195">
        <v>1</v>
      </c>
      <c r="H309" s="195"/>
      <c r="I309" s="195">
        <v>2</v>
      </c>
      <c r="J309" s="195"/>
      <c r="K309" s="195">
        <v>1</v>
      </c>
      <c r="L309" s="195">
        <v>1</v>
      </c>
      <c r="M309" s="195">
        <v>1</v>
      </c>
      <c r="N309" s="195"/>
      <c r="O309" s="195"/>
      <c r="P309" s="195"/>
      <c r="Q309" s="319"/>
      <c r="R309" s="320">
        <f t="shared" si="13"/>
        <v>6</v>
      </c>
      <c r="S309" s="314"/>
    </row>
    <row r="310" spans="1:19" ht="45">
      <c r="A310" s="346" t="s">
        <v>610</v>
      </c>
      <c r="B310" s="346" t="s">
        <v>406</v>
      </c>
      <c r="C310" s="346" t="s">
        <v>409</v>
      </c>
      <c r="D310" s="347" t="s">
        <v>403</v>
      </c>
      <c r="E310" s="348">
        <v>3</v>
      </c>
      <c r="F310" s="311"/>
      <c r="G310" s="195"/>
      <c r="H310" s="195"/>
      <c r="I310" s="195"/>
      <c r="J310" s="195">
        <v>1</v>
      </c>
      <c r="K310" s="195"/>
      <c r="L310" s="195"/>
      <c r="M310" s="195"/>
      <c r="N310" s="195">
        <v>1</v>
      </c>
      <c r="O310" s="195"/>
      <c r="P310" s="195">
        <v>1</v>
      </c>
      <c r="Q310" s="319"/>
      <c r="R310" s="320">
        <f t="shared" si="13"/>
        <v>3</v>
      </c>
      <c r="S310" s="314"/>
    </row>
    <row r="311" spans="1:19" ht="67.5">
      <c r="A311" s="346" t="s">
        <v>611</v>
      </c>
      <c r="B311" s="346" t="s">
        <v>406</v>
      </c>
      <c r="C311" s="346" t="s">
        <v>410</v>
      </c>
      <c r="D311" s="347" t="s">
        <v>403</v>
      </c>
      <c r="E311" s="348">
        <v>12</v>
      </c>
      <c r="F311" s="311">
        <v>1</v>
      </c>
      <c r="G311" s="195"/>
      <c r="H311" s="195">
        <v>1</v>
      </c>
      <c r="I311" s="195">
        <v>1</v>
      </c>
      <c r="J311" s="195">
        <v>2</v>
      </c>
      <c r="K311" s="195"/>
      <c r="L311" s="195">
        <v>2</v>
      </c>
      <c r="M311" s="195">
        <v>1</v>
      </c>
      <c r="N311" s="195">
        <v>2</v>
      </c>
      <c r="O311" s="195">
        <v>1</v>
      </c>
      <c r="P311" s="195">
        <v>1</v>
      </c>
      <c r="Q311" s="319"/>
      <c r="R311" s="320">
        <f t="shared" si="13"/>
        <v>12</v>
      </c>
      <c r="S311" s="314"/>
    </row>
    <row r="312" spans="1:19" ht="45">
      <c r="A312" s="346" t="s">
        <v>612</v>
      </c>
      <c r="B312" s="346" t="s">
        <v>374</v>
      </c>
      <c r="C312" s="346" t="s">
        <v>411</v>
      </c>
      <c r="D312" s="347" t="s">
        <v>397</v>
      </c>
      <c r="E312" s="348">
        <v>24</v>
      </c>
      <c r="F312" s="311">
        <v>2</v>
      </c>
      <c r="G312" s="195">
        <v>2</v>
      </c>
      <c r="H312" s="195">
        <v>2</v>
      </c>
      <c r="I312" s="195">
        <v>2</v>
      </c>
      <c r="J312" s="195">
        <v>2</v>
      </c>
      <c r="K312" s="195">
        <v>2</v>
      </c>
      <c r="L312" s="195">
        <v>2</v>
      </c>
      <c r="M312" s="195">
        <v>2</v>
      </c>
      <c r="N312" s="195">
        <v>2</v>
      </c>
      <c r="O312" s="195">
        <v>2</v>
      </c>
      <c r="P312" s="195">
        <v>2</v>
      </c>
      <c r="Q312" s="319">
        <v>2</v>
      </c>
      <c r="R312" s="320">
        <f t="shared" si="13"/>
        <v>24</v>
      </c>
      <c r="S312" s="314"/>
    </row>
    <row r="313" spans="1:19" ht="56.25">
      <c r="A313" s="346" t="s">
        <v>613</v>
      </c>
      <c r="B313" s="346" t="s">
        <v>374</v>
      </c>
      <c r="C313" s="346" t="s">
        <v>411</v>
      </c>
      <c r="D313" s="347" t="s">
        <v>405</v>
      </c>
      <c r="E313" s="348">
        <v>12</v>
      </c>
      <c r="F313" s="311">
        <v>4</v>
      </c>
      <c r="G313" s="195">
        <v>4</v>
      </c>
      <c r="H313" s="195">
        <v>4</v>
      </c>
      <c r="I313" s="195"/>
      <c r="J313" s="195"/>
      <c r="K313" s="195"/>
      <c r="L313" s="195"/>
      <c r="M313" s="195"/>
      <c r="N313" s="195"/>
      <c r="O313" s="195"/>
      <c r="P313" s="195"/>
      <c r="Q313" s="319"/>
      <c r="R313" s="320">
        <f t="shared" si="13"/>
        <v>12</v>
      </c>
      <c r="S313" s="314"/>
    </row>
    <row r="314" spans="1:19" ht="11.25">
      <c r="A314" s="259"/>
      <c r="B314" s="259"/>
      <c r="C314" s="259"/>
      <c r="D314" s="260"/>
      <c r="E314" s="261"/>
      <c r="F314" s="63"/>
      <c r="G314" s="63"/>
      <c r="H314" s="63"/>
      <c r="I314" s="63"/>
      <c r="J314" s="63"/>
      <c r="K314" s="63"/>
      <c r="L314" s="63"/>
      <c r="M314" s="63"/>
      <c r="N314" s="63"/>
      <c r="O314" s="63"/>
      <c r="P314" s="63"/>
      <c r="Q314" s="63"/>
      <c r="R314" s="260"/>
      <c r="S314" s="301"/>
    </row>
    <row r="315" spans="1:19" ht="15.75" customHeight="1" thickBot="1">
      <c r="A315" s="412" t="s">
        <v>127</v>
      </c>
      <c r="B315" s="412"/>
      <c r="C315" s="412"/>
      <c r="D315" s="412"/>
      <c r="E315" s="412"/>
      <c r="F315" s="412"/>
      <c r="G315" s="412"/>
      <c r="H315" s="412"/>
      <c r="I315" s="412"/>
      <c r="J315" s="412"/>
      <c r="K315" s="412"/>
      <c r="L315" s="412"/>
      <c r="M315" s="412"/>
      <c r="N315" s="412"/>
      <c r="O315" s="412"/>
      <c r="P315" s="412"/>
      <c r="Q315" s="412"/>
      <c r="R315" s="412"/>
      <c r="S315" s="412"/>
    </row>
    <row r="316" spans="1:19" ht="15" customHeight="1">
      <c r="A316" s="427" t="s">
        <v>195</v>
      </c>
      <c r="B316" s="428"/>
      <c r="C316" s="80"/>
      <c r="D316" s="117"/>
      <c r="E316" s="101"/>
      <c r="F316" s="79"/>
      <c r="G316" s="72"/>
      <c r="H316" s="72"/>
      <c r="I316" s="72"/>
      <c r="J316" s="72"/>
      <c r="K316" s="72"/>
      <c r="L316" s="72"/>
      <c r="M316" s="72"/>
      <c r="N316" s="72"/>
      <c r="O316" s="72"/>
      <c r="P316" s="72"/>
      <c r="Q316" s="101"/>
      <c r="R316" s="90">
        <f>SUM(F316:Q316)</f>
        <v>0</v>
      </c>
      <c r="S316" s="102"/>
    </row>
    <row r="317" spans="1:19" ht="45">
      <c r="A317" s="84" t="s">
        <v>733</v>
      </c>
      <c r="B317" s="84" t="s">
        <v>214</v>
      </c>
      <c r="C317" s="84" t="s">
        <v>280</v>
      </c>
      <c r="D317" s="118" t="s">
        <v>734</v>
      </c>
      <c r="E317" s="141">
        <v>1</v>
      </c>
      <c r="F317" s="181">
        <v>1</v>
      </c>
      <c r="G317" s="146">
        <v>1</v>
      </c>
      <c r="H317" s="146">
        <v>1</v>
      </c>
      <c r="I317" s="146">
        <v>1</v>
      </c>
      <c r="J317" s="146">
        <v>1</v>
      </c>
      <c r="K317" s="146">
        <v>1</v>
      </c>
      <c r="L317" s="146">
        <v>1</v>
      </c>
      <c r="M317" s="146">
        <v>1</v>
      </c>
      <c r="N317" s="146">
        <v>1</v>
      </c>
      <c r="O317" s="146">
        <v>1</v>
      </c>
      <c r="P317" s="146">
        <v>1</v>
      </c>
      <c r="Q317" s="141">
        <v>1</v>
      </c>
      <c r="R317" s="330">
        <v>1</v>
      </c>
      <c r="S317" s="105"/>
    </row>
    <row r="318" spans="1:19" ht="45">
      <c r="A318" s="182" t="s">
        <v>735</v>
      </c>
      <c r="B318" s="182" t="s">
        <v>214</v>
      </c>
      <c r="C318" s="182" t="s">
        <v>280</v>
      </c>
      <c r="D318" s="183" t="s">
        <v>736</v>
      </c>
      <c r="E318" s="338">
        <v>1</v>
      </c>
      <c r="F318" s="336">
        <v>1</v>
      </c>
      <c r="G318" s="337">
        <v>1</v>
      </c>
      <c r="H318" s="337">
        <v>1</v>
      </c>
      <c r="I318" s="337">
        <v>1</v>
      </c>
      <c r="J318" s="337">
        <v>1</v>
      </c>
      <c r="K318" s="337">
        <v>1</v>
      </c>
      <c r="L318" s="337">
        <v>1</v>
      </c>
      <c r="M318" s="337">
        <v>1</v>
      </c>
      <c r="N318" s="337">
        <v>1</v>
      </c>
      <c r="O318" s="337">
        <v>1</v>
      </c>
      <c r="P318" s="337">
        <v>1</v>
      </c>
      <c r="Q318" s="338">
        <v>1</v>
      </c>
      <c r="R318" s="330">
        <v>1</v>
      </c>
      <c r="S318" s="184"/>
    </row>
    <row r="319" spans="1:19" ht="45">
      <c r="A319" s="182" t="s">
        <v>737</v>
      </c>
      <c r="B319" s="182" t="s">
        <v>214</v>
      </c>
      <c r="C319" s="182" t="s">
        <v>280</v>
      </c>
      <c r="D319" s="183" t="s">
        <v>736</v>
      </c>
      <c r="E319" s="338">
        <v>1</v>
      </c>
      <c r="F319" s="336">
        <v>1</v>
      </c>
      <c r="G319" s="337">
        <v>1</v>
      </c>
      <c r="H319" s="337">
        <v>1</v>
      </c>
      <c r="I319" s="337">
        <v>1</v>
      </c>
      <c r="J319" s="337">
        <v>1</v>
      </c>
      <c r="K319" s="337">
        <v>1</v>
      </c>
      <c r="L319" s="337">
        <v>1</v>
      </c>
      <c r="M319" s="337">
        <v>1</v>
      </c>
      <c r="N319" s="337">
        <v>1</v>
      </c>
      <c r="O319" s="337">
        <v>1</v>
      </c>
      <c r="P319" s="337">
        <v>1</v>
      </c>
      <c r="Q319" s="338">
        <v>1</v>
      </c>
      <c r="R319" s="330">
        <v>1</v>
      </c>
      <c r="S319" s="184"/>
    </row>
    <row r="320" spans="1:19" ht="45">
      <c r="A320" s="182" t="s">
        <v>738</v>
      </c>
      <c r="B320" s="182" t="s">
        <v>214</v>
      </c>
      <c r="C320" s="182" t="s">
        <v>280</v>
      </c>
      <c r="D320" s="183" t="s">
        <v>739</v>
      </c>
      <c r="E320" s="338">
        <v>1</v>
      </c>
      <c r="F320" s="336">
        <v>1</v>
      </c>
      <c r="G320" s="337">
        <v>1</v>
      </c>
      <c r="H320" s="337">
        <v>1</v>
      </c>
      <c r="I320" s="337">
        <v>1</v>
      </c>
      <c r="J320" s="337">
        <v>1</v>
      </c>
      <c r="K320" s="337">
        <v>1</v>
      </c>
      <c r="L320" s="337">
        <v>1</v>
      </c>
      <c r="M320" s="337">
        <v>1</v>
      </c>
      <c r="N320" s="337">
        <v>1</v>
      </c>
      <c r="O320" s="337">
        <v>1</v>
      </c>
      <c r="P320" s="337">
        <v>1</v>
      </c>
      <c r="Q320" s="338">
        <v>1</v>
      </c>
      <c r="R320" s="330">
        <v>1</v>
      </c>
      <c r="S320" s="184"/>
    </row>
    <row r="321" spans="1:19" ht="45">
      <c r="A321" s="182" t="s">
        <v>740</v>
      </c>
      <c r="B321" s="182" t="s">
        <v>214</v>
      </c>
      <c r="C321" s="182" t="s">
        <v>280</v>
      </c>
      <c r="D321" s="183" t="s">
        <v>741</v>
      </c>
      <c r="E321" s="338">
        <v>1</v>
      </c>
      <c r="F321" s="336">
        <v>1</v>
      </c>
      <c r="G321" s="337">
        <v>1</v>
      </c>
      <c r="H321" s="337">
        <v>1</v>
      </c>
      <c r="I321" s="337">
        <v>1</v>
      </c>
      <c r="J321" s="337">
        <v>1</v>
      </c>
      <c r="K321" s="337">
        <v>1</v>
      </c>
      <c r="L321" s="337">
        <v>1</v>
      </c>
      <c r="M321" s="337">
        <v>1</v>
      </c>
      <c r="N321" s="337">
        <v>1</v>
      </c>
      <c r="O321" s="337">
        <v>1</v>
      </c>
      <c r="P321" s="337">
        <v>1</v>
      </c>
      <c r="Q321" s="338">
        <v>1</v>
      </c>
      <c r="R321" s="330">
        <v>1</v>
      </c>
      <c r="S321" s="184"/>
    </row>
    <row r="322" spans="1:19" ht="45">
      <c r="A322" s="182" t="s">
        <v>742</v>
      </c>
      <c r="B322" s="182" t="s">
        <v>214</v>
      </c>
      <c r="C322" s="182" t="s">
        <v>280</v>
      </c>
      <c r="D322" s="183" t="s">
        <v>743</v>
      </c>
      <c r="E322" s="338">
        <v>1</v>
      </c>
      <c r="F322" s="336">
        <v>1</v>
      </c>
      <c r="G322" s="337">
        <v>1</v>
      </c>
      <c r="H322" s="337">
        <v>1</v>
      </c>
      <c r="I322" s="337">
        <v>1</v>
      </c>
      <c r="J322" s="337">
        <v>1</v>
      </c>
      <c r="K322" s="337">
        <v>1</v>
      </c>
      <c r="L322" s="337">
        <v>1</v>
      </c>
      <c r="M322" s="337">
        <v>1</v>
      </c>
      <c r="N322" s="337">
        <v>1</v>
      </c>
      <c r="O322" s="337">
        <v>1</v>
      </c>
      <c r="P322" s="337">
        <v>1</v>
      </c>
      <c r="Q322" s="338">
        <v>1</v>
      </c>
      <c r="R322" s="330">
        <v>1</v>
      </c>
      <c r="S322" s="184"/>
    </row>
    <row r="323" spans="1:19" ht="45">
      <c r="A323" s="182" t="s">
        <v>744</v>
      </c>
      <c r="B323" s="182" t="s">
        <v>214</v>
      </c>
      <c r="C323" s="182" t="s">
        <v>280</v>
      </c>
      <c r="D323" s="183" t="s">
        <v>745</v>
      </c>
      <c r="E323" s="338">
        <v>1</v>
      </c>
      <c r="F323" s="336">
        <v>1</v>
      </c>
      <c r="G323" s="337">
        <v>1</v>
      </c>
      <c r="H323" s="337">
        <v>1</v>
      </c>
      <c r="I323" s="337">
        <v>1</v>
      </c>
      <c r="J323" s="337">
        <v>1</v>
      </c>
      <c r="K323" s="337">
        <v>1</v>
      </c>
      <c r="L323" s="337">
        <v>1</v>
      </c>
      <c r="M323" s="337">
        <v>1</v>
      </c>
      <c r="N323" s="337">
        <v>1</v>
      </c>
      <c r="O323" s="337">
        <v>1</v>
      </c>
      <c r="P323" s="337">
        <v>1</v>
      </c>
      <c r="Q323" s="338">
        <v>1</v>
      </c>
      <c r="R323" s="330">
        <v>1</v>
      </c>
      <c r="S323" s="184"/>
    </row>
    <row r="324" spans="1:19" ht="45.75" thickBot="1">
      <c r="A324" s="182" t="s">
        <v>746</v>
      </c>
      <c r="B324" s="182" t="s">
        <v>214</v>
      </c>
      <c r="C324" s="182" t="s">
        <v>280</v>
      </c>
      <c r="D324" s="183" t="s">
        <v>747</v>
      </c>
      <c r="E324" s="338">
        <v>1</v>
      </c>
      <c r="F324" s="336">
        <v>1</v>
      </c>
      <c r="G324" s="337">
        <v>1</v>
      </c>
      <c r="H324" s="337">
        <v>1</v>
      </c>
      <c r="I324" s="337">
        <v>1</v>
      </c>
      <c r="J324" s="337">
        <v>1</v>
      </c>
      <c r="K324" s="337">
        <v>1</v>
      </c>
      <c r="L324" s="337">
        <v>1</v>
      </c>
      <c r="M324" s="337">
        <v>1</v>
      </c>
      <c r="N324" s="337">
        <v>1</v>
      </c>
      <c r="O324" s="337">
        <v>1</v>
      </c>
      <c r="P324" s="337">
        <v>1</v>
      </c>
      <c r="Q324" s="338">
        <v>1</v>
      </c>
      <c r="R324" s="330">
        <v>1</v>
      </c>
      <c r="S324" s="184"/>
    </row>
    <row r="325" spans="1:19" ht="11.25">
      <c r="A325" s="427" t="s">
        <v>197</v>
      </c>
      <c r="B325" s="428"/>
      <c r="C325" s="84"/>
      <c r="D325" s="118"/>
      <c r="E325" s="104"/>
      <c r="F325" s="77"/>
      <c r="G325" s="74"/>
      <c r="H325" s="74"/>
      <c r="I325" s="74"/>
      <c r="J325" s="74"/>
      <c r="K325" s="74"/>
      <c r="L325" s="74"/>
      <c r="M325" s="74"/>
      <c r="N325" s="74"/>
      <c r="O325" s="74"/>
      <c r="P325" s="74"/>
      <c r="Q325" s="104"/>
      <c r="R325" s="90">
        <f aca="true" t="shared" si="14" ref="R325:R333">SUM(F325:Q325)</f>
        <v>0</v>
      </c>
      <c r="S325" s="105"/>
    </row>
    <row r="326" spans="1:19" ht="45">
      <c r="A326" s="182" t="s">
        <v>344</v>
      </c>
      <c r="B326" s="182" t="s">
        <v>214</v>
      </c>
      <c r="C326" s="182" t="s">
        <v>280</v>
      </c>
      <c r="D326" s="183" t="s">
        <v>352</v>
      </c>
      <c r="E326" s="255">
        <v>15</v>
      </c>
      <c r="F326" s="256"/>
      <c r="G326" s="257"/>
      <c r="H326" s="257"/>
      <c r="I326" s="257"/>
      <c r="J326" s="257"/>
      <c r="K326" s="257"/>
      <c r="L326" s="257"/>
      <c r="M326" s="257"/>
      <c r="N326" s="257"/>
      <c r="O326" s="257"/>
      <c r="P326" s="257"/>
      <c r="Q326" s="255">
        <v>15</v>
      </c>
      <c r="R326" s="90">
        <f t="shared" si="14"/>
        <v>15</v>
      </c>
      <c r="S326" s="184"/>
    </row>
    <row r="327" spans="1:19" ht="101.25">
      <c r="A327" s="182" t="s">
        <v>345</v>
      </c>
      <c r="B327" s="182" t="s">
        <v>214</v>
      </c>
      <c r="C327" s="182" t="s">
        <v>282</v>
      </c>
      <c r="D327" s="183" t="s">
        <v>353</v>
      </c>
      <c r="E327" s="255">
        <v>12</v>
      </c>
      <c r="F327" s="256"/>
      <c r="G327" s="257"/>
      <c r="H327" s="257"/>
      <c r="I327" s="257">
        <v>3</v>
      </c>
      <c r="J327" s="257"/>
      <c r="K327" s="257"/>
      <c r="L327" s="257">
        <v>3</v>
      </c>
      <c r="M327" s="257"/>
      <c r="N327" s="257"/>
      <c r="O327" s="257">
        <v>3</v>
      </c>
      <c r="P327" s="257"/>
      <c r="Q327" s="255">
        <v>3</v>
      </c>
      <c r="R327" s="90">
        <f t="shared" si="14"/>
        <v>12</v>
      </c>
      <c r="S327" s="184"/>
    </row>
    <row r="328" spans="1:19" ht="45">
      <c r="A328" s="182" t="s">
        <v>346</v>
      </c>
      <c r="B328" s="182" t="s">
        <v>214</v>
      </c>
      <c r="C328" s="182" t="s">
        <v>282</v>
      </c>
      <c r="D328" s="183" t="s">
        <v>354</v>
      </c>
      <c r="E328" s="255">
        <v>20</v>
      </c>
      <c r="F328" s="256"/>
      <c r="G328" s="257"/>
      <c r="H328" s="257"/>
      <c r="I328" s="257"/>
      <c r="J328" s="257"/>
      <c r="K328" s="257"/>
      <c r="L328" s="257"/>
      <c r="M328" s="257"/>
      <c r="N328" s="257"/>
      <c r="O328" s="257"/>
      <c r="P328" s="257"/>
      <c r="Q328" s="255">
        <v>20</v>
      </c>
      <c r="R328" s="90">
        <f t="shared" si="14"/>
        <v>20</v>
      </c>
      <c r="S328" s="184"/>
    </row>
    <row r="329" spans="1:19" ht="45">
      <c r="A329" s="182" t="s">
        <v>347</v>
      </c>
      <c r="B329" s="182" t="s">
        <v>214</v>
      </c>
      <c r="C329" s="182" t="s">
        <v>282</v>
      </c>
      <c r="D329" s="183" t="s">
        <v>355</v>
      </c>
      <c r="E329" s="255">
        <v>800</v>
      </c>
      <c r="F329" s="256"/>
      <c r="G329" s="257"/>
      <c r="H329" s="257"/>
      <c r="I329" s="257"/>
      <c r="J329" s="257"/>
      <c r="K329" s="257"/>
      <c r="L329" s="257"/>
      <c r="M329" s="257"/>
      <c r="N329" s="257"/>
      <c r="O329" s="257"/>
      <c r="P329" s="257"/>
      <c r="Q329" s="255">
        <v>800</v>
      </c>
      <c r="R329" s="90">
        <f t="shared" si="14"/>
        <v>800</v>
      </c>
      <c r="S329" s="184"/>
    </row>
    <row r="330" spans="1:19" ht="45">
      <c r="A330" s="182" t="s">
        <v>348</v>
      </c>
      <c r="B330" s="182" t="s">
        <v>214</v>
      </c>
      <c r="C330" s="182" t="s">
        <v>282</v>
      </c>
      <c r="D330" s="183" t="s">
        <v>356</v>
      </c>
      <c r="E330" s="255">
        <v>24</v>
      </c>
      <c r="F330" s="256">
        <v>2</v>
      </c>
      <c r="G330" s="257">
        <v>2</v>
      </c>
      <c r="H330" s="257">
        <v>2</v>
      </c>
      <c r="I330" s="257">
        <v>2</v>
      </c>
      <c r="J330" s="257">
        <v>2</v>
      </c>
      <c r="K330" s="257">
        <v>2</v>
      </c>
      <c r="L330" s="257">
        <v>2</v>
      </c>
      <c r="M330" s="257">
        <v>2</v>
      </c>
      <c r="N330" s="257">
        <v>2</v>
      </c>
      <c r="O330" s="257">
        <v>2</v>
      </c>
      <c r="P330" s="257">
        <v>2</v>
      </c>
      <c r="Q330" s="255">
        <v>2</v>
      </c>
      <c r="R330" s="90">
        <f t="shared" si="14"/>
        <v>24</v>
      </c>
      <c r="S330" s="184"/>
    </row>
    <row r="331" spans="1:19" ht="45">
      <c r="A331" s="182" t="s">
        <v>349</v>
      </c>
      <c r="B331" s="182" t="s">
        <v>214</v>
      </c>
      <c r="C331" s="182" t="s">
        <v>282</v>
      </c>
      <c r="D331" s="183" t="s">
        <v>357</v>
      </c>
      <c r="E331" s="255">
        <v>200</v>
      </c>
      <c r="F331" s="256"/>
      <c r="G331" s="257"/>
      <c r="H331" s="257"/>
      <c r="I331" s="257"/>
      <c r="J331" s="257"/>
      <c r="K331" s="257"/>
      <c r="L331" s="257"/>
      <c r="M331" s="257"/>
      <c r="N331" s="257"/>
      <c r="O331" s="257"/>
      <c r="P331" s="257"/>
      <c r="Q331" s="255">
        <v>200</v>
      </c>
      <c r="R331" s="90">
        <f t="shared" si="14"/>
        <v>200</v>
      </c>
      <c r="S331" s="184"/>
    </row>
    <row r="332" spans="1:19" ht="67.5">
      <c r="A332" s="182" t="s">
        <v>350</v>
      </c>
      <c r="B332" s="182" t="s">
        <v>214</v>
      </c>
      <c r="C332" s="182" t="s">
        <v>282</v>
      </c>
      <c r="D332" s="183" t="s">
        <v>358</v>
      </c>
      <c r="E332" s="255">
        <v>4</v>
      </c>
      <c r="F332" s="256"/>
      <c r="G332" s="257"/>
      <c r="H332" s="257">
        <v>1</v>
      </c>
      <c r="I332" s="257"/>
      <c r="J332" s="257"/>
      <c r="K332" s="257">
        <v>1</v>
      </c>
      <c r="L332" s="257"/>
      <c r="M332" s="257"/>
      <c r="N332" s="257">
        <v>1</v>
      </c>
      <c r="O332" s="257"/>
      <c r="P332" s="257"/>
      <c r="Q332" s="255">
        <v>1</v>
      </c>
      <c r="R332" s="90">
        <f t="shared" si="14"/>
        <v>4</v>
      </c>
      <c r="S332" s="184"/>
    </row>
    <row r="333" spans="1:19" ht="45">
      <c r="A333" s="182" t="s">
        <v>351</v>
      </c>
      <c r="B333" s="182" t="s">
        <v>214</v>
      </c>
      <c r="C333" s="182" t="s">
        <v>282</v>
      </c>
      <c r="D333" s="183" t="s">
        <v>359</v>
      </c>
      <c r="E333" s="255">
        <v>20</v>
      </c>
      <c r="F333" s="256"/>
      <c r="G333" s="257"/>
      <c r="H333" s="257"/>
      <c r="I333" s="257"/>
      <c r="J333" s="257"/>
      <c r="K333" s="257"/>
      <c r="L333" s="257"/>
      <c r="M333" s="257"/>
      <c r="N333" s="257"/>
      <c r="O333" s="257"/>
      <c r="P333" s="257"/>
      <c r="Q333" s="255">
        <v>20</v>
      </c>
      <c r="R333" s="90">
        <f t="shared" si="14"/>
        <v>20</v>
      </c>
      <c r="S333" s="184"/>
    </row>
    <row r="334" spans="1:19" ht="12" thickBot="1">
      <c r="A334" s="182"/>
      <c r="B334" s="182"/>
      <c r="C334" s="182"/>
      <c r="D334" s="183"/>
      <c r="E334" s="179"/>
      <c r="F334" s="177"/>
      <c r="G334" s="178"/>
      <c r="H334" s="178"/>
      <c r="I334" s="178"/>
      <c r="J334" s="178"/>
      <c r="K334" s="178"/>
      <c r="L334" s="178"/>
      <c r="M334" s="178"/>
      <c r="N334" s="178"/>
      <c r="O334" s="178"/>
      <c r="P334" s="178"/>
      <c r="Q334" s="179"/>
      <c r="R334" s="90"/>
      <c r="S334" s="184"/>
    </row>
    <row r="335" spans="1:19" ht="11.25">
      <c r="A335" s="427" t="s">
        <v>199</v>
      </c>
      <c r="B335" s="428"/>
      <c r="C335" s="182"/>
      <c r="D335" s="183"/>
      <c r="E335" s="179"/>
      <c r="F335" s="177"/>
      <c r="G335" s="178"/>
      <c r="H335" s="178"/>
      <c r="I335" s="178"/>
      <c r="J335" s="178"/>
      <c r="K335" s="178"/>
      <c r="L335" s="178"/>
      <c r="M335" s="178"/>
      <c r="N335" s="178"/>
      <c r="O335" s="178"/>
      <c r="P335" s="178"/>
      <c r="Q335" s="179"/>
      <c r="R335" s="90"/>
      <c r="S335" s="184"/>
    </row>
    <row r="336" spans="1:19" ht="33.75">
      <c r="A336" s="182" t="s">
        <v>306</v>
      </c>
      <c r="B336" s="182" t="s">
        <v>308</v>
      </c>
      <c r="C336" s="182" t="s">
        <v>307</v>
      </c>
      <c r="D336" s="183" t="s">
        <v>309</v>
      </c>
      <c r="E336" s="179">
        <v>1</v>
      </c>
      <c r="F336" s="177"/>
      <c r="G336" s="178"/>
      <c r="H336" s="178"/>
      <c r="I336" s="178"/>
      <c r="J336" s="178"/>
      <c r="K336" s="178">
        <v>1</v>
      </c>
      <c r="L336" s="178"/>
      <c r="M336" s="178"/>
      <c r="N336" s="178"/>
      <c r="O336" s="178"/>
      <c r="P336" s="178"/>
      <c r="Q336" s="179"/>
      <c r="R336" s="90">
        <f>SUM(F336:Q336)</f>
        <v>1</v>
      </c>
      <c r="S336" s="184"/>
    </row>
    <row r="337" spans="1:19" ht="45">
      <c r="A337" s="182" t="s">
        <v>614</v>
      </c>
      <c r="B337" s="182" t="s">
        <v>310</v>
      </c>
      <c r="C337" s="182" t="s">
        <v>215</v>
      </c>
      <c r="D337" s="183" t="s">
        <v>311</v>
      </c>
      <c r="E337" s="179">
        <v>168</v>
      </c>
      <c r="F337" s="177">
        <v>14</v>
      </c>
      <c r="G337" s="178">
        <v>14</v>
      </c>
      <c r="H337" s="178">
        <v>14</v>
      </c>
      <c r="I337" s="178">
        <v>14</v>
      </c>
      <c r="J337" s="178">
        <v>14</v>
      </c>
      <c r="K337" s="178">
        <v>14</v>
      </c>
      <c r="L337" s="178">
        <v>14</v>
      </c>
      <c r="M337" s="178">
        <v>14</v>
      </c>
      <c r="N337" s="178">
        <v>14</v>
      </c>
      <c r="O337" s="178">
        <v>14</v>
      </c>
      <c r="P337" s="178">
        <v>14</v>
      </c>
      <c r="Q337" s="179">
        <v>14</v>
      </c>
      <c r="R337" s="90">
        <f>SUM(F337:Q337)</f>
        <v>168</v>
      </c>
      <c r="S337" s="184"/>
    </row>
    <row r="338" spans="1:19" ht="56.25">
      <c r="A338" s="182" t="s">
        <v>615</v>
      </c>
      <c r="B338" s="182" t="s">
        <v>310</v>
      </c>
      <c r="C338" s="182" t="s">
        <v>215</v>
      </c>
      <c r="D338" s="183" t="s">
        <v>312</v>
      </c>
      <c r="E338" s="179">
        <v>24</v>
      </c>
      <c r="F338" s="177">
        <v>2</v>
      </c>
      <c r="G338" s="178">
        <v>2</v>
      </c>
      <c r="H338" s="178">
        <v>2</v>
      </c>
      <c r="I338" s="178">
        <v>2</v>
      </c>
      <c r="J338" s="178">
        <v>2</v>
      </c>
      <c r="K338" s="178">
        <v>2</v>
      </c>
      <c r="L338" s="178">
        <v>2</v>
      </c>
      <c r="M338" s="178">
        <v>2</v>
      </c>
      <c r="N338" s="178">
        <v>2</v>
      </c>
      <c r="O338" s="178">
        <v>2</v>
      </c>
      <c r="P338" s="178">
        <v>2</v>
      </c>
      <c r="Q338" s="179">
        <v>2</v>
      </c>
      <c r="R338" s="90">
        <f>SUM(F338:Q338)</f>
        <v>24</v>
      </c>
      <c r="S338" s="184"/>
    </row>
    <row r="339" spans="1:19" ht="45">
      <c r="A339" s="182" t="s">
        <v>616</v>
      </c>
      <c r="B339" s="182" t="s">
        <v>310</v>
      </c>
      <c r="C339" s="182" t="s">
        <v>215</v>
      </c>
      <c r="D339" s="183" t="s">
        <v>313</v>
      </c>
      <c r="E339" s="179">
        <v>84</v>
      </c>
      <c r="F339" s="177">
        <v>7</v>
      </c>
      <c r="G339" s="178">
        <v>7</v>
      </c>
      <c r="H339" s="178">
        <v>7</v>
      </c>
      <c r="I339" s="178">
        <v>7</v>
      </c>
      <c r="J339" s="178">
        <v>7</v>
      </c>
      <c r="K339" s="178">
        <v>7</v>
      </c>
      <c r="L339" s="178">
        <v>7</v>
      </c>
      <c r="M339" s="178">
        <v>7</v>
      </c>
      <c r="N339" s="178">
        <v>7</v>
      </c>
      <c r="O339" s="178">
        <v>7</v>
      </c>
      <c r="P339" s="178">
        <v>7</v>
      </c>
      <c r="Q339" s="179">
        <v>7</v>
      </c>
      <c r="R339" s="90">
        <f>SUM(F339:Q339)</f>
        <v>84</v>
      </c>
      <c r="S339" s="184"/>
    </row>
    <row r="340" spans="1:19" ht="67.5" customHeight="1">
      <c r="A340" s="182" t="s">
        <v>617</v>
      </c>
      <c r="B340" s="182" t="s">
        <v>310</v>
      </c>
      <c r="C340" s="182" t="s">
        <v>215</v>
      </c>
      <c r="D340" s="183" t="s">
        <v>314</v>
      </c>
      <c r="E340" s="338">
        <v>1</v>
      </c>
      <c r="F340" s="336">
        <v>1</v>
      </c>
      <c r="G340" s="337">
        <v>1</v>
      </c>
      <c r="H340" s="337">
        <v>1</v>
      </c>
      <c r="I340" s="337">
        <v>1</v>
      </c>
      <c r="J340" s="337">
        <v>1</v>
      </c>
      <c r="K340" s="337">
        <v>1</v>
      </c>
      <c r="L340" s="337">
        <v>1</v>
      </c>
      <c r="M340" s="337">
        <v>1</v>
      </c>
      <c r="N340" s="337">
        <v>1</v>
      </c>
      <c r="O340" s="337">
        <v>1</v>
      </c>
      <c r="P340" s="337">
        <v>1</v>
      </c>
      <c r="Q340" s="338">
        <v>1</v>
      </c>
      <c r="R340" s="330">
        <v>1</v>
      </c>
      <c r="S340" s="184"/>
    </row>
    <row r="341" spans="1:19" ht="56.25">
      <c r="A341" s="182" t="s">
        <v>618</v>
      </c>
      <c r="B341" s="182" t="s">
        <v>310</v>
      </c>
      <c r="C341" s="182" t="s">
        <v>215</v>
      </c>
      <c r="D341" s="183" t="s">
        <v>315</v>
      </c>
      <c r="E341" s="338">
        <v>1</v>
      </c>
      <c r="F341" s="336">
        <v>1</v>
      </c>
      <c r="G341" s="337">
        <v>1</v>
      </c>
      <c r="H341" s="337">
        <v>1</v>
      </c>
      <c r="I341" s="337">
        <v>1</v>
      </c>
      <c r="J341" s="337">
        <v>1</v>
      </c>
      <c r="K341" s="337">
        <v>1</v>
      </c>
      <c r="L341" s="337">
        <v>1</v>
      </c>
      <c r="M341" s="337">
        <v>1</v>
      </c>
      <c r="N341" s="337">
        <v>1</v>
      </c>
      <c r="O341" s="337">
        <v>1</v>
      </c>
      <c r="P341" s="337">
        <v>1</v>
      </c>
      <c r="Q341" s="338">
        <v>1</v>
      </c>
      <c r="R341" s="330">
        <v>1</v>
      </c>
      <c r="S341" s="184"/>
    </row>
    <row r="342" spans="1:19" ht="45">
      <c r="A342" s="182" t="s">
        <v>619</v>
      </c>
      <c r="B342" s="182" t="s">
        <v>310</v>
      </c>
      <c r="C342" s="182" t="s">
        <v>215</v>
      </c>
      <c r="D342" s="183" t="s">
        <v>316</v>
      </c>
      <c r="E342" s="253">
        <v>1</v>
      </c>
      <c r="F342" s="336">
        <v>1</v>
      </c>
      <c r="G342" s="337">
        <v>1</v>
      </c>
      <c r="H342" s="337">
        <v>1</v>
      </c>
      <c r="I342" s="337">
        <v>1</v>
      </c>
      <c r="J342" s="337">
        <v>1</v>
      </c>
      <c r="K342" s="337">
        <v>1</v>
      </c>
      <c r="L342" s="337">
        <v>1</v>
      </c>
      <c r="M342" s="337">
        <v>1</v>
      </c>
      <c r="N342" s="337">
        <v>1</v>
      </c>
      <c r="O342" s="337">
        <v>1</v>
      </c>
      <c r="P342" s="337">
        <v>1</v>
      </c>
      <c r="Q342" s="338">
        <v>1</v>
      </c>
      <c r="R342" s="330">
        <v>1</v>
      </c>
      <c r="S342" s="184"/>
    </row>
    <row r="343" spans="1:19" ht="45.75" thickBot="1">
      <c r="A343" s="182" t="s">
        <v>620</v>
      </c>
      <c r="B343" s="182" t="s">
        <v>310</v>
      </c>
      <c r="C343" s="182" t="s">
        <v>215</v>
      </c>
      <c r="D343" s="183" t="s">
        <v>316</v>
      </c>
      <c r="E343" s="253">
        <v>1</v>
      </c>
      <c r="F343" s="336">
        <v>1</v>
      </c>
      <c r="G343" s="337">
        <v>1</v>
      </c>
      <c r="H343" s="337">
        <v>1</v>
      </c>
      <c r="I343" s="337">
        <v>1</v>
      </c>
      <c r="J343" s="337">
        <v>1</v>
      </c>
      <c r="K343" s="337">
        <v>1</v>
      </c>
      <c r="L343" s="337">
        <v>1</v>
      </c>
      <c r="M343" s="337">
        <v>1</v>
      </c>
      <c r="N343" s="337">
        <v>1</v>
      </c>
      <c r="O343" s="337">
        <v>1</v>
      </c>
      <c r="P343" s="337">
        <v>1</v>
      </c>
      <c r="Q343" s="338">
        <v>1</v>
      </c>
      <c r="R343" s="330">
        <v>1</v>
      </c>
      <c r="S343" s="184"/>
    </row>
    <row r="344" spans="1:19" ht="11.25">
      <c r="A344" s="427" t="s">
        <v>198</v>
      </c>
      <c r="B344" s="428"/>
      <c r="C344" s="182"/>
      <c r="D344" s="183"/>
      <c r="E344" s="179"/>
      <c r="F344" s="177"/>
      <c r="G344" s="178"/>
      <c r="H344" s="178"/>
      <c r="I344" s="178"/>
      <c r="J344" s="178"/>
      <c r="K344" s="178"/>
      <c r="L344" s="178"/>
      <c r="M344" s="178"/>
      <c r="N344" s="178"/>
      <c r="O344" s="178"/>
      <c r="P344" s="178"/>
      <c r="Q344" s="179"/>
      <c r="R344" s="90"/>
      <c r="S344" s="184"/>
    </row>
    <row r="345" spans="1:19" ht="78.75">
      <c r="A345" s="182" t="s">
        <v>296</v>
      </c>
      <c r="B345" s="182" t="s">
        <v>406</v>
      </c>
      <c r="C345" s="182" t="s">
        <v>769</v>
      </c>
      <c r="D345" s="183" t="s">
        <v>93</v>
      </c>
      <c r="E345" s="253">
        <v>1</v>
      </c>
      <c r="F345" s="333">
        <v>0.0833333333333333</v>
      </c>
      <c r="G345" s="334">
        <v>0.0833333333333333</v>
      </c>
      <c r="H345" s="334">
        <v>0.0833333333333333</v>
      </c>
      <c r="I345" s="334">
        <v>0.0833333333333333</v>
      </c>
      <c r="J345" s="334">
        <v>0.0833333333333333</v>
      </c>
      <c r="K345" s="334">
        <v>0.0833333333333333</v>
      </c>
      <c r="L345" s="334">
        <v>0.0833333333333333</v>
      </c>
      <c r="M345" s="334">
        <v>0.0833333333333333</v>
      </c>
      <c r="N345" s="334">
        <v>0.0833333333333333</v>
      </c>
      <c r="O345" s="334">
        <v>0.0833333333333333</v>
      </c>
      <c r="P345" s="334">
        <v>0.0833333333333333</v>
      </c>
      <c r="Q345" s="335">
        <v>0.0833333333333333</v>
      </c>
      <c r="R345" s="330">
        <f>SUM(F345:Q345)</f>
        <v>0.9999999999999994</v>
      </c>
      <c r="S345" s="184"/>
    </row>
    <row r="346" spans="1:19" ht="67.5">
      <c r="A346" s="182" t="s">
        <v>297</v>
      </c>
      <c r="B346" s="182" t="s">
        <v>766</v>
      </c>
      <c r="C346" s="182" t="s">
        <v>726</v>
      </c>
      <c r="D346" s="183" t="s">
        <v>93</v>
      </c>
      <c r="E346" s="253">
        <v>1</v>
      </c>
      <c r="F346" s="333">
        <v>0.0833333333333333</v>
      </c>
      <c r="G346" s="334">
        <v>0.0833333333333333</v>
      </c>
      <c r="H346" s="334">
        <v>0.0833333333333333</v>
      </c>
      <c r="I346" s="334">
        <v>0.0833333333333333</v>
      </c>
      <c r="J346" s="334">
        <v>0.0833333333333333</v>
      </c>
      <c r="K346" s="334">
        <v>0.0833333333333333</v>
      </c>
      <c r="L346" s="334">
        <v>0.0833333333333333</v>
      </c>
      <c r="M346" s="334">
        <v>0.0833333333333333</v>
      </c>
      <c r="N346" s="334">
        <v>0.0833333333333333</v>
      </c>
      <c r="O346" s="334">
        <v>0.0833333333333333</v>
      </c>
      <c r="P346" s="334">
        <v>0.0833333333333333</v>
      </c>
      <c r="Q346" s="335">
        <v>0.0833333333333333</v>
      </c>
      <c r="R346" s="330">
        <f>SUM(F346:Q346)</f>
        <v>0.9999999999999994</v>
      </c>
      <c r="S346" s="184"/>
    </row>
    <row r="347" spans="1:19" ht="57" thickBot="1">
      <c r="A347" s="182" t="s">
        <v>298</v>
      </c>
      <c r="B347" s="182" t="s">
        <v>767</v>
      </c>
      <c r="C347" s="182" t="s">
        <v>768</v>
      </c>
      <c r="D347" s="183" t="s">
        <v>93</v>
      </c>
      <c r="E347" s="253">
        <v>1</v>
      </c>
      <c r="F347" s="333">
        <v>0.0833333333333333</v>
      </c>
      <c r="G347" s="334">
        <v>0.0833333333333333</v>
      </c>
      <c r="H347" s="334">
        <v>0.0833333333333333</v>
      </c>
      <c r="I347" s="334">
        <v>0.0833333333333333</v>
      </c>
      <c r="J347" s="334">
        <v>0.0833333333333333</v>
      </c>
      <c r="K347" s="334">
        <v>0.0833333333333333</v>
      </c>
      <c r="L347" s="334">
        <v>0.0833333333333333</v>
      </c>
      <c r="M347" s="334">
        <v>0.0833333333333333</v>
      </c>
      <c r="N347" s="334">
        <v>0.0833333333333333</v>
      </c>
      <c r="O347" s="334">
        <v>0.0833333333333333</v>
      </c>
      <c r="P347" s="334">
        <v>0.0833333333333333</v>
      </c>
      <c r="Q347" s="335">
        <v>0.0833333333333333</v>
      </c>
      <c r="R347" s="330">
        <f>SUM(F347:Q347)</f>
        <v>0.9999999999999994</v>
      </c>
      <c r="S347" s="184"/>
    </row>
    <row r="348" spans="1:19" ht="11.25">
      <c r="A348" s="427" t="s">
        <v>200</v>
      </c>
      <c r="B348" s="428"/>
      <c r="C348" s="182"/>
      <c r="D348" s="183"/>
      <c r="E348" s="179"/>
      <c r="F348" s="177"/>
      <c r="G348" s="178"/>
      <c r="H348" s="178"/>
      <c r="I348" s="178"/>
      <c r="J348" s="178"/>
      <c r="K348" s="178"/>
      <c r="L348" s="178"/>
      <c r="M348" s="178"/>
      <c r="N348" s="178"/>
      <c r="O348" s="178"/>
      <c r="P348" s="178"/>
      <c r="Q348" s="179"/>
      <c r="R348" s="90"/>
      <c r="S348" s="184"/>
    </row>
    <row r="349" spans="1:19" ht="78.75">
      <c r="A349" s="182" t="s">
        <v>299</v>
      </c>
      <c r="B349" s="182" t="s">
        <v>406</v>
      </c>
      <c r="C349" s="182" t="s">
        <v>770</v>
      </c>
      <c r="D349" s="183" t="s">
        <v>300</v>
      </c>
      <c r="E349" s="255">
        <v>10</v>
      </c>
      <c r="F349" s="256"/>
      <c r="G349" s="257"/>
      <c r="H349" s="257"/>
      <c r="I349" s="257"/>
      <c r="J349" s="257">
        <v>2</v>
      </c>
      <c r="K349" s="257">
        <v>5</v>
      </c>
      <c r="L349" s="257">
        <v>2</v>
      </c>
      <c r="M349" s="257"/>
      <c r="N349" s="257"/>
      <c r="O349" s="257">
        <v>1</v>
      </c>
      <c r="P349" s="257"/>
      <c r="Q349" s="255"/>
      <c r="R349" s="90">
        <f>SUM(F349:Q349)</f>
        <v>10</v>
      </c>
      <c r="S349" s="184"/>
    </row>
    <row r="350" spans="1:19" ht="112.5">
      <c r="A350" s="182" t="s">
        <v>301</v>
      </c>
      <c r="B350" s="182" t="s">
        <v>766</v>
      </c>
      <c r="C350" s="182" t="s">
        <v>726</v>
      </c>
      <c r="D350" s="183" t="s">
        <v>302</v>
      </c>
      <c r="E350" s="255">
        <v>3</v>
      </c>
      <c r="F350" s="256"/>
      <c r="G350" s="257"/>
      <c r="H350" s="257">
        <v>1</v>
      </c>
      <c r="I350" s="257"/>
      <c r="J350" s="257"/>
      <c r="K350" s="257"/>
      <c r="L350" s="257">
        <v>1</v>
      </c>
      <c r="M350" s="257"/>
      <c r="N350" s="257"/>
      <c r="O350" s="257"/>
      <c r="P350" s="257"/>
      <c r="Q350" s="255">
        <v>1</v>
      </c>
      <c r="R350" s="90">
        <f>SUM(F350:Q350)</f>
        <v>3</v>
      </c>
      <c r="S350" s="184"/>
    </row>
    <row r="351" spans="1:19" ht="56.25">
      <c r="A351" s="182" t="s">
        <v>304</v>
      </c>
      <c r="B351" s="182" t="s">
        <v>767</v>
      </c>
      <c r="C351" s="182" t="s">
        <v>771</v>
      </c>
      <c r="D351" s="183" t="s">
        <v>303</v>
      </c>
      <c r="E351" s="255">
        <v>24</v>
      </c>
      <c r="F351" s="256">
        <v>1</v>
      </c>
      <c r="G351" s="257">
        <v>2</v>
      </c>
      <c r="H351" s="257">
        <v>2</v>
      </c>
      <c r="I351" s="257">
        <v>2</v>
      </c>
      <c r="J351" s="257">
        <v>2</v>
      </c>
      <c r="K351" s="257">
        <v>2</v>
      </c>
      <c r="L351" s="257">
        <v>2</v>
      </c>
      <c r="M351" s="257">
        <v>2</v>
      </c>
      <c r="N351" s="257">
        <v>2</v>
      </c>
      <c r="O351" s="257">
        <v>2</v>
      </c>
      <c r="P351" s="257">
        <v>2</v>
      </c>
      <c r="Q351" s="255">
        <v>3</v>
      </c>
      <c r="R351" s="90">
        <f>SUM(F351:Q351)</f>
        <v>24</v>
      </c>
      <c r="S351" s="184"/>
    </row>
    <row r="352" spans="1:19" ht="57" thickBot="1">
      <c r="A352" s="182" t="s">
        <v>305</v>
      </c>
      <c r="B352" s="182" t="s">
        <v>767</v>
      </c>
      <c r="C352" s="182" t="s">
        <v>771</v>
      </c>
      <c r="D352" s="183" t="s">
        <v>302</v>
      </c>
      <c r="E352" s="255">
        <v>3</v>
      </c>
      <c r="F352" s="256"/>
      <c r="G352" s="257"/>
      <c r="H352" s="257">
        <v>1</v>
      </c>
      <c r="I352" s="257"/>
      <c r="J352" s="257"/>
      <c r="K352" s="257"/>
      <c r="L352" s="257">
        <v>1</v>
      </c>
      <c r="M352" s="257"/>
      <c r="N352" s="257"/>
      <c r="O352" s="257"/>
      <c r="P352" s="257"/>
      <c r="Q352" s="255">
        <v>1</v>
      </c>
      <c r="R352" s="90">
        <f>SUM(F352:Q352)</f>
        <v>3</v>
      </c>
      <c r="S352" s="184"/>
    </row>
    <row r="353" spans="1:19" ht="11.25">
      <c r="A353" s="427" t="s">
        <v>201</v>
      </c>
      <c r="B353" s="428"/>
      <c r="C353" s="182"/>
      <c r="D353" s="183"/>
      <c r="E353" s="179"/>
      <c r="F353" s="177"/>
      <c r="G353" s="178"/>
      <c r="H353" s="178"/>
      <c r="I353" s="178"/>
      <c r="J353" s="178"/>
      <c r="K353" s="178"/>
      <c r="L353" s="178"/>
      <c r="M353" s="178"/>
      <c r="N353" s="178"/>
      <c r="O353" s="178"/>
      <c r="P353" s="178"/>
      <c r="Q353" s="179"/>
      <c r="R353" s="90"/>
      <c r="S353" s="184"/>
    </row>
    <row r="354" spans="1:19" ht="56.25">
      <c r="A354" s="182" t="s">
        <v>621</v>
      </c>
      <c r="B354" s="182" t="s">
        <v>772</v>
      </c>
      <c r="C354" s="182" t="s">
        <v>318</v>
      </c>
      <c r="D354" s="183" t="s">
        <v>319</v>
      </c>
      <c r="E354" s="338">
        <v>0.8</v>
      </c>
      <c r="F354" s="336">
        <v>0.8</v>
      </c>
      <c r="G354" s="337">
        <v>0.8</v>
      </c>
      <c r="H354" s="337">
        <v>0.8</v>
      </c>
      <c r="I354" s="337">
        <v>0.8</v>
      </c>
      <c r="J354" s="337">
        <v>0.8</v>
      </c>
      <c r="K354" s="337">
        <v>0.8</v>
      </c>
      <c r="L354" s="337">
        <v>0.8</v>
      </c>
      <c r="M354" s="337">
        <v>0.8</v>
      </c>
      <c r="N354" s="337">
        <v>0.8</v>
      </c>
      <c r="O354" s="337">
        <v>0.8</v>
      </c>
      <c r="P354" s="337">
        <v>0.8</v>
      </c>
      <c r="Q354" s="338">
        <v>0.8</v>
      </c>
      <c r="R354" s="330">
        <v>0.8</v>
      </c>
      <c r="S354" s="184"/>
    </row>
    <row r="355" spans="1:19" ht="101.25">
      <c r="A355" s="182" t="s">
        <v>622</v>
      </c>
      <c r="B355" s="182" t="s">
        <v>773</v>
      </c>
      <c r="C355" s="182" t="s">
        <v>781</v>
      </c>
      <c r="D355" s="183" t="s">
        <v>321</v>
      </c>
      <c r="E355" s="338">
        <v>0.9</v>
      </c>
      <c r="F355" s="336">
        <v>0.9</v>
      </c>
      <c r="G355" s="337">
        <v>0.9</v>
      </c>
      <c r="H355" s="337">
        <v>0.9</v>
      </c>
      <c r="I355" s="337">
        <v>0.9</v>
      </c>
      <c r="J355" s="337">
        <v>0.9</v>
      </c>
      <c r="K355" s="337">
        <v>0.9</v>
      </c>
      <c r="L355" s="337">
        <v>0.9</v>
      </c>
      <c r="M355" s="337">
        <v>0.9</v>
      </c>
      <c r="N355" s="337">
        <v>0.9</v>
      </c>
      <c r="O355" s="337">
        <v>0.9</v>
      </c>
      <c r="P355" s="337">
        <v>0.9</v>
      </c>
      <c r="Q355" s="338">
        <v>0.9</v>
      </c>
      <c r="R355" s="330">
        <v>0.9</v>
      </c>
      <c r="S355" s="184"/>
    </row>
    <row r="356" spans="1:19" ht="101.25">
      <c r="A356" s="182" t="s">
        <v>623</v>
      </c>
      <c r="B356" s="182" t="s">
        <v>773</v>
      </c>
      <c r="C356" s="182" t="s">
        <v>782</v>
      </c>
      <c r="D356" s="183" t="s">
        <v>322</v>
      </c>
      <c r="E356" s="338">
        <v>0.8</v>
      </c>
      <c r="F356" s="336">
        <v>0.8</v>
      </c>
      <c r="G356" s="337">
        <v>0.8</v>
      </c>
      <c r="H356" s="337">
        <v>0.8</v>
      </c>
      <c r="I356" s="337">
        <v>0.8</v>
      </c>
      <c r="J356" s="337">
        <v>0.8</v>
      </c>
      <c r="K356" s="337">
        <v>0.8</v>
      </c>
      <c r="L356" s="337">
        <v>0.8</v>
      </c>
      <c r="M356" s="337">
        <v>0.8</v>
      </c>
      <c r="N356" s="337">
        <v>0.8</v>
      </c>
      <c r="O356" s="337">
        <v>0.8</v>
      </c>
      <c r="P356" s="337">
        <v>0.8</v>
      </c>
      <c r="Q356" s="338">
        <v>0.8</v>
      </c>
      <c r="R356" s="330">
        <v>0.8</v>
      </c>
      <c r="S356" s="184"/>
    </row>
    <row r="357" spans="1:19" ht="78.75">
      <c r="A357" s="182" t="s">
        <v>624</v>
      </c>
      <c r="B357" s="182" t="s">
        <v>320</v>
      </c>
      <c r="C357" s="182" t="s">
        <v>781</v>
      </c>
      <c r="D357" s="183" t="s">
        <v>323</v>
      </c>
      <c r="E357" s="338">
        <v>1</v>
      </c>
      <c r="F357" s="336">
        <v>1</v>
      </c>
      <c r="G357" s="337">
        <v>1</v>
      </c>
      <c r="H357" s="337">
        <v>1</v>
      </c>
      <c r="I357" s="337">
        <v>1</v>
      </c>
      <c r="J357" s="337">
        <v>1</v>
      </c>
      <c r="K357" s="337">
        <v>1</v>
      </c>
      <c r="L357" s="337">
        <v>1</v>
      </c>
      <c r="M357" s="337">
        <v>1</v>
      </c>
      <c r="N357" s="337">
        <v>1</v>
      </c>
      <c r="O357" s="337">
        <v>1</v>
      </c>
      <c r="P357" s="337">
        <v>1</v>
      </c>
      <c r="Q357" s="338">
        <v>1</v>
      </c>
      <c r="R357" s="330">
        <v>1</v>
      </c>
      <c r="S357" s="184"/>
    </row>
    <row r="358" spans="1:19" ht="67.5">
      <c r="A358" s="182" t="s">
        <v>625</v>
      </c>
      <c r="B358" s="182" t="s">
        <v>372</v>
      </c>
      <c r="C358" s="182" t="s">
        <v>324</v>
      </c>
      <c r="D358" s="183" t="s">
        <v>325</v>
      </c>
      <c r="E358" s="338">
        <v>0.9</v>
      </c>
      <c r="F358" s="336">
        <v>0.9</v>
      </c>
      <c r="G358" s="337">
        <v>0.9</v>
      </c>
      <c r="H358" s="337">
        <v>0.9</v>
      </c>
      <c r="I358" s="337">
        <v>0.9</v>
      </c>
      <c r="J358" s="337">
        <v>0.9</v>
      </c>
      <c r="K358" s="337">
        <v>0.9</v>
      </c>
      <c r="L358" s="337">
        <v>0.9</v>
      </c>
      <c r="M358" s="337">
        <v>0.9</v>
      </c>
      <c r="N358" s="337">
        <v>0.9</v>
      </c>
      <c r="O358" s="337">
        <v>0.9</v>
      </c>
      <c r="P358" s="337">
        <v>0.9</v>
      </c>
      <c r="Q358" s="338">
        <v>0.9</v>
      </c>
      <c r="R358" s="330">
        <v>0.9</v>
      </c>
      <c r="S358" s="184"/>
    </row>
    <row r="359" spans="1:19" ht="93.75" customHeight="1">
      <c r="A359" s="182" t="s">
        <v>626</v>
      </c>
      <c r="B359" s="182" t="s">
        <v>320</v>
      </c>
      <c r="C359" s="182" t="s">
        <v>326</v>
      </c>
      <c r="D359" s="183" t="s">
        <v>327</v>
      </c>
      <c r="E359" s="338">
        <v>1</v>
      </c>
      <c r="F359" s="336">
        <v>1</v>
      </c>
      <c r="G359" s="337">
        <v>1</v>
      </c>
      <c r="H359" s="337">
        <v>1</v>
      </c>
      <c r="I359" s="337">
        <v>1</v>
      </c>
      <c r="J359" s="337">
        <v>1</v>
      </c>
      <c r="K359" s="337">
        <v>1</v>
      </c>
      <c r="L359" s="337">
        <v>1</v>
      </c>
      <c r="M359" s="337">
        <v>1</v>
      </c>
      <c r="N359" s="337">
        <v>1</v>
      </c>
      <c r="O359" s="337">
        <v>1</v>
      </c>
      <c r="P359" s="337">
        <v>1</v>
      </c>
      <c r="Q359" s="338">
        <v>1</v>
      </c>
      <c r="R359" s="330">
        <v>1</v>
      </c>
      <c r="S359" s="184"/>
    </row>
    <row r="360" spans="1:19" ht="56.25">
      <c r="A360" s="182" t="s">
        <v>627</v>
      </c>
      <c r="B360" s="182" t="s">
        <v>374</v>
      </c>
      <c r="C360" s="182" t="s">
        <v>328</v>
      </c>
      <c r="D360" s="183" t="s">
        <v>272</v>
      </c>
      <c r="E360" s="338">
        <v>1</v>
      </c>
      <c r="F360" s="336">
        <v>1</v>
      </c>
      <c r="G360" s="337">
        <v>1</v>
      </c>
      <c r="H360" s="337">
        <v>1</v>
      </c>
      <c r="I360" s="337">
        <v>1</v>
      </c>
      <c r="J360" s="337">
        <v>1</v>
      </c>
      <c r="K360" s="337">
        <v>1</v>
      </c>
      <c r="L360" s="337">
        <v>1</v>
      </c>
      <c r="M360" s="337">
        <v>1</v>
      </c>
      <c r="N360" s="337">
        <v>1</v>
      </c>
      <c r="O360" s="337">
        <v>1</v>
      </c>
      <c r="P360" s="337">
        <v>1</v>
      </c>
      <c r="Q360" s="338">
        <v>1</v>
      </c>
      <c r="R360" s="330">
        <v>1</v>
      </c>
      <c r="S360" s="184"/>
    </row>
    <row r="361" spans="1:19" ht="45">
      <c r="A361" s="182" t="s">
        <v>628</v>
      </c>
      <c r="B361" s="182" t="s">
        <v>248</v>
      </c>
      <c r="C361" s="182" t="s">
        <v>318</v>
      </c>
      <c r="D361" s="183" t="s">
        <v>329</v>
      </c>
      <c r="E361" s="338">
        <v>1</v>
      </c>
      <c r="F361" s="336">
        <v>1</v>
      </c>
      <c r="G361" s="337">
        <v>1</v>
      </c>
      <c r="H361" s="337">
        <v>1</v>
      </c>
      <c r="I361" s="337">
        <v>1</v>
      </c>
      <c r="J361" s="337">
        <v>1</v>
      </c>
      <c r="K361" s="337">
        <v>1</v>
      </c>
      <c r="L361" s="337">
        <v>1</v>
      </c>
      <c r="M361" s="337">
        <v>1</v>
      </c>
      <c r="N361" s="337">
        <v>1</v>
      </c>
      <c r="O361" s="337">
        <v>1</v>
      </c>
      <c r="P361" s="337">
        <v>1</v>
      </c>
      <c r="Q361" s="338">
        <v>1</v>
      </c>
      <c r="R361" s="330">
        <v>1</v>
      </c>
      <c r="S361" s="184"/>
    </row>
    <row r="362" spans="1:19" ht="45">
      <c r="A362" s="182" t="s">
        <v>629</v>
      </c>
      <c r="B362" s="182" t="s">
        <v>317</v>
      </c>
      <c r="C362" s="182" t="s">
        <v>318</v>
      </c>
      <c r="D362" s="183" t="s">
        <v>330</v>
      </c>
      <c r="E362" s="338">
        <v>1</v>
      </c>
      <c r="F362" s="336">
        <v>1</v>
      </c>
      <c r="G362" s="337">
        <v>1</v>
      </c>
      <c r="H362" s="337">
        <v>1</v>
      </c>
      <c r="I362" s="337">
        <v>1</v>
      </c>
      <c r="J362" s="337">
        <v>1</v>
      </c>
      <c r="K362" s="337">
        <v>1</v>
      </c>
      <c r="L362" s="337">
        <v>1</v>
      </c>
      <c r="M362" s="337">
        <v>1</v>
      </c>
      <c r="N362" s="337">
        <v>1</v>
      </c>
      <c r="O362" s="337">
        <v>1</v>
      </c>
      <c r="P362" s="337">
        <v>1</v>
      </c>
      <c r="Q362" s="338">
        <v>1</v>
      </c>
      <c r="R362" s="330">
        <v>1</v>
      </c>
      <c r="S362" s="184"/>
    </row>
    <row r="363" spans="1:19" ht="45">
      <c r="A363" s="182" t="s">
        <v>630</v>
      </c>
      <c r="B363" s="182" t="s">
        <v>372</v>
      </c>
      <c r="C363" s="182" t="s">
        <v>331</v>
      </c>
      <c r="D363" s="183" t="s">
        <v>332</v>
      </c>
      <c r="E363" s="179">
        <v>3</v>
      </c>
      <c r="F363" s="177"/>
      <c r="G363" s="178"/>
      <c r="H363" s="178"/>
      <c r="I363" s="178">
        <v>1</v>
      </c>
      <c r="J363" s="178"/>
      <c r="K363" s="178"/>
      <c r="L363" s="178"/>
      <c r="M363" s="178">
        <v>1</v>
      </c>
      <c r="N363" s="178"/>
      <c r="O363" s="178"/>
      <c r="P363" s="178"/>
      <c r="Q363" s="179">
        <v>1</v>
      </c>
      <c r="R363" s="90">
        <f>SUM(F363:Q363)</f>
        <v>3</v>
      </c>
      <c r="S363" s="184"/>
    </row>
    <row r="364" spans="1:19" ht="141.75" customHeight="1">
      <c r="A364" s="182" t="s">
        <v>333</v>
      </c>
      <c r="B364" s="182" t="s">
        <v>774</v>
      </c>
      <c r="C364" s="182" t="s">
        <v>334</v>
      </c>
      <c r="D364" s="183" t="s">
        <v>335</v>
      </c>
      <c r="E364" s="338">
        <v>0.9</v>
      </c>
      <c r="F364" s="336">
        <v>0.9</v>
      </c>
      <c r="G364" s="337">
        <v>0.9</v>
      </c>
      <c r="H364" s="337">
        <v>0.9</v>
      </c>
      <c r="I364" s="337">
        <v>0.9</v>
      </c>
      <c r="J364" s="337">
        <v>0.9</v>
      </c>
      <c r="K364" s="337">
        <v>0.9</v>
      </c>
      <c r="L364" s="337">
        <v>0.9</v>
      </c>
      <c r="M364" s="337">
        <v>0.9</v>
      </c>
      <c r="N364" s="337">
        <v>0.9</v>
      </c>
      <c r="O364" s="337">
        <v>0.9</v>
      </c>
      <c r="P364" s="337">
        <v>0.9</v>
      </c>
      <c r="Q364" s="338">
        <v>0.9</v>
      </c>
      <c r="R364" s="330">
        <v>0.9</v>
      </c>
      <c r="S364" s="184"/>
    </row>
    <row r="365" spans="1:19" ht="111.75" customHeight="1">
      <c r="A365" s="182" t="s">
        <v>631</v>
      </c>
      <c r="B365" s="182" t="s">
        <v>320</v>
      </c>
      <c r="C365" s="182" t="s">
        <v>783</v>
      </c>
      <c r="D365" s="183" t="s">
        <v>319</v>
      </c>
      <c r="E365" s="338">
        <v>0.8</v>
      </c>
      <c r="F365" s="336">
        <v>0.8</v>
      </c>
      <c r="G365" s="337">
        <v>0.8</v>
      </c>
      <c r="H365" s="337">
        <v>0.8</v>
      </c>
      <c r="I365" s="337">
        <v>0.8</v>
      </c>
      <c r="J365" s="337">
        <v>0.8</v>
      </c>
      <c r="K365" s="337">
        <v>0.8</v>
      </c>
      <c r="L365" s="337">
        <v>0.8</v>
      </c>
      <c r="M365" s="337">
        <v>0.8</v>
      </c>
      <c r="N365" s="337">
        <v>0.8</v>
      </c>
      <c r="O365" s="337">
        <v>0.8</v>
      </c>
      <c r="P365" s="337">
        <v>0.8</v>
      </c>
      <c r="Q365" s="338">
        <v>0.8</v>
      </c>
      <c r="R365" s="330">
        <v>0.8</v>
      </c>
      <c r="S365" s="184"/>
    </row>
    <row r="366" spans="1:19" ht="169.5" customHeight="1">
      <c r="A366" s="182" t="s">
        <v>632</v>
      </c>
      <c r="B366" s="182" t="s">
        <v>775</v>
      </c>
      <c r="C366" s="182" t="s">
        <v>784</v>
      </c>
      <c r="D366" s="183" t="s">
        <v>272</v>
      </c>
      <c r="E366" s="338">
        <v>0.8</v>
      </c>
      <c r="F366" s="336">
        <v>0.8</v>
      </c>
      <c r="G366" s="337">
        <v>0.8</v>
      </c>
      <c r="H366" s="337">
        <v>0.8</v>
      </c>
      <c r="I366" s="337">
        <v>0.8</v>
      </c>
      <c r="J366" s="337">
        <v>0.8</v>
      </c>
      <c r="K366" s="337">
        <v>0.8</v>
      </c>
      <c r="L366" s="337">
        <v>0.8</v>
      </c>
      <c r="M366" s="337">
        <v>0.8</v>
      </c>
      <c r="N366" s="337">
        <v>0.8</v>
      </c>
      <c r="O366" s="337">
        <v>0.8</v>
      </c>
      <c r="P366" s="337">
        <v>0.8</v>
      </c>
      <c r="Q366" s="338">
        <v>0.8</v>
      </c>
      <c r="R366" s="330">
        <v>0.8</v>
      </c>
      <c r="S366" s="184"/>
    </row>
    <row r="367" spans="1:19" ht="78.75">
      <c r="A367" s="182" t="s">
        <v>633</v>
      </c>
      <c r="B367" s="182" t="s">
        <v>776</v>
      </c>
      <c r="C367" s="182" t="s">
        <v>336</v>
      </c>
      <c r="D367" s="183" t="s">
        <v>322</v>
      </c>
      <c r="E367" s="338">
        <v>0.8</v>
      </c>
      <c r="F367" s="336">
        <v>0.8</v>
      </c>
      <c r="G367" s="337">
        <v>0.8</v>
      </c>
      <c r="H367" s="337">
        <v>0.8</v>
      </c>
      <c r="I367" s="337">
        <v>0.8</v>
      </c>
      <c r="J367" s="337">
        <v>0.8</v>
      </c>
      <c r="K367" s="337">
        <v>0.8</v>
      </c>
      <c r="L367" s="337">
        <v>0.8</v>
      </c>
      <c r="M367" s="337">
        <v>0.8</v>
      </c>
      <c r="N367" s="337">
        <v>0.8</v>
      </c>
      <c r="O367" s="337">
        <v>0.8</v>
      </c>
      <c r="P367" s="337">
        <v>0.8</v>
      </c>
      <c r="Q367" s="338">
        <v>0.8</v>
      </c>
      <c r="R367" s="330">
        <v>0.8</v>
      </c>
      <c r="S367" s="184"/>
    </row>
    <row r="368" spans="1:19" ht="112.5">
      <c r="A368" s="182" t="s">
        <v>634</v>
      </c>
      <c r="B368" s="182" t="s">
        <v>777</v>
      </c>
      <c r="C368" s="182" t="s">
        <v>337</v>
      </c>
      <c r="D368" s="183" t="s">
        <v>338</v>
      </c>
      <c r="E368" s="338">
        <v>0.8</v>
      </c>
      <c r="F368" s="177">
        <v>0.8</v>
      </c>
      <c r="G368" s="178">
        <v>0.8</v>
      </c>
      <c r="H368" s="178">
        <v>0.8</v>
      </c>
      <c r="I368" s="178">
        <v>0.8</v>
      </c>
      <c r="J368" s="178">
        <v>0.8</v>
      </c>
      <c r="K368" s="178">
        <v>0.8</v>
      </c>
      <c r="L368" s="178">
        <v>0.8</v>
      </c>
      <c r="M368" s="178">
        <v>0.8</v>
      </c>
      <c r="N368" s="178">
        <v>0.8</v>
      </c>
      <c r="O368" s="178">
        <v>0.8</v>
      </c>
      <c r="P368" s="178">
        <v>0.8</v>
      </c>
      <c r="Q368" s="179">
        <v>0.8</v>
      </c>
      <c r="R368" s="330">
        <v>0.8</v>
      </c>
      <c r="S368" s="184"/>
    </row>
    <row r="369" spans="1:19" ht="132.75" customHeight="1">
      <c r="A369" s="182" t="s">
        <v>635</v>
      </c>
      <c r="B369" s="182" t="s">
        <v>774</v>
      </c>
      <c r="C369" s="182" t="s">
        <v>785</v>
      </c>
      <c r="D369" s="183" t="s">
        <v>339</v>
      </c>
      <c r="E369" s="338">
        <v>0.9</v>
      </c>
      <c r="F369" s="336">
        <v>0.9</v>
      </c>
      <c r="G369" s="337">
        <v>0.9</v>
      </c>
      <c r="H369" s="337">
        <v>0.9</v>
      </c>
      <c r="I369" s="337">
        <v>0.9</v>
      </c>
      <c r="J369" s="337">
        <v>0.9</v>
      </c>
      <c r="K369" s="337">
        <v>0.9</v>
      </c>
      <c r="L369" s="337">
        <v>0.9</v>
      </c>
      <c r="M369" s="337">
        <v>0.9</v>
      </c>
      <c r="N369" s="337">
        <v>0.9</v>
      </c>
      <c r="O369" s="337">
        <v>0.9</v>
      </c>
      <c r="P369" s="337">
        <v>0.9</v>
      </c>
      <c r="Q369" s="338">
        <v>0.9</v>
      </c>
      <c r="R369" s="330">
        <v>0.9</v>
      </c>
      <c r="S369" s="184"/>
    </row>
    <row r="370" spans="1:19" ht="197.25" customHeight="1">
      <c r="A370" s="182" t="s">
        <v>636</v>
      </c>
      <c r="B370" s="182" t="s">
        <v>775</v>
      </c>
      <c r="C370" s="182" t="s">
        <v>786</v>
      </c>
      <c r="D370" s="183" t="s">
        <v>340</v>
      </c>
      <c r="E370" s="179">
        <v>70</v>
      </c>
      <c r="F370" s="177"/>
      <c r="G370" s="178">
        <v>7</v>
      </c>
      <c r="H370" s="178">
        <v>7</v>
      </c>
      <c r="I370" s="178">
        <v>7</v>
      </c>
      <c r="J370" s="178">
        <v>7</v>
      </c>
      <c r="K370" s="178">
        <v>7</v>
      </c>
      <c r="L370" s="178">
        <v>7</v>
      </c>
      <c r="M370" s="178">
        <v>7</v>
      </c>
      <c r="N370" s="178">
        <v>7</v>
      </c>
      <c r="O370" s="178">
        <v>7</v>
      </c>
      <c r="P370" s="178">
        <v>7</v>
      </c>
      <c r="Q370" s="179"/>
      <c r="R370" s="90">
        <f>SUM(F370:Q370)</f>
        <v>70</v>
      </c>
      <c r="S370" s="184"/>
    </row>
    <row r="371" spans="1:19" ht="149.25" customHeight="1">
      <c r="A371" s="182" t="s">
        <v>637</v>
      </c>
      <c r="B371" s="182" t="s">
        <v>778</v>
      </c>
      <c r="C371" s="182" t="s">
        <v>787</v>
      </c>
      <c r="D371" s="183" t="s">
        <v>341</v>
      </c>
      <c r="E371" s="179">
        <v>5</v>
      </c>
      <c r="F371" s="177"/>
      <c r="G371" s="178">
        <v>1</v>
      </c>
      <c r="H371" s="178"/>
      <c r="I371" s="178">
        <v>1</v>
      </c>
      <c r="J371" s="178"/>
      <c r="K371" s="178">
        <v>1</v>
      </c>
      <c r="L371" s="178"/>
      <c r="M371" s="178">
        <v>1</v>
      </c>
      <c r="N371" s="178"/>
      <c r="O371" s="178">
        <v>1</v>
      </c>
      <c r="P371" s="178"/>
      <c r="Q371" s="179"/>
      <c r="R371" s="90">
        <f>SUM(F371:Q371)</f>
        <v>5</v>
      </c>
      <c r="S371" s="184"/>
    </row>
    <row r="372" spans="1:19" ht="90" customHeight="1">
      <c r="A372" s="182" t="s">
        <v>638</v>
      </c>
      <c r="B372" s="182" t="s">
        <v>779</v>
      </c>
      <c r="C372" s="182" t="s">
        <v>342</v>
      </c>
      <c r="D372" s="183" t="s">
        <v>330</v>
      </c>
      <c r="E372" s="338">
        <v>0.8</v>
      </c>
      <c r="F372" s="336">
        <v>0.8</v>
      </c>
      <c r="G372" s="337">
        <v>0.8</v>
      </c>
      <c r="H372" s="337">
        <v>0.8</v>
      </c>
      <c r="I372" s="337">
        <v>0.8</v>
      </c>
      <c r="J372" s="337">
        <v>0.8</v>
      </c>
      <c r="K372" s="337">
        <v>0.8</v>
      </c>
      <c r="L372" s="337">
        <v>0.8</v>
      </c>
      <c r="M372" s="337">
        <v>0.8</v>
      </c>
      <c r="N372" s="337">
        <v>0.8</v>
      </c>
      <c r="O372" s="337">
        <v>0.8</v>
      </c>
      <c r="P372" s="337">
        <v>0.8</v>
      </c>
      <c r="Q372" s="338">
        <v>0.8</v>
      </c>
      <c r="R372" s="330">
        <v>0.8</v>
      </c>
      <c r="S372" s="184"/>
    </row>
    <row r="373" spans="1:19" ht="195.75" customHeight="1">
      <c r="A373" s="182" t="s">
        <v>639</v>
      </c>
      <c r="B373" s="182" t="s">
        <v>780</v>
      </c>
      <c r="C373" s="182" t="s">
        <v>788</v>
      </c>
      <c r="D373" s="183" t="s">
        <v>272</v>
      </c>
      <c r="E373" s="338">
        <v>0.8</v>
      </c>
      <c r="F373" s="336">
        <v>0.8</v>
      </c>
      <c r="G373" s="337">
        <v>0.8</v>
      </c>
      <c r="H373" s="337">
        <v>0.8</v>
      </c>
      <c r="I373" s="337">
        <v>0.8</v>
      </c>
      <c r="J373" s="337">
        <v>0.8</v>
      </c>
      <c r="K373" s="337">
        <v>0.8</v>
      </c>
      <c r="L373" s="337">
        <v>0.8</v>
      </c>
      <c r="M373" s="337">
        <v>0.8</v>
      </c>
      <c r="N373" s="337">
        <v>0.8</v>
      </c>
      <c r="O373" s="337">
        <v>0.8</v>
      </c>
      <c r="P373" s="337">
        <v>0.8</v>
      </c>
      <c r="Q373" s="338">
        <v>0.8</v>
      </c>
      <c r="R373" s="330">
        <v>0.8</v>
      </c>
      <c r="S373" s="184"/>
    </row>
    <row r="374" spans="1:19" ht="33.75">
      <c r="A374" s="182" t="s">
        <v>640</v>
      </c>
      <c r="B374" s="182" t="s">
        <v>374</v>
      </c>
      <c r="C374" s="182" t="s">
        <v>343</v>
      </c>
      <c r="D374" s="183" t="s">
        <v>453</v>
      </c>
      <c r="E374" s="179">
        <v>2</v>
      </c>
      <c r="F374" s="177"/>
      <c r="G374" s="178"/>
      <c r="H374" s="178"/>
      <c r="I374" s="178">
        <v>1</v>
      </c>
      <c r="J374" s="178"/>
      <c r="K374" s="178"/>
      <c r="L374" s="178"/>
      <c r="M374" s="178"/>
      <c r="N374" s="178"/>
      <c r="O374" s="178">
        <v>1</v>
      </c>
      <c r="P374" s="178"/>
      <c r="Q374" s="179"/>
      <c r="R374" s="90">
        <f>SUM(F374:Q374)</f>
        <v>2</v>
      </c>
      <c r="S374" s="184"/>
    </row>
    <row r="375" spans="1:19" ht="45">
      <c r="A375" s="182" t="s">
        <v>641</v>
      </c>
      <c r="B375" s="182" t="s">
        <v>372</v>
      </c>
      <c r="C375" s="182" t="s">
        <v>331</v>
      </c>
      <c r="D375" s="183" t="s">
        <v>332</v>
      </c>
      <c r="E375" s="179">
        <v>3</v>
      </c>
      <c r="F375" s="177"/>
      <c r="G375" s="178"/>
      <c r="H375" s="178"/>
      <c r="I375" s="178">
        <v>1</v>
      </c>
      <c r="J375" s="178"/>
      <c r="K375" s="178"/>
      <c r="L375" s="178"/>
      <c r="M375" s="178">
        <v>1</v>
      </c>
      <c r="N375" s="178"/>
      <c r="O375" s="178"/>
      <c r="P375" s="178"/>
      <c r="Q375" s="179">
        <v>1</v>
      </c>
      <c r="R375" s="90">
        <f>SUM(F375:Q375)</f>
        <v>3</v>
      </c>
      <c r="S375" s="184"/>
    </row>
    <row r="376" spans="1:19" ht="12" thickBot="1">
      <c r="A376" s="96"/>
      <c r="B376" s="96"/>
      <c r="C376" s="96"/>
      <c r="D376" s="119"/>
      <c r="E376" s="106"/>
      <c r="F376" s="107"/>
      <c r="G376" s="78"/>
      <c r="H376" s="78"/>
      <c r="I376" s="78"/>
      <c r="J376" s="78"/>
      <c r="K376" s="78"/>
      <c r="L376" s="78"/>
      <c r="M376" s="78"/>
      <c r="N376" s="78"/>
      <c r="O376" s="78"/>
      <c r="P376" s="78"/>
      <c r="Q376" s="106"/>
      <c r="R376" s="100"/>
      <c r="S376" s="254"/>
    </row>
    <row r="377" spans="1:19" ht="15.75">
      <c r="A377" s="147"/>
      <c r="B377" s="147"/>
      <c r="C377" s="147"/>
      <c r="D377" s="63"/>
      <c r="E377" s="63"/>
      <c r="F377" s="70"/>
      <c r="G377" s="63"/>
      <c r="H377" s="63"/>
      <c r="I377" s="63"/>
      <c r="J377" s="63"/>
      <c r="K377" s="63"/>
      <c r="L377" s="63"/>
      <c r="M377" s="63"/>
      <c r="N377" s="63"/>
      <c r="O377" s="63"/>
      <c r="P377" s="63"/>
      <c r="Q377" s="63"/>
      <c r="R377" s="63"/>
      <c r="S377" s="63"/>
    </row>
    <row r="378" spans="1:19" s="24" customFormat="1" ht="15.75" thickBot="1">
      <c r="A378" s="443" t="s">
        <v>167</v>
      </c>
      <c r="B378" s="443"/>
      <c r="C378" s="443"/>
      <c r="D378" s="443"/>
      <c r="E378" s="443"/>
      <c r="F378" s="443"/>
      <c r="G378" s="443"/>
      <c r="H378" s="443"/>
      <c r="I378" s="443"/>
      <c r="J378" s="443"/>
      <c r="K378" s="443"/>
      <c r="L378" s="443"/>
      <c r="M378" s="443"/>
      <c r="N378" s="443"/>
      <c r="O378" s="443"/>
      <c r="P378" s="443"/>
      <c r="Q378" s="443"/>
      <c r="R378" s="443"/>
      <c r="S378" s="443"/>
    </row>
    <row r="379" spans="1:19" ht="45">
      <c r="A379" s="71" t="s">
        <v>642</v>
      </c>
      <c r="B379" s="71" t="s">
        <v>214</v>
      </c>
      <c r="C379" s="71" t="s">
        <v>218</v>
      </c>
      <c r="D379" s="71" t="s">
        <v>213</v>
      </c>
      <c r="E379" s="120">
        <v>1</v>
      </c>
      <c r="F379" s="122"/>
      <c r="G379" s="120"/>
      <c r="H379" s="120"/>
      <c r="I379" s="120"/>
      <c r="J379" s="120"/>
      <c r="K379" s="120"/>
      <c r="L379" s="120">
        <v>1</v>
      </c>
      <c r="M379" s="120"/>
      <c r="N379" s="120"/>
      <c r="O379" s="120"/>
      <c r="P379" s="120"/>
      <c r="Q379" s="121"/>
      <c r="R379" s="83">
        <f aca="true" t="shared" si="15" ref="R379:R395">SUM(F379:Q379)</f>
        <v>1</v>
      </c>
      <c r="S379" s="123"/>
    </row>
    <row r="380" spans="1:19" ht="45">
      <c r="A380" s="73" t="s">
        <v>643</v>
      </c>
      <c r="B380" s="73" t="s">
        <v>219</v>
      </c>
      <c r="C380" s="73" t="s">
        <v>220</v>
      </c>
      <c r="D380" s="73" t="s">
        <v>191</v>
      </c>
      <c r="E380" s="124">
        <v>1</v>
      </c>
      <c r="F380" s="126"/>
      <c r="G380" s="124"/>
      <c r="H380" s="124"/>
      <c r="I380" s="124"/>
      <c r="J380" s="124"/>
      <c r="K380" s="124"/>
      <c r="L380" s="124"/>
      <c r="M380" s="124"/>
      <c r="N380" s="124"/>
      <c r="O380" s="124"/>
      <c r="P380" s="124">
        <v>1</v>
      </c>
      <c r="Q380" s="125"/>
      <c r="R380" s="90">
        <f t="shared" si="15"/>
        <v>1</v>
      </c>
      <c r="S380" s="127"/>
    </row>
    <row r="381" spans="1:19" ht="45">
      <c r="A381" s="73" t="s">
        <v>454</v>
      </c>
      <c r="B381" s="73" t="s">
        <v>214</v>
      </c>
      <c r="C381" s="73" t="s">
        <v>215</v>
      </c>
      <c r="D381" s="73" t="s">
        <v>67</v>
      </c>
      <c r="E381" s="124">
        <v>33</v>
      </c>
      <c r="F381" s="126"/>
      <c r="G381" s="124">
        <v>3</v>
      </c>
      <c r="H381" s="124">
        <v>3</v>
      </c>
      <c r="I381" s="124">
        <v>3</v>
      </c>
      <c r="J381" s="124">
        <v>4</v>
      </c>
      <c r="K381" s="124">
        <v>4</v>
      </c>
      <c r="L381" s="124">
        <v>4</v>
      </c>
      <c r="M381" s="124">
        <v>3</v>
      </c>
      <c r="N381" s="124">
        <v>3</v>
      </c>
      <c r="O381" s="124">
        <v>3</v>
      </c>
      <c r="P381" s="124">
        <v>3</v>
      </c>
      <c r="Q381" s="125"/>
      <c r="R381" s="90">
        <f t="shared" si="15"/>
        <v>33</v>
      </c>
      <c r="S381" s="127"/>
    </row>
    <row r="382" spans="1:19" ht="45">
      <c r="A382" s="73" t="s">
        <v>455</v>
      </c>
      <c r="B382" s="73" t="s">
        <v>214</v>
      </c>
      <c r="C382" s="73" t="s">
        <v>216</v>
      </c>
      <c r="D382" s="73" t="s">
        <v>217</v>
      </c>
      <c r="E382" s="124">
        <v>3</v>
      </c>
      <c r="F382" s="126">
        <v>1</v>
      </c>
      <c r="G382" s="124"/>
      <c r="H382" s="124"/>
      <c r="I382" s="124"/>
      <c r="J382" s="124">
        <v>2</v>
      </c>
      <c r="K382" s="124"/>
      <c r="L382" s="124"/>
      <c r="M382" s="124"/>
      <c r="N382" s="124"/>
      <c r="O382" s="124"/>
      <c r="P382" s="124"/>
      <c r="Q382" s="125"/>
      <c r="R382" s="90">
        <f t="shared" si="15"/>
        <v>3</v>
      </c>
      <c r="S382" s="127"/>
    </row>
    <row r="383" spans="1:19" ht="56.25">
      <c r="A383" s="73" t="s">
        <v>644</v>
      </c>
      <c r="B383" s="73" t="s">
        <v>214</v>
      </c>
      <c r="C383" s="73" t="s">
        <v>218</v>
      </c>
      <c r="D383" s="73" t="s">
        <v>221</v>
      </c>
      <c r="E383" s="124">
        <v>1</v>
      </c>
      <c r="F383" s="126">
        <v>1</v>
      </c>
      <c r="G383" s="124"/>
      <c r="H383" s="124"/>
      <c r="I383" s="124"/>
      <c r="J383" s="124"/>
      <c r="K383" s="124"/>
      <c r="L383" s="124"/>
      <c r="M383" s="124"/>
      <c r="N383" s="124"/>
      <c r="O383" s="124"/>
      <c r="P383" s="124"/>
      <c r="Q383" s="125"/>
      <c r="R383" s="90">
        <f t="shared" si="15"/>
        <v>1</v>
      </c>
      <c r="S383" s="127"/>
    </row>
    <row r="384" spans="1:19" ht="33.75">
      <c r="A384" s="73" t="s">
        <v>456</v>
      </c>
      <c r="B384" s="73" t="s">
        <v>190</v>
      </c>
      <c r="C384" s="73" t="s">
        <v>724</v>
      </c>
      <c r="D384" s="73" t="s">
        <v>66</v>
      </c>
      <c r="E384" s="124">
        <v>1</v>
      </c>
      <c r="F384" s="126"/>
      <c r="G384" s="124"/>
      <c r="H384" s="124"/>
      <c r="I384" s="124"/>
      <c r="J384" s="124"/>
      <c r="K384" s="124">
        <v>1</v>
      </c>
      <c r="L384" s="124"/>
      <c r="M384" s="124"/>
      <c r="N384" s="124"/>
      <c r="O384" s="124"/>
      <c r="P384" s="124"/>
      <c r="Q384" s="125"/>
      <c r="R384" s="90">
        <f t="shared" si="15"/>
        <v>1</v>
      </c>
      <c r="S384" s="127"/>
    </row>
    <row r="385" spans="1:19" ht="22.5">
      <c r="A385" s="73" t="s">
        <v>748</v>
      </c>
      <c r="B385" s="73" t="s">
        <v>190</v>
      </c>
      <c r="C385" s="73" t="s">
        <v>222</v>
      </c>
      <c r="D385" s="73" t="s">
        <v>66</v>
      </c>
      <c r="E385" s="124">
        <v>2</v>
      </c>
      <c r="F385" s="126"/>
      <c r="G385" s="124"/>
      <c r="H385" s="124"/>
      <c r="I385" s="124"/>
      <c r="J385" s="124"/>
      <c r="K385" s="124"/>
      <c r="L385" s="124">
        <v>1</v>
      </c>
      <c r="M385" s="124"/>
      <c r="N385" s="124"/>
      <c r="O385" s="124"/>
      <c r="P385" s="124"/>
      <c r="Q385" s="125">
        <v>1</v>
      </c>
      <c r="R385" s="90">
        <f t="shared" si="15"/>
        <v>2</v>
      </c>
      <c r="S385" s="127"/>
    </row>
    <row r="386" spans="1:19" ht="45">
      <c r="A386" s="73" t="s">
        <v>457</v>
      </c>
      <c r="B386" s="73" t="s">
        <v>219</v>
      </c>
      <c r="C386" s="73" t="s">
        <v>223</v>
      </c>
      <c r="D386" s="73" t="s">
        <v>66</v>
      </c>
      <c r="E386" s="124">
        <v>58</v>
      </c>
      <c r="F386" s="126">
        <v>3</v>
      </c>
      <c r="G386" s="124">
        <v>8</v>
      </c>
      <c r="H386" s="124">
        <v>6</v>
      </c>
      <c r="I386" s="124">
        <v>5</v>
      </c>
      <c r="J386" s="124">
        <v>5</v>
      </c>
      <c r="K386" s="124">
        <v>6</v>
      </c>
      <c r="L386" s="124">
        <v>3</v>
      </c>
      <c r="M386" s="124">
        <v>5</v>
      </c>
      <c r="N386" s="124">
        <v>7</v>
      </c>
      <c r="O386" s="124">
        <v>2</v>
      </c>
      <c r="P386" s="124">
        <v>4</v>
      </c>
      <c r="Q386" s="125">
        <v>4</v>
      </c>
      <c r="R386" s="90">
        <f t="shared" si="15"/>
        <v>58</v>
      </c>
      <c r="S386" s="127"/>
    </row>
    <row r="387" spans="1:19" ht="45">
      <c r="A387" s="73" t="s">
        <v>458</v>
      </c>
      <c r="B387" s="73" t="s">
        <v>219</v>
      </c>
      <c r="C387" s="73" t="s">
        <v>224</v>
      </c>
      <c r="D387" s="73" t="s">
        <v>225</v>
      </c>
      <c r="E387" s="124">
        <v>33</v>
      </c>
      <c r="F387" s="126">
        <v>1</v>
      </c>
      <c r="G387" s="124">
        <v>2</v>
      </c>
      <c r="H387" s="124">
        <v>3</v>
      </c>
      <c r="I387" s="124">
        <v>3</v>
      </c>
      <c r="J387" s="124">
        <v>3</v>
      </c>
      <c r="K387" s="124">
        <v>3</v>
      </c>
      <c r="L387" s="124">
        <v>3</v>
      </c>
      <c r="M387" s="124">
        <v>3</v>
      </c>
      <c r="N387" s="124">
        <v>3</v>
      </c>
      <c r="O387" s="124">
        <v>3</v>
      </c>
      <c r="P387" s="124">
        <v>3</v>
      </c>
      <c r="Q387" s="125">
        <v>3</v>
      </c>
      <c r="R387" s="90">
        <f t="shared" si="15"/>
        <v>33</v>
      </c>
      <c r="S387" s="127"/>
    </row>
    <row r="388" spans="1:19" ht="45">
      <c r="A388" s="73" t="s">
        <v>459</v>
      </c>
      <c r="B388" s="73" t="s">
        <v>219</v>
      </c>
      <c r="C388" s="73" t="s">
        <v>224</v>
      </c>
      <c r="D388" s="73" t="s">
        <v>193</v>
      </c>
      <c r="E388" s="124">
        <v>2</v>
      </c>
      <c r="F388" s="126"/>
      <c r="G388" s="124"/>
      <c r="H388" s="124"/>
      <c r="I388" s="124">
        <v>1</v>
      </c>
      <c r="J388" s="124"/>
      <c r="K388" s="124"/>
      <c r="L388" s="124"/>
      <c r="M388" s="124"/>
      <c r="N388" s="124"/>
      <c r="O388" s="124">
        <v>1</v>
      </c>
      <c r="P388" s="124"/>
      <c r="Q388" s="125"/>
      <c r="R388" s="90">
        <f t="shared" si="15"/>
        <v>2</v>
      </c>
      <c r="S388" s="127"/>
    </row>
    <row r="389" spans="1:19" s="24" customFormat="1" ht="24" customHeight="1">
      <c r="A389" s="438" t="s">
        <v>168</v>
      </c>
      <c r="B389" s="438"/>
      <c r="C389" s="438"/>
      <c r="D389" s="438"/>
      <c r="E389" s="438"/>
      <c r="F389" s="438"/>
      <c r="G389" s="438"/>
      <c r="H389" s="438"/>
      <c r="I389" s="438"/>
      <c r="J389" s="438"/>
      <c r="K389" s="438"/>
      <c r="L389" s="438"/>
      <c r="M389" s="438"/>
      <c r="N389" s="438"/>
      <c r="O389" s="438"/>
      <c r="P389" s="438"/>
      <c r="Q389" s="438"/>
      <c r="R389" s="438"/>
      <c r="S389" s="438"/>
    </row>
    <row r="390" spans="1:19" ht="45">
      <c r="A390" s="84" t="s">
        <v>226</v>
      </c>
      <c r="B390" s="84" t="s">
        <v>766</v>
      </c>
      <c r="C390" s="84" t="s">
        <v>789</v>
      </c>
      <c r="D390" s="103" t="s">
        <v>183</v>
      </c>
      <c r="E390" s="104">
        <v>660</v>
      </c>
      <c r="F390" s="77"/>
      <c r="G390" s="74">
        <v>60</v>
      </c>
      <c r="H390" s="74">
        <v>60</v>
      </c>
      <c r="I390" s="74">
        <v>60</v>
      </c>
      <c r="J390" s="74">
        <v>60</v>
      </c>
      <c r="K390" s="74">
        <v>60</v>
      </c>
      <c r="L390" s="74">
        <v>60</v>
      </c>
      <c r="M390" s="74">
        <v>60</v>
      </c>
      <c r="N390" s="74">
        <v>60</v>
      </c>
      <c r="O390" s="74">
        <v>60</v>
      </c>
      <c r="P390" s="74">
        <v>60</v>
      </c>
      <c r="Q390" s="104">
        <v>60</v>
      </c>
      <c r="R390" s="90">
        <f t="shared" si="15"/>
        <v>660</v>
      </c>
      <c r="S390" s="105"/>
    </row>
    <row r="391" spans="1:19" ht="33.75">
      <c r="A391" s="84" t="s">
        <v>227</v>
      </c>
      <c r="B391" s="84" t="s">
        <v>766</v>
      </c>
      <c r="C391" s="84" t="s">
        <v>789</v>
      </c>
      <c r="D391" s="85" t="s">
        <v>360</v>
      </c>
      <c r="E391" s="104">
        <v>11</v>
      </c>
      <c r="F391" s="77"/>
      <c r="G391" s="74">
        <v>1</v>
      </c>
      <c r="H391" s="74">
        <v>1</v>
      </c>
      <c r="I391" s="74">
        <v>1</v>
      </c>
      <c r="J391" s="74">
        <v>1</v>
      </c>
      <c r="K391" s="74">
        <v>1</v>
      </c>
      <c r="L391" s="74">
        <v>1</v>
      </c>
      <c r="M391" s="74">
        <v>1</v>
      </c>
      <c r="N391" s="74">
        <v>1</v>
      </c>
      <c r="O391" s="74">
        <v>1</v>
      </c>
      <c r="P391" s="74">
        <v>1</v>
      </c>
      <c r="Q391" s="104">
        <v>1</v>
      </c>
      <c r="R391" s="90">
        <f t="shared" si="15"/>
        <v>11</v>
      </c>
      <c r="S391" s="105"/>
    </row>
    <row r="392" spans="1:19" ht="33.75">
      <c r="A392" s="84" t="s">
        <v>230</v>
      </c>
      <c r="B392" s="84" t="s">
        <v>766</v>
      </c>
      <c r="C392" s="84" t="s">
        <v>790</v>
      </c>
      <c r="D392" s="103" t="s">
        <v>183</v>
      </c>
      <c r="E392" s="104">
        <v>11</v>
      </c>
      <c r="F392" s="77"/>
      <c r="G392" s="74">
        <v>1</v>
      </c>
      <c r="H392" s="74">
        <v>1</v>
      </c>
      <c r="I392" s="74">
        <v>1</v>
      </c>
      <c r="J392" s="74">
        <v>1</v>
      </c>
      <c r="K392" s="74">
        <v>1</v>
      </c>
      <c r="L392" s="74">
        <v>1</v>
      </c>
      <c r="M392" s="74">
        <v>1</v>
      </c>
      <c r="N392" s="74">
        <v>1</v>
      </c>
      <c r="O392" s="74">
        <v>1</v>
      </c>
      <c r="P392" s="74">
        <v>1</v>
      </c>
      <c r="Q392" s="104">
        <v>1</v>
      </c>
      <c r="R392" s="90">
        <f t="shared" si="15"/>
        <v>11</v>
      </c>
      <c r="S392" s="105"/>
    </row>
    <row r="393" spans="1:19" ht="33.75">
      <c r="A393" s="84" t="s">
        <v>645</v>
      </c>
      <c r="B393" s="84" t="s">
        <v>766</v>
      </c>
      <c r="C393" s="84" t="s">
        <v>789</v>
      </c>
      <c r="D393" s="103" t="s">
        <v>361</v>
      </c>
      <c r="E393" s="104">
        <v>220</v>
      </c>
      <c r="F393" s="77"/>
      <c r="G393" s="74">
        <v>20</v>
      </c>
      <c r="H393" s="74">
        <v>20</v>
      </c>
      <c r="I393" s="74">
        <v>20</v>
      </c>
      <c r="J393" s="74">
        <v>20</v>
      </c>
      <c r="K393" s="74">
        <v>20</v>
      </c>
      <c r="L393" s="74">
        <v>20</v>
      </c>
      <c r="M393" s="74">
        <v>20</v>
      </c>
      <c r="N393" s="74">
        <v>20</v>
      </c>
      <c r="O393" s="74">
        <v>20</v>
      </c>
      <c r="P393" s="74">
        <v>20</v>
      </c>
      <c r="Q393" s="104">
        <v>20</v>
      </c>
      <c r="R393" s="90">
        <f t="shared" si="15"/>
        <v>220</v>
      </c>
      <c r="S393" s="105"/>
    </row>
    <row r="394" spans="1:19" ht="33.75">
      <c r="A394" s="84" t="s">
        <v>646</v>
      </c>
      <c r="B394" s="84" t="s">
        <v>766</v>
      </c>
      <c r="C394" s="84" t="s">
        <v>789</v>
      </c>
      <c r="D394" s="103" t="s">
        <v>362</v>
      </c>
      <c r="E394" s="104">
        <v>88</v>
      </c>
      <c r="F394" s="77"/>
      <c r="G394" s="74">
        <v>8</v>
      </c>
      <c r="H394" s="74">
        <v>8</v>
      </c>
      <c r="I394" s="74">
        <v>8</v>
      </c>
      <c r="J394" s="74">
        <v>8</v>
      </c>
      <c r="K394" s="74">
        <v>8</v>
      </c>
      <c r="L394" s="74">
        <v>8</v>
      </c>
      <c r="M394" s="74">
        <v>8</v>
      </c>
      <c r="N394" s="74">
        <v>8</v>
      </c>
      <c r="O394" s="74">
        <v>8</v>
      </c>
      <c r="P394" s="74">
        <v>8</v>
      </c>
      <c r="Q394" s="104">
        <v>8</v>
      </c>
      <c r="R394" s="90">
        <f t="shared" si="15"/>
        <v>88</v>
      </c>
      <c r="S394" s="105"/>
    </row>
    <row r="395" spans="1:19" ht="33.75">
      <c r="A395" s="84" t="s">
        <v>647</v>
      </c>
      <c r="B395" s="84" t="s">
        <v>766</v>
      </c>
      <c r="C395" s="84" t="s">
        <v>790</v>
      </c>
      <c r="D395" s="103" t="s">
        <v>362</v>
      </c>
      <c r="E395" s="104">
        <v>1</v>
      </c>
      <c r="F395" s="77"/>
      <c r="G395" s="74"/>
      <c r="H395" s="74"/>
      <c r="I395" s="74"/>
      <c r="J395" s="74"/>
      <c r="K395" s="74"/>
      <c r="L395" s="74"/>
      <c r="M395" s="74"/>
      <c r="N395" s="74"/>
      <c r="O395" s="74"/>
      <c r="P395" s="74">
        <v>1</v>
      </c>
      <c r="Q395" s="104"/>
      <c r="R395" s="90">
        <f t="shared" si="15"/>
        <v>1</v>
      </c>
      <c r="S395" s="105"/>
    </row>
    <row r="396" spans="1:19" ht="11.25">
      <c r="A396" s="84"/>
      <c r="B396" s="84"/>
      <c r="C396" s="84"/>
      <c r="D396" s="103"/>
      <c r="E396" s="104"/>
      <c r="F396" s="77"/>
      <c r="G396" s="74"/>
      <c r="H396" s="74"/>
      <c r="I396" s="74"/>
      <c r="J396" s="74"/>
      <c r="K396" s="74"/>
      <c r="L396" s="74"/>
      <c r="M396" s="74"/>
      <c r="N396" s="74"/>
      <c r="O396" s="74"/>
      <c r="P396" s="74"/>
      <c r="Q396" s="104"/>
      <c r="R396" s="90"/>
      <c r="S396" s="105"/>
    </row>
    <row r="397" spans="1:19" ht="15.75">
      <c r="A397" s="147"/>
      <c r="B397" s="147"/>
      <c r="C397" s="147"/>
      <c r="D397" s="63"/>
      <c r="E397" s="63"/>
      <c r="F397" s="70"/>
      <c r="G397" s="63"/>
      <c r="H397" s="63"/>
      <c r="I397" s="63"/>
      <c r="J397" s="63"/>
      <c r="K397" s="63"/>
      <c r="L397" s="63"/>
      <c r="M397" s="63"/>
      <c r="N397" s="63"/>
      <c r="O397" s="63"/>
      <c r="P397" s="63"/>
      <c r="Q397" s="63"/>
      <c r="R397" s="63"/>
      <c r="S397" s="63"/>
    </row>
    <row r="398" spans="1:19" s="24" customFormat="1" ht="16.5" customHeight="1" thickBot="1">
      <c r="A398" s="412" t="s">
        <v>128</v>
      </c>
      <c r="B398" s="412"/>
      <c r="C398" s="412"/>
      <c r="D398" s="412"/>
      <c r="E398" s="412"/>
      <c r="F398" s="412"/>
      <c r="G398" s="412"/>
      <c r="H398" s="412"/>
      <c r="I398" s="412"/>
      <c r="J398" s="412"/>
      <c r="K398" s="412"/>
      <c r="L398" s="412"/>
      <c r="M398" s="412"/>
      <c r="N398" s="412"/>
      <c r="O398" s="412"/>
      <c r="P398" s="412"/>
      <c r="Q398" s="412"/>
      <c r="R398" s="412"/>
      <c r="S398" s="412"/>
    </row>
    <row r="399" spans="1:19" ht="15.75" thickBot="1">
      <c r="A399" s="444" t="s">
        <v>113</v>
      </c>
      <c r="B399" s="444"/>
      <c r="C399" s="444"/>
      <c r="D399" s="444"/>
      <c r="E399" s="445"/>
      <c r="F399" s="402"/>
      <c r="G399" s="403"/>
      <c r="H399" s="403"/>
      <c r="I399" s="403"/>
      <c r="J399" s="403"/>
      <c r="K399" s="403"/>
      <c r="L399" s="403"/>
      <c r="M399" s="403"/>
      <c r="N399" s="403"/>
      <c r="O399" s="403"/>
      <c r="P399" s="403"/>
      <c r="Q399" s="404"/>
      <c r="R399" s="58"/>
      <c r="S399" s="302"/>
    </row>
    <row r="400" spans="1:19" ht="33.75">
      <c r="A400" s="84" t="s">
        <v>648</v>
      </c>
      <c r="B400" s="84" t="s">
        <v>190</v>
      </c>
      <c r="C400" s="84" t="s">
        <v>717</v>
      </c>
      <c r="D400" s="103" t="s">
        <v>378</v>
      </c>
      <c r="E400" s="104">
        <v>1</v>
      </c>
      <c r="F400" s="77"/>
      <c r="G400" s="74"/>
      <c r="H400" s="74">
        <v>1</v>
      </c>
      <c r="I400" s="74"/>
      <c r="J400" s="74"/>
      <c r="K400" s="74"/>
      <c r="L400" s="74"/>
      <c r="M400" s="74"/>
      <c r="N400" s="74"/>
      <c r="O400" s="74"/>
      <c r="P400" s="74"/>
      <c r="Q400" s="104"/>
      <c r="R400" s="90">
        <f aca="true" t="shared" si="16" ref="R400:R417">SUM(F400:Q400)</f>
        <v>1</v>
      </c>
      <c r="S400" s="105"/>
    </row>
    <row r="401" spans="1:19" ht="33.75">
      <c r="A401" s="84" t="s">
        <v>649</v>
      </c>
      <c r="B401" s="84" t="s">
        <v>190</v>
      </c>
      <c r="C401" s="84" t="s">
        <v>717</v>
      </c>
      <c r="D401" s="103" t="s">
        <v>417</v>
      </c>
      <c r="E401" s="104">
        <v>6</v>
      </c>
      <c r="F401" s="77"/>
      <c r="G401" s="74">
        <v>1</v>
      </c>
      <c r="H401" s="74"/>
      <c r="I401" s="74">
        <v>2</v>
      </c>
      <c r="J401" s="74"/>
      <c r="K401" s="74"/>
      <c r="L401" s="74"/>
      <c r="M401" s="74">
        <v>3</v>
      </c>
      <c r="N401" s="74"/>
      <c r="O401" s="74"/>
      <c r="P401" s="74"/>
      <c r="Q401" s="104"/>
      <c r="R401" s="90">
        <f t="shared" si="16"/>
        <v>6</v>
      </c>
      <c r="S401" s="105"/>
    </row>
    <row r="402" spans="1:19" ht="33.75">
      <c r="A402" s="84" t="s">
        <v>791</v>
      </c>
      <c r="B402" s="84" t="s">
        <v>190</v>
      </c>
      <c r="C402" s="84" t="s">
        <v>717</v>
      </c>
      <c r="D402" s="103" t="s">
        <v>417</v>
      </c>
      <c r="E402" s="104">
        <v>7</v>
      </c>
      <c r="F402" s="77"/>
      <c r="G402" s="74">
        <v>1</v>
      </c>
      <c r="H402" s="74">
        <v>3</v>
      </c>
      <c r="I402" s="74"/>
      <c r="J402" s="74"/>
      <c r="K402" s="74"/>
      <c r="L402" s="74"/>
      <c r="M402" s="74"/>
      <c r="N402" s="74">
        <v>3</v>
      </c>
      <c r="O402" s="74"/>
      <c r="P402" s="74"/>
      <c r="Q402" s="104"/>
      <c r="R402" s="90">
        <f t="shared" si="16"/>
        <v>7</v>
      </c>
      <c r="S402" s="105"/>
    </row>
    <row r="403" spans="1:19" ht="33.75">
      <c r="A403" s="84" t="s">
        <v>650</v>
      </c>
      <c r="B403" s="84" t="s">
        <v>190</v>
      </c>
      <c r="C403" s="84" t="s">
        <v>717</v>
      </c>
      <c r="D403" s="103" t="s">
        <v>378</v>
      </c>
      <c r="E403" s="104">
        <v>2</v>
      </c>
      <c r="F403" s="77"/>
      <c r="G403" s="74">
        <v>1</v>
      </c>
      <c r="H403" s="74"/>
      <c r="I403" s="74">
        <v>1</v>
      </c>
      <c r="J403" s="74"/>
      <c r="K403" s="74"/>
      <c r="L403" s="74"/>
      <c r="M403" s="74"/>
      <c r="N403" s="74"/>
      <c r="O403" s="74"/>
      <c r="P403" s="74"/>
      <c r="Q403" s="104"/>
      <c r="R403" s="90">
        <f t="shared" si="16"/>
        <v>2</v>
      </c>
      <c r="S403" s="105"/>
    </row>
    <row r="404" spans="1:19" ht="33.75">
      <c r="A404" s="84" t="s">
        <v>651</v>
      </c>
      <c r="B404" s="84" t="s">
        <v>190</v>
      </c>
      <c r="C404" s="84" t="s">
        <v>717</v>
      </c>
      <c r="D404" s="103" t="s">
        <v>378</v>
      </c>
      <c r="E404" s="104">
        <v>240</v>
      </c>
      <c r="F404" s="77">
        <v>20</v>
      </c>
      <c r="G404" s="74">
        <v>20</v>
      </c>
      <c r="H404" s="74">
        <v>20</v>
      </c>
      <c r="I404" s="74">
        <v>20</v>
      </c>
      <c r="J404" s="74">
        <v>20</v>
      </c>
      <c r="K404" s="74">
        <v>20</v>
      </c>
      <c r="L404" s="74">
        <v>20</v>
      </c>
      <c r="M404" s="74">
        <v>20</v>
      </c>
      <c r="N404" s="74">
        <v>20</v>
      </c>
      <c r="O404" s="74">
        <v>20</v>
      </c>
      <c r="P404" s="74">
        <v>20</v>
      </c>
      <c r="Q404" s="104">
        <v>20</v>
      </c>
      <c r="R404" s="90">
        <f t="shared" si="16"/>
        <v>240</v>
      </c>
      <c r="S404" s="105"/>
    </row>
    <row r="405" spans="1:19" ht="45">
      <c r="A405" s="84" t="s">
        <v>718</v>
      </c>
      <c r="B405" s="84" t="s">
        <v>190</v>
      </c>
      <c r="C405" s="84" t="s">
        <v>725</v>
      </c>
      <c r="D405" s="103" t="s">
        <v>66</v>
      </c>
      <c r="E405" s="104">
        <v>12</v>
      </c>
      <c r="F405" s="77">
        <v>1</v>
      </c>
      <c r="G405" s="74">
        <v>1</v>
      </c>
      <c r="H405" s="74">
        <v>1</v>
      </c>
      <c r="I405" s="74">
        <v>1</v>
      </c>
      <c r="J405" s="74">
        <v>1</v>
      </c>
      <c r="K405" s="74">
        <v>1</v>
      </c>
      <c r="L405" s="74">
        <v>1</v>
      </c>
      <c r="M405" s="74">
        <v>1</v>
      </c>
      <c r="N405" s="74">
        <v>1</v>
      </c>
      <c r="O405" s="74">
        <v>1</v>
      </c>
      <c r="P405" s="74">
        <v>1</v>
      </c>
      <c r="Q405" s="104">
        <v>1</v>
      </c>
      <c r="R405" s="90">
        <f t="shared" si="16"/>
        <v>12</v>
      </c>
      <c r="S405" s="105"/>
    </row>
    <row r="406" spans="1:19" ht="33.75">
      <c r="A406" s="84" t="s">
        <v>719</v>
      </c>
      <c r="B406" s="84" t="s">
        <v>190</v>
      </c>
      <c r="C406" s="84" t="s">
        <v>717</v>
      </c>
      <c r="D406" s="103" t="s">
        <v>720</v>
      </c>
      <c r="E406" s="104">
        <v>12</v>
      </c>
      <c r="F406" s="77">
        <v>1</v>
      </c>
      <c r="G406" s="74">
        <v>1</v>
      </c>
      <c r="H406" s="74">
        <v>1</v>
      </c>
      <c r="I406" s="74">
        <v>1</v>
      </c>
      <c r="J406" s="74">
        <v>1</v>
      </c>
      <c r="K406" s="74">
        <v>1</v>
      </c>
      <c r="L406" s="74">
        <v>1</v>
      </c>
      <c r="M406" s="74">
        <v>1</v>
      </c>
      <c r="N406" s="74">
        <v>1</v>
      </c>
      <c r="O406" s="74">
        <v>1</v>
      </c>
      <c r="P406" s="74">
        <v>1</v>
      </c>
      <c r="Q406" s="104">
        <v>1</v>
      </c>
      <c r="R406" s="90">
        <f t="shared" si="16"/>
        <v>12</v>
      </c>
      <c r="S406" s="105"/>
    </row>
    <row r="407" spans="1:19" ht="33.75">
      <c r="A407" s="84" t="s">
        <v>721</v>
      </c>
      <c r="B407" s="84" t="s">
        <v>190</v>
      </c>
      <c r="C407" s="84" t="s">
        <v>717</v>
      </c>
      <c r="D407" s="103" t="s">
        <v>145</v>
      </c>
      <c r="E407" s="104">
        <v>51</v>
      </c>
      <c r="F407" s="77">
        <v>17</v>
      </c>
      <c r="G407" s="74"/>
      <c r="H407" s="74"/>
      <c r="I407" s="74"/>
      <c r="J407" s="74"/>
      <c r="K407" s="74">
        <v>17</v>
      </c>
      <c r="L407" s="74"/>
      <c r="M407" s="74"/>
      <c r="N407" s="74"/>
      <c r="O407" s="74"/>
      <c r="P407" s="74">
        <v>17</v>
      </c>
      <c r="Q407" s="104"/>
      <c r="R407" s="90">
        <f t="shared" si="16"/>
        <v>51</v>
      </c>
      <c r="S407" s="105"/>
    </row>
    <row r="408" spans="1:19" ht="33.75">
      <c r="A408" s="84" t="s">
        <v>652</v>
      </c>
      <c r="B408" s="84" t="s">
        <v>190</v>
      </c>
      <c r="C408" s="84" t="s">
        <v>717</v>
      </c>
      <c r="D408" s="103" t="s">
        <v>145</v>
      </c>
      <c r="E408" s="104">
        <v>204</v>
      </c>
      <c r="F408" s="77">
        <v>17</v>
      </c>
      <c r="G408" s="74">
        <v>17</v>
      </c>
      <c r="H408" s="74">
        <v>17</v>
      </c>
      <c r="I408" s="74">
        <v>17</v>
      </c>
      <c r="J408" s="74">
        <v>17</v>
      </c>
      <c r="K408" s="74">
        <v>17</v>
      </c>
      <c r="L408" s="74">
        <v>17</v>
      </c>
      <c r="M408" s="74">
        <v>17</v>
      </c>
      <c r="N408" s="74">
        <v>17</v>
      </c>
      <c r="O408" s="74">
        <v>17</v>
      </c>
      <c r="P408" s="74">
        <v>17</v>
      </c>
      <c r="Q408" s="104">
        <v>17</v>
      </c>
      <c r="R408" s="90">
        <f t="shared" si="16"/>
        <v>204</v>
      </c>
      <c r="S408" s="105"/>
    </row>
    <row r="409" spans="1:19" ht="33.75">
      <c r="A409" s="84" t="s">
        <v>653</v>
      </c>
      <c r="B409" s="84" t="s">
        <v>190</v>
      </c>
      <c r="C409" s="84" t="s">
        <v>717</v>
      </c>
      <c r="D409" s="103" t="s">
        <v>66</v>
      </c>
      <c r="E409" s="104">
        <v>12</v>
      </c>
      <c r="F409" s="77">
        <v>1</v>
      </c>
      <c r="G409" s="74">
        <v>1</v>
      </c>
      <c r="H409" s="74">
        <v>1</v>
      </c>
      <c r="I409" s="74">
        <v>1</v>
      </c>
      <c r="J409" s="74">
        <v>1</v>
      </c>
      <c r="K409" s="74">
        <v>1</v>
      </c>
      <c r="L409" s="74">
        <v>1</v>
      </c>
      <c r="M409" s="74">
        <v>1</v>
      </c>
      <c r="N409" s="74">
        <v>1</v>
      </c>
      <c r="O409" s="74">
        <v>1</v>
      </c>
      <c r="P409" s="74">
        <v>1</v>
      </c>
      <c r="Q409" s="104">
        <v>1</v>
      </c>
      <c r="R409" s="90">
        <f t="shared" si="16"/>
        <v>12</v>
      </c>
      <c r="S409" s="105"/>
    </row>
    <row r="410" spans="1:19" ht="33.75">
      <c r="A410" s="84" t="s">
        <v>654</v>
      </c>
      <c r="B410" s="84" t="s">
        <v>190</v>
      </c>
      <c r="C410" s="84" t="s">
        <v>717</v>
      </c>
      <c r="D410" s="103" t="s">
        <v>418</v>
      </c>
      <c r="E410" s="104">
        <v>4</v>
      </c>
      <c r="F410" s="77"/>
      <c r="G410" s="74"/>
      <c r="H410" s="74"/>
      <c r="I410" s="74">
        <v>1</v>
      </c>
      <c r="J410" s="74"/>
      <c r="K410" s="74"/>
      <c r="L410" s="74">
        <v>1</v>
      </c>
      <c r="M410" s="74"/>
      <c r="N410" s="74"/>
      <c r="O410" s="74">
        <v>1</v>
      </c>
      <c r="P410" s="74"/>
      <c r="Q410" s="104">
        <v>1</v>
      </c>
      <c r="R410" s="90">
        <f t="shared" si="16"/>
        <v>4</v>
      </c>
      <c r="S410" s="105"/>
    </row>
    <row r="411" spans="1:19" ht="22.5">
      <c r="A411" s="84" t="s">
        <v>655</v>
      </c>
      <c r="B411" s="84" t="s">
        <v>190</v>
      </c>
      <c r="C411" s="84" t="s">
        <v>413</v>
      </c>
      <c r="D411" s="103" t="s">
        <v>362</v>
      </c>
      <c r="E411" s="104">
        <v>2</v>
      </c>
      <c r="F411" s="77"/>
      <c r="G411" s="74">
        <v>1</v>
      </c>
      <c r="H411" s="74"/>
      <c r="I411" s="74"/>
      <c r="J411" s="74"/>
      <c r="K411" s="74"/>
      <c r="L411" s="74"/>
      <c r="M411" s="74">
        <v>1</v>
      </c>
      <c r="N411" s="74"/>
      <c r="O411" s="74"/>
      <c r="P411" s="74"/>
      <c r="Q411" s="104"/>
      <c r="R411" s="90">
        <f t="shared" si="16"/>
        <v>2</v>
      </c>
      <c r="S411" s="105"/>
    </row>
    <row r="412" spans="1:19" ht="22.5">
      <c r="A412" s="84" t="s">
        <v>656</v>
      </c>
      <c r="B412" s="84" t="s">
        <v>190</v>
      </c>
      <c r="C412" s="84" t="s">
        <v>411</v>
      </c>
      <c r="D412" s="103" t="s">
        <v>66</v>
      </c>
      <c r="E412" s="104">
        <v>12</v>
      </c>
      <c r="F412" s="77">
        <v>1</v>
      </c>
      <c r="G412" s="74">
        <v>1</v>
      </c>
      <c r="H412" s="74">
        <v>1</v>
      </c>
      <c r="I412" s="74">
        <v>1</v>
      </c>
      <c r="J412" s="74">
        <v>1</v>
      </c>
      <c r="K412" s="74">
        <v>1</v>
      </c>
      <c r="L412" s="74">
        <v>1</v>
      </c>
      <c r="M412" s="74">
        <v>1</v>
      </c>
      <c r="N412" s="74">
        <v>1</v>
      </c>
      <c r="O412" s="74">
        <v>1</v>
      </c>
      <c r="P412" s="74">
        <v>1</v>
      </c>
      <c r="Q412" s="104">
        <v>1</v>
      </c>
      <c r="R412" s="90">
        <f t="shared" si="16"/>
        <v>12</v>
      </c>
      <c r="S412" s="105"/>
    </row>
    <row r="413" spans="1:19" ht="33.75">
      <c r="A413" s="84" t="s">
        <v>657</v>
      </c>
      <c r="B413" s="84" t="s">
        <v>190</v>
      </c>
      <c r="C413" s="84" t="s">
        <v>411</v>
      </c>
      <c r="D413" s="103" t="s">
        <v>66</v>
      </c>
      <c r="E413" s="104">
        <v>12</v>
      </c>
      <c r="F413" s="77">
        <v>1</v>
      </c>
      <c r="G413" s="74">
        <v>1</v>
      </c>
      <c r="H413" s="74">
        <v>1</v>
      </c>
      <c r="I413" s="74">
        <v>1</v>
      </c>
      <c r="J413" s="74">
        <v>1</v>
      </c>
      <c r="K413" s="74">
        <v>1</v>
      </c>
      <c r="L413" s="74">
        <v>1</v>
      </c>
      <c r="M413" s="74">
        <v>1</v>
      </c>
      <c r="N413" s="74">
        <v>1</v>
      </c>
      <c r="O413" s="74">
        <v>1</v>
      </c>
      <c r="P413" s="74">
        <v>1</v>
      </c>
      <c r="Q413" s="104">
        <v>1</v>
      </c>
      <c r="R413" s="90">
        <f t="shared" si="16"/>
        <v>12</v>
      </c>
      <c r="S413" s="105"/>
    </row>
    <row r="414" spans="1:19" ht="22.5">
      <c r="A414" s="84" t="s">
        <v>463</v>
      </c>
      <c r="B414" s="84" t="s">
        <v>190</v>
      </c>
      <c r="C414" s="84" t="s">
        <v>414</v>
      </c>
      <c r="D414" s="103" t="s">
        <v>378</v>
      </c>
      <c r="E414" s="104">
        <v>1</v>
      </c>
      <c r="F414" s="77"/>
      <c r="G414" s="74"/>
      <c r="H414" s="74"/>
      <c r="I414" s="74"/>
      <c r="J414" s="74"/>
      <c r="K414" s="74"/>
      <c r="L414" s="74"/>
      <c r="M414" s="74"/>
      <c r="N414" s="74"/>
      <c r="O414" s="74"/>
      <c r="P414" s="74">
        <v>1</v>
      </c>
      <c r="Q414" s="104"/>
      <c r="R414" s="90">
        <f t="shared" si="16"/>
        <v>1</v>
      </c>
      <c r="S414" s="105"/>
    </row>
    <row r="415" spans="1:19" ht="22.5">
      <c r="A415" s="84" t="s">
        <v>415</v>
      </c>
      <c r="B415" s="84" t="s">
        <v>190</v>
      </c>
      <c r="C415" s="84" t="s">
        <v>414</v>
      </c>
      <c r="D415" s="103" t="s">
        <v>378</v>
      </c>
      <c r="E415" s="104">
        <v>1</v>
      </c>
      <c r="F415" s="77"/>
      <c r="G415" s="74"/>
      <c r="H415" s="74"/>
      <c r="I415" s="74"/>
      <c r="J415" s="74"/>
      <c r="K415" s="74"/>
      <c r="L415" s="74"/>
      <c r="M415" s="74"/>
      <c r="N415" s="74"/>
      <c r="O415" s="74"/>
      <c r="P415" s="74"/>
      <c r="Q415" s="104">
        <v>1</v>
      </c>
      <c r="R415" s="90">
        <f t="shared" si="16"/>
        <v>1</v>
      </c>
      <c r="S415" s="105"/>
    </row>
    <row r="416" spans="1:19" ht="22.5">
      <c r="A416" s="84" t="s">
        <v>416</v>
      </c>
      <c r="B416" s="84" t="s">
        <v>190</v>
      </c>
      <c r="C416" s="84" t="s">
        <v>414</v>
      </c>
      <c r="D416" s="103" t="s">
        <v>378</v>
      </c>
      <c r="E416" s="104">
        <v>1</v>
      </c>
      <c r="F416" s="77"/>
      <c r="G416" s="74"/>
      <c r="H416" s="74"/>
      <c r="I416" s="74"/>
      <c r="J416" s="74"/>
      <c r="K416" s="74"/>
      <c r="L416" s="74">
        <v>1</v>
      </c>
      <c r="M416" s="74"/>
      <c r="N416" s="74"/>
      <c r="O416" s="74"/>
      <c r="P416" s="74"/>
      <c r="Q416" s="104"/>
      <c r="R416" s="90">
        <f t="shared" si="16"/>
        <v>1</v>
      </c>
      <c r="S416" s="105"/>
    </row>
    <row r="417" spans="1:19" ht="22.5">
      <c r="A417" s="84" t="s">
        <v>658</v>
      </c>
      <c r="B417" s="84" t="s">
        <v>190</v>
      </c>
      <c r="C417" s="84" t="s">
        <v>414</v>
      </c>
      <c r="D417" s="103" t="s">
        <v>419</v>
      </c>
      <c r="E417" s="104">
        <v>3</v>
      </c>
      <c r="F417" s="77"/>
      <c r="G417" s="74"/>
      <c r="H417" s="74">
        <v>1</v>
      </c>
      <c r="I417" s="74"/>
      <c r="J417" s="74"/>
      <c r="K417" s="74">
        <v>1</v>
      </c>
      <c r="L417" s="74"/>
      <c r="M417" s="74"/>
      <c r="N417" s="74"/>
      <c r="O417" s="74"/>
      <c r="P417" s="74"/>
      <c r="Q417" s="104">
        <v>1</v>
      </c>
      <c r="R417" s="90">
        <f t="shared" si="16"/>
        <v>3</v>
      </c>
      <c r="S417" s="105"/>
    </row>
    <row r="418" spans="1:19" ht="12" thickBot="1">
      <c r="A418" s="84"/>
      <c r="B418" s="84"/>
      <c r="C418" s="84"/>
      <c r="D418" s="103"/>
      <c r="E418" s="104"/>
      <c r="F418" s="77"/>
      <c r="G418" s="74"/>
      <c r="H418" s="74"/>
      <c r="I418" s="74"/>
      <c r="J418" s="74"/>
      <c r="K418" s="74"/>
      <c r="L418" s="74"/>
      <c r="M418" s="74"/>
      <c r="N418" s="74"/>
      <c r="O418" s="74"/>
      <c r="P418" s="74"/>
      <c r="Q418" s="104"/>
      <c r="R418" s="90"/>
      <c r="S418" s="105"/>
    </row>
    <row r="419" spans="1:19" ht="15.75" thickBot="1">
      <c r="A419" s="446" t="s">
        <v>186</v>
      </c>
      <c r="B419" s="446"/>
      <c r="C419" s="446"/>
      <c r="D419" s="446"/>
      <c r="E419" s="447"/>
      <c r="F419" s="402"/>
      <c r="G419" s="403"/>
      <c r="H419" s="403"/>
      <c r="I419" s="403"/>
      <c r="J419" s="403"/>
      <c r="K419" s="403"/>
      <c r="L419" s="403"/>
      <c r="M419" s="403"/>
      <c r="N419" s="403"/>
      <c r="O419" s="403"/>
      <c r="P419" s="403"/>
      <c r="Q419" s="404"/>
      <c r="R419" s="58"/>
      <c r="S419" s="58"/>
    </row>
    <row r="420" spans="1:19" ht="45">
      <c r="A420" s="113" t="s">
        <v>430</v>
      </c>
      <c r="B420" s="113" t="s">
        <v>420</v>
      </c>
      <c r="C420" s="113" t="s">
        <v>421</v>
      </c>
      <c r="D420" s="82" t="s">
        <v>441</v>
      </c>
      <c r="E420" s="128">
        <v>1</v>
      </c>
      <c r="F420" s="79"/>
      <c r="G420" s="82"/>
      <c r="H420" s="82"/>
      <c r="I420" s="82">
        <v>1</v>
      </c>
      <c r="J420" s="82"/>
      <c r="K420" s="82"/>
      <c r="L420" s="82"/>
      <c r="M420" s="82"/>
      <c r="N420" s="82"/>
      <c r="O420" s="82"/>
      <c r="P420" s="82"/>
      <c r="Q420" s="128"/>
      <c r="R420" s="83">
        <f>SUM(F420:Q420)</f>
        <v>1</v>
      </c>
      <c r="S420" s="129"/>
    </row>
    <row r="421" spans="1:19" ht="45">
      <c r="A421" s="346" t="s">
        <v>431</v>
      </c>
      <c r="B421" s="346" t="s">
        <v>420</v>
      </c>
      <c r="C421" s="346" t="s">
        <v>421</v>
      </c>
      <c r="D421" s="347" t="s">
        <v>442</v>
      </c>
      <c r="E421" s="349">
        <v>1</v>
      </c>
      <c r="F421" s="311"/>
      <c r="G421" s="347"/>
      <c r="H421" s="347"/>
      <c r="I421" s="347">
        <v>1</v>
      </c>
      <c r="J421" s="347"/>
      <c r="K421" s="347"/>
      <c r="L421" s="347"/>
      <c r="M421" s="347"/>
      <c r="N421" s="347"/>
      <c r="O421" s="347"/>
      <c r="P421" s="347"/>
      <c r="Q421" s="349"/>
      <c r="R421" s="320">
        <f aca="true" t="shared" si="17" ref="R421:R435">SUM(F421:Q421)</f>
        <v>1</v>
      </c>
      <c r="S421" s="350"/>
    </row>
    <row r="422" spans="1:19" ht="45">
      <c r="A422" s="346" t="s">
        <v>432</v>
      </c>
      <c r="B422" s="346" t="s">
        <v>420</v>
      </c>
      <c r="C422" s="346" t="s">
        <v>421</v>
      </c>
      <c r="D422" s="347" t="s">
        <v>443</v>
      </c>
      <c r="E422" s="349">
        <v>1</v>
      </c>
      <c r="F422" s="311"/>
      <c r="G422" s="347"/>
      <c r="H422" s="347"/>
      <c r="I422" s="347"/>
      <c r="J422" s="347">
        <v>1</v>
      </c>
      <c r="K422" s="347"/>
      <c r="L422" s="347"/>
      <c r="M422" s="347"/>
      <c r="N422" s="347"/>
      <c r="O422" s="347"/>
      <c r="P422" s="347"/>
      <c r="Q422" s="349"/>
      <c r="R422" s="320">
        <f t="shared" si="17"/>
        <v>1</v>
      </c>
      <c r="S422" s="350"/>
    </row>
    <row r="423" spans="1:19" ht="45">
      <c r="A423" s="346" t="s">
        <v>433</v>
      </c>
      <c r="B423" s="346" t="s">
        <v>420</v>
      </c>
      <c r="C423" s="346" t="s">
        <v>421</v>
      </c>
      <c r="D423" s="347" t="s">
        <v>67</v>
      </c>
      <c r="E423" s="349">
        <v>3</v>
      </c>
      <c r="F423" s="311"/>
      <c r="G423" s="347"/>
      <c r="H423" s="347">
        <v>1</v>
      </c>
      <c r="I423" s="347">
        <v>1</v>
      </c>
      <c r="J423" s="347"/>
      <c r="K423" s="347">
        <v>1</v>
      </c>
      <c r="L423" s="347"/>
      <c r="M423" s="347"/>
      <c r="N423" s="347"/>
      <c r="O423" s="347"/>
      <c r="P423" s="347"/>
      <c r="Q423" s="349"/>
      <c r="R423" s="320">
        <f t="shared" si="17"/>
        <v>3</v>
      </c>
      <c r="S423" s="350"/>
    </row>
    <row r="424" spans="1:19" ht="45">
      <c r="A424" s="346" t="s">
        <v>434</v>
      </c>
      <c r="B424" s="346" t="s">
        <v>420</v>
      </c>
      <c r="C424" s="346" t="s">
        <v>422</v>
      </c>
      <c r="D424" s="347" t="s">
        <v>273</v>
      </c>
      <c r="E424" s="349">
        <v>1</v>
      </c>
      <c r="F424" s="311"/>
      <c r="G424" s="347"/>
      <c r="H424" s="347"/>
      <c r="I424" s="347">
        <v>1</v>
      </c>
      <c r="J424" s="347"/>
      <c r="K424" s="347"/>
      <c r="L424" s="347"/>
      <c r="M424" s="347"/>
      <c r="N424" s="347"/>
      <c r="O424" s="347"/>
      <c r="P424" s="347"/>
      <c r="Q424" s="349"/>
      <c r="R424" s="320">
        <f t="shared" si="17"/>
        <v>1</v>
      </c>
      <c r="S424" s="350"/>
    </row>
    <row r="425" spans="1:19" ht="45">
      <c r="A425" s="346" t="s">
        <v>659</v>
      </c>
      <c r="B425" s="346" t="s">
        <v>420</v>
      </c>
      <c r="C425" s="346" t="s">
        <v>422</v>
      </c>
      <c r="D425" s="347" t="s">
        <v>173</v>
      </c>
      <c r="E425" s="349">
        <v>6</v>
      </c>
      <c r="F425" s="311"/>
      <c r="G425" s="347"/>
      <c r="H425" s="347"/>
      <c r="I425" s="347"/>
      <c r="J425" s="347">
        <v>2</v>
      </c>
      <c r="K425" s="347"/>
      <c r="L425" s="347">
        <v>2</v>
      </c>
      <c r="M425" s="347"/>
      <c r="N425" s="347">
        <v>2</v>
      </c>
      <c r="O425" s="347"/>
      <c r="P425" s="347"/>
      <c r="Q425" s="349"/>
      <c r="R425" s="320">
        <f t="shared" si="17"/>
        <v>6</v>
      </c>
      <c r="S425" s="350"/>
    </row>
    <row r="426" spans="1:19" ht="45">
      <c r="A426" s="346" t="s">
        <v>660</v>
      </c>
      <c r="B426" s="346" t="s">
        <v>420</v>
      </c>
      <c r="C426" s="346" t="s">
        <v>422</v>
      </c>
      <c r="D426" s="347" t="s">
        <v>435</v>
      </c>
      <c r="E426" s="349">
        <v>6</v>
      </c>
      <c r="F426" s="311"/>
      <c r="G426" s="347"/>
      <c r="H426" s="347"/>
      <c r="I426" s="347"/>
      <c r="J426" s="347"/>
      <c r="K426" s="347"/>
      <c r="L426" s="347"/>
      <c r="M426" s="347"/>
      <c r="N426" s="347"/>
      <c r="O426" s="347"/>
      <c r="P426" s="347"/>
      <c r="Q426" s="349"/>
      <c r="R426" s="320">
        <f t="shared" si="17"/>
        <v>0</v>
      </c>
      <c r="S426" s="350"/>
    </row>
    <row r="427" spans="1:19" ht="45">
      <c r="A427" s="346" t="s">
        <v>424</v>
      </c>
      <c r="B427" s="346" t="s">
        <v>420</v>
      </c>
      <c r="C427" s="346" t="s">
        <v>422</v>
      </c>
      <c r="D427" s="347" t="s">
        <v>436</v>
      </c>
      <c r="E427" s="349">
        <v>5</v>
      </c>
      <c r="F427" s="311"/>
      <c r="G427" s="347"/>
      <c r="H427" s="347"/>
      <c r="I427" s="347"/>
      <c r="J427" s="347"/>
      <c r="K427" s="347">
        <v>2</v>
      </c>
      <c r="L427" s="347"/>
      <c r="M427" s="347">
        <v>2</v>
      </c>
      <c r="N427" s="347"/>
      <c r="O427" s="347">
        <v>1</v>
      </c>
      <c r="P427" s="347"/>
      <c r="Q427" s="349"/>
      <c r="R427" s="320">
        <f t="shared" si="17"/>
        <v>5</v>
      </c>
      <c r="S427" s="350"/>
    </row>
    <row r="428" spans="1:19" ht="45">
      <c r="A428" s="346" t="s">
        <v>425</v>
      </c>
      <c r="B428" s="346" t="s">
        <v>420</v>
      </c>
      <c r="C428" s="346" t="s">
        <v>421</v>
      </c>
      <c r="D428" s="347" t="s">
        <v>273</v>
      </c>
      <c r="E428" s="349">
        <v>1</v>
      </c>
      <c r="F428" s="311"/>
      <c r="G428" s="347"/>
      <c r="H428" s="347"/>
      <c r="I428" s="347"/>
      <c r="J428" s="347">
        <v>1</v>
      </c>
      <c r="K428" s="347"/>
      <c r="L428" s="347"/>
      <c r="M428" s="347"/>
      <c r="N428" s="347"/>
      <c r="O428" s="347"/>
      <c r="P428" s="347"/>
      <c r="Q428" s="349"/>
      <c r="R428" s="320">
        <f t="shared" si="17"/>
        <v>1</v>
      </c>
      <c r="S428" s="350"/>
    </row>
    <row r="429" spans="1:19" ht="45">
      <c r="A429" s="346" t="s">
        <v>426</v>
      </c>
      <c r="B429" s="346" t="s">
        <v>420</v>
      </c>
      <c r="C429" s="346" t="s">
        <v>423</v>
      </c>
      <c r="D429" s="347" t="s">
        <v>437</v>
      </c>
      <c r="E429" s="349">
        <v>1</v>
      </c>
      <c r="F429" s="311"/>
      <c r="G429" s="347"/>
      <c r="H429" s="347">
        <v>1</v>
      </c>
      <c r="I429" s="347"/>
      <c r="J429" s="347"/>
      <c r="K429" s="347"/>
      <c r="L429" s="347"/>
      <c r="M429" s="347"/>
      <c r="N429" s="347"/>
      <c r="O429" s="347"/>
      <c r="P429" s="347"/>
      <c r="Q429" s="349"/>
      <c r="R429" s="320">
        <f t="shared" si="17"/>
        <v>1</v>
      </c>
      <c r="S429" s="350"/>
    </row>
    <row r="430" spans="1:19" ht="33.75">
      <c r="A430" s="346" t="s">
        <v>661</v>
      </c>
      <c r="B430" s="346" t="s">
        <v>190</v>
      </c>
      <c r="C430" s="346" t="s">
        <v>726</v>
      </c>
      <c r="D430" s="347" t="s">
        <v>362</v>
      </c>
      <c r="E430" s="349">
        <v>20</v>
      </c>
      <c r="F430" s="311"/>
      <c r="G430" s="347"/>
      <c r="H430" s="347"/>
      <c r="I430" s="347"/>
      <c r="J430" s="347"/>
      <c r="K430" s="347">
        <v>4</v>
      </c>
      <c r="L430" s="347">
        <v>4</v>
      </c>
      <c r="M430" s="347">
        <v>4</v>
      </c>
      <c r="N430" s="347">
        <v>4</v>
      </c>
      <c r="O430" s="347">
        <v>4</v>
      </c>
      <c r="P430" s="347"/>
      <c r="Q430" s="349"/>
      <c r="R430" s="320">
        <f t="shared" si="17"/>
        <v>20</v>
      </c>
      <c r="S430" s="350"/>
    </row>
    <row r="431" spans="1:19" ht="45">
      <c r="A431" s="346" t="s">
        <v>427</v>
      </c>
      <c r="B431" s="346" t="s">
        <v>420</v>
      </c>
      <c r="C431" s="346" t="s">
        <v>421</v>
      </c>
      <c r="D431" s="347" t="s">
        <v>438</v>
      </c>
      <c r="E431" s="349">
        <v>850</v>
      </c>
      <c r="F431" s="311"/>
      <c r="G431" s="347">
        <v>850</v>
      </c>
      <c r="H431" s="347"/>
      <c r="I431" s="347"/>
      <c r="J431" s="347"/>
      <c r="K431" s="347"/>
      <c r="L431" s="347"/>
      <c r="M431" s="347"/>
      <c r="N431" s="347"/>
      <c r="O431" s="347"/>
      <c r="P431" s="347"/>
      <c r="Q431" s="349"/>
      <c r="R431" s="320">
        <f t="shared" si="17"/>
        <v>850</v>
      </c>
      <c r="S431" s="350"/>
    </row>
    <row r="432" spans="1:19" ht="45">
      <c r="A432" s="346" t="s">
        <v>428</v>
      </c>
      <c r="B432" s="346" t="s">
        <v>420</v>
      </c>
      <c r="C432" s="346" t="s">
        <v>421</v>
      </c>
      <c r="D432" s="347" t="s">
        <v>439</v>
      </c>
      <c r="E432" s="349">
        <v>1</v>
      </c>
      <c r="F432" s="311"/>
      <c r="G432" s="347"/>
      <c r="H432" s="347">
        <v>1</v>
      </c>
      <c r="I432" s="347"/>
      <c r="J432" s="347"/>
      <c r="K432" s="347"/>
      <c r="L432" s="347"/>
      <c r="M432" s="347"/>
      <c r="N432" s="347"/>
      <c r="O432" s="347"/>
      <c r="P432" s="347"/>
      <c r="Q432" s="349"/>
      <c r="R432" s="320">
        <f t="shared" si="17"/>
        <v>1</v>
      </c>
      <c r="S432" s="350"/>
    </row>
    <row r="433" spans="1:19" ht="45">
      <c r="A433" s="115" t="s">
        <v>662</v>
      </c>
      <c r="B433" s="115" t="s">
        <v>420</v>
      </c>
      <c r="C433" s="115" t="s">
        <v>421</v>
      </c>
      <c r="D433" s="88" t="s">
        <v>440</v>
      </c>
      <c r="E433" s="132">
        <v>30</v>
      </c>
      <c r="F433" s="87"/>
      <c r="G433" s="88"/>
      <c r="H433" s="88">
        <v>3</v>
      </c>
      <c r="I433" s="88">
        <v>3</v>
      </c>
      <c r="J433" s="88">
        <v>3</v>
      </c>
      <c r="K433" s="88">
        <v>3</v>
      </c>
      <c r="L433" s="88">
        <v>3</v>
      </c>
      <c r="M433" s="88">
        <v>3</v>
      </c>
      <c r="N433" s="88">
        <v>3</v>
      </c>
      <c r="O433" s="88">
        <v>3</v>
      </c>
      <c r="P433" s="88">
        <v>3</v>
      </c>
      <c r="Q433" s="132">
        <v>3</v>
      </c>
      <c r="R433" s="90">
        <f t="shared" si="17"/>
        <v>30</v>
      </c>
      <c r="S433" s="133"/>
    </row>
    <row r="434" spans="1:19" ht="45">
      <c r="A434" s="115" t="s">
        <v>663</v>
      </c>
      <c r="B434" s="115" t="s">
        <v>420</v>
      </c>
      <c r="C434" s="115" t="s">
        <v>422</v>
      </c>
      <c r="D434" s="88" t="s">
        <v>362</v>
      </c>
      <c r="E434" s="132">
        <v>2</v>
      </c>
      <c r="F434" s="87"/>
      <c r="G434" s="88"/>
      <c r="H434" s="88"/>
      <c r="I434" s="88">
        <v>1</v>
      </c>
      <c r="J434" s="88"/>
      <c r="K434" s="88"/>
      <c r="L434" s="88"/>
      <c r="M434" s="88"/>
      <c r="N434" s="88">
        <v>1</v>
      </c>
      <c r="O434" s="88"/>
      <c r="P434" s="88"/>
      <c r="Q434" s="132"/>
      <c r="R434" s="90">
        <f t="shared" si="17"/>
        <v>2</v>
      </c>
      <c r="S434" s="133"/>
    </row>
    <row r="435" spans="1:19" ht="22.5">
      <c r="A435" s="115" t="s">
        <v>429</v>
      </c>
      <c r="B435" s="115" t="s">
        <v>190</v>
      </c>
      <c r="C435" s="115" t="s">
        <v>412</v>
      </c>
      <c r="D435" s="88" t="s">
        <v>66</v>
      </c>
      <c r="E435" s="132">
        <v>12</v>
      </c>
      <c r="F435" s="87">
        <v>1</v>
      </c>
      <c r="G435" s="88">
        <v>1</v>
      </c>
      <c r="H435" s="88">
        <v>1</v>
      </c>
      <c r="I435" s="88">
        <v>1</v>
      </c>
      <c r="J435" s="88">
        <v>1</v>
      </c>
      <c r="K435" s="88">
        <v>1</v>
      </c>
      <c r="L435" s="88">
        <v>1</v>
      </c>
      <c r="M435" s="88">
        <v>1</v>
      </c>
      <c r="N435" s="88">
        <v>1</v>
      </c>
      <c r="O435" s="88">
        <v>1</v>
      </c>
      <c r="P435" s="88">
        <v>1</v>
      </c>
      <c r="Q435" s="132">
        <v>1</v>
      </c>
      <c r="R435" s="90">
        <f t="shared" si="17"/>
        <v>12</v>
      </c>
      <c r="S435" s="133"/>
    </row>
    <row r="436" spans="1:19" ht="12" thickBot="1">
      <c r="A436" s="115"/>
      <c r="B436" s="115"/>
      <c r="C436" s="115"/>
      <c r="D436" s="88"/>
      <c r="E436" s="132"/>
      <c r="F436" s="87"/>
      <c r="G436" s="88"/>
      <c r="H436" s="88"/>
      <c r="I436" s="88"/>
      <c r="J436" s="88"/>
      <c r="K436" s="88"/>
      <c r="L436" s="88"/>
      <c r="M436" s="88"/>
      <c r="N436" s="88"/>
      <c r="O436" s="88"/>
      <c r="P436" s="88"/>
      <c r="Q436" s="132"/>
      <c r="R436" s="90"/>
      <c r="S436" s="133"/>
    </row>
    <row r="437" spans="1:19" s="24" customFormat="1" ht="15.75" customHeight="1" thickBot="1">
      <c r="A437" s="425" t="s">
        <v>189</v>
      </c>
      <c r="B437" s="425"/>
      <c r="C437" s="425"/>
      <c r="D437" s="425"/>
      <c r="E437" s="426"/>
      <c r="F437" s="402"/>
      <c r="G437" s="403"/>
      <c r="H437" s="403"/>
      <c r="I437" s="403"/>
      <c r="J437" s="403"/>
      <c r="K437" s="403"/>
      <c r="L437" s="403"/>
      <c r="M437" s="403"/>
      <c r="N437" s="403"/>
      <c r="O437" s="403"/>
      <c r="P437" s="403"/>
      <c r="Q437" s="404"/>
      <c r="R437" s="58"/>
      <c r="S437" s="58"/>
    </row>
    <row r="438" spans="1:19" ht="56.25">
      <c r="A438" s="115" t="s">
        <v>363</v>
      </c>
      <c r="B438" s="115" t="s">
        <v>772</v>
      </c>
      <c r="C438" s="115" t="s">
        <v>792</v>
      </c>
      <c r="D438" s="88" t="s">
        <v>365</v>
      </c>
      <c r="E438" s="132">
        <v>2</v>
      </c>
      <c r="F438" s="87">
        <v>1</v>
      </c>
      <c r="G438" s="88">
        <v>1</v>
      </c>
      <c r="H438" s="88"/>
      <c r="I438" s="88"/>
      <c r="J438" s="88"/>
      <c r="K438" s="88"/>
      <c r="L438" s="88"/>
      <c r="M438" s="88"/>
      <c r="N438" s="88"/>
      <c r="O438" s="88"/>
      <c r="P438" s="88"/>
      <c r="Q438" s="132"/>
      <c r="R438" s="90">
        <f>SUM(F438:Q438)</f>
        <v>2</v>
      </c>
      <c r="S438" s="133"/>
    </row>
    <row r="439" spans="1:19" ht="67.5">
      <c r="A439" s="115" t="s">
        <v>364</v>
      </c>
      <c r="B439" s="115" t="s">
        <v>772</v>
      </c>
      <c r="C439" s="115" t="s">
        <v>792</v>
      </c>
      <c r="D439" s="88" t="s">
        <v>366</v>
      </c>
      <c r="E439" s="132">
        <v>9</v>
      </c>
      <c r="F439" s="87"/>
      <c r="G439" s="88"/>
      <c r="H439" s="88">
        <v>1</v>
      </c>
      <c r="I439" s="88">
        <v>1</v>
      </c>
      <c r="J439" s="88"/>
      <c r="K439" s="88">
        <v>5</v>
      </c>
      <c r="L439" s="88">
        <v>1</v>
      </c>
      <c r="M439" s="88"/>
      <c r="N439" s="88"/>
      <c r="O439" s="88"/>
      <c r="P439" s="88"/>
      <c r="Q439" s="132">
        <v>1</v>
      </c>
      <c r="R439" s="90">
        <f aca="true" t="shared" si="18" ref="R439:R451">SUM(F439:Q439)</f>
        <v>9</v>
      </c>
      <c r="S439" s="133"/>
    </row>
    <row r="440" spans="1:19" ht="56.25">
      <c r="A440" s="115" t="s">
        <v>664</v>
      </c>
      <c r="B440" s="115" t="s">
        <v>772</v>
      </c>
      <c r="C440" s="115" t="s">
        <v>792</v>
      </c>
      <c r="D440" s="88" t="s">
        <v>367</v>
      </c>
      <c r="E440" s="132">
        <v>18</v>
      </c>
      <c r="F440" s="87">
        <v>2</v>
      </c>
      <c r="G440" s="88">
        <v>6</v>
      </c>
      <c r="H440" s="88">
        <v>10</v>
      </c>
      <c r="I440" s="88"/>
      <c r="J440" s="88"/>
      <c r="K440" s="88"/>
      <c r="L440" s="88"/>
      <c r="M440" s="88"/>
      <c r="N440" s="88"/>
      <c r="O440" s="88"/>
      <c r="P440" s="88"/>
      <c r="Q440" s="132"/>
      <c r="R440" s="90">
        <f t="shared" si="18"/>
        <v>18</v>
      </c>
      <c r="S440" s="133"/>
    </row>
    <row r="441" spans="1:19" ht="56.25">
      <c r="A441" s="115" t="s">
        <v>665</v>
      </c>
      <c r="B441" s="115" t="s">
        <v>772</v>
      </c>
      <c r="C441" s="115" t="s">
        <v>792</v>
      </c>
      <c r="D441" s="88" t="s">
        <v>367</v>
      </c>
      <c r="E441" s="132">
        <v>1</v>
      </c>
      <c r="F441" s="87"/>
      <c r="G441" s="88">
        <v>1</v>
      </c>
      <c r="H441" s="88"/>
      <c r="I441" s="88"/>
      <c r="J441" s="88"/>
      <c r="K441" s="88"/>
      <c r="L441" s="88"/>
      <c r="M441" s="88"/>
      <c r="N441" s="88"/>
      <c r="O441" s="88"/>
      <c r="P441" s="88"/>
      <c r="Q441" s="132"/>
      <c r="R441" s="90">
        <f t="shared" si="18"/>
        <v>1</v>
      </c>
      <c r="S441" s="133"/>
    </row>
    <row r="442" spans="1:19" ht="68.25" customHeight="1">
      <c r="A442" s="115" t="s">
        <v>666</v>
      </c>
      <c r="B442" s="115" t="s">
        <v>406</v>
      </c>
      <c r="C442" s="115" t="s">
        <v>407</v>
      </c>
      <c r="D442" s="88" t="s">
        <v>365</v>
      </c>
      <c r="E442" s="132">
        <v>1</v>
      </c>
      <c r="F442" s="87"/>
      <c r="G442" s="88"/>
      <c r="H442" s="88"/>
      <c r="I442" s="88"/>
      <c r="J442" s="88"/>
      <c r="K442" s="88"/>
      <c r="L442" s="88"/>
      <c r="M442" s="88"/>
      <c r="N442" s="88">
        <v>1</v>
      </c>
      <c r="O442" s="88"/>
      <c r="P442" s="88"/>
      <c r="Q442" s="132"/>
      <c r="R442" s="90">
        <f t="shared" si="18"/>
        <v>1</v>
      </c>
      <c r="S442" s="133"/>
    </row>
    <row r="443" spans="1:19" ht="60.75" customHeight="1">
      <c r="A443" s="115" t="s">
        <v>667</v>
      </c>
      <c r="B443" s="115" t="s">
        <v>772</v>
      </c>
      <c r="C443" s="115" t="s">
        <v>792</v>
      </c>
      <c r="D443" s="88" t="s">
        <v>368</v>
      </c>
      <c r="E443" s="132">
        <v>14</v>
      </c>
      <c r="F443" s="87"/>
      <c r="G443" s="88">
        <v>1</v>
      </c>
      <c r="H443" s="88">
        <v>1</v>
      </c>
      <c r="I443" s="88">
        <v>3</v>
      </c>
      <c r="J443" s="88">
        <v>3</v>
      </c>
      <c r="K443" s="88">
        <v>3</v>
      </c>
      <c r="L443" s="88">
        <v>1</v>
      </c>
      <c r="M443" s="88"/>
      <c r="N443" s="88">
        <v>1</v>
      </c>
      <c r="O443" s="88">
        <v>1</v>
      </c>
      <c r="P443" s="88"/>
      <c r="Q443" s="132"/>
      <c r="R443" s="90">
        <f t="shared" si="18"/>
        <v>14</v>
      </c>
      <c r="S443" s="133"/>
    </row>
    <row r="444" spans="1:19" ht="45">
      <c r="A444" s="115" t="s">
        <v>668</v>
      </c>
      <c r="B444" s="115" t="s">
        <v>406</v>
      </c>
      <c r="C444" s="115" t="s">
        <v>407</v>
      </c>
      <c r="D444" s="88" t="s">
        <v>369</v>
      </c>
      <c r="E444" s="132">
        <v>5</v>
      </c>
      <c r="F444" s="87"/>
      <c r="G444" s="88"/>
      <c r="H444" s="88"/>
      <c r="I444" s="88"/>
      <c r="J444" s="88"/>
      <c r="K444" s="88">
        <v>5</v>
      </c>
      <c r="L444" s="88"/>
      <c r="M444" s="88"/>
      <c r="N444" s="88"/>
      <c r="O444" s="88"/>
      <c r="P444" s="88"/>
      <c r="Q444" s="132"/>
      <c r="R444" s="90">
        <f t="shared" si="18"/>
        <v>5</v>
      </c>
      <c r="S444" s="133"/>
    </row>
    <row r="445" spans="1:19" ht="59.25" customHeight="1">
      <c r="A445" s="115" t="s">
        <v>669</v>
      </c>
      <c r="B445" s="115" t="s">
        <v>406</v>
      </c>
      <c r="C445" s="115" t="s">
        <v>407</v>
      </c>
      <c r="D445" s="88" t="s">
        <v>69</v>
      </c>
      <c r="E445" s="132">
        <v>1</v>
      </c>
      <c r="F445" s="87"/>
      <c r="G445" s="88"/>
      <c r="H445" s="88"/>
      <c r="I445" s="88"/>
      <c r="J445" s="88"/>
      <c r="K445" s="88"/>
      <c r="L445" s="88">
        <v>1</v>
      </c>
      <c r="M445" s="88"/>
      <c r="N445" s="88"/>
      <c r="O445" s="88"/>
      <c r="P445" s="88"/>
      <c r="Q445" s="132"/>
      <c r="R445" s="90">
        <f t="shared" si="18"/>
        <v>1</v>
      </c>
      <c r="S445" s="133"/>
    </row>
    <row r="446" spans="1:19" ht="45">
      <c r="A446" s="115" t="s">
        <v>670</v>
      </c>
      <c r="B446" s="115" t="s">
        <v>406</v>
      </c>
      <c r="C446" s="115" t="s">
        <v>407</v>
      </c>
      <c r="D446" s="88" t="s">
        <v>66</v>
      </c>
      <c r="E446" s="132">
        <v>1</v>
      </c>
      <c r="F446" s="87"/>
      <c r="G446" s="88"/>
      <c r="H446" s="88"/>
      <c r="I446" s="88"/>
      <c r="J446" s="88"/>
      <c r="K446" s="88"/>
      <c r="L446" s="88">
        <v>1</v>
      </c>
      <c r="M446" s="88"/>
      <c r="N446" s="88"/>
      <c r="O446" s="88"/>
      <c r="P446" s="88"/>
      <c r="Q446" s="132"/>
      <c r="R446" s="90">
        <f t="shared" si="18"/>
        <v>1</v>
      </c>
      <c r="S446" s="133"/>
    </row>
    <row r="447" spans="1:19" ht="45">
      <c r="A447" s="115" t="s">
        <v>671</v>
      </c>
      <c r="B447" s="115" t="s">
        <v>406</v>
      </c>
      <c r="C447" s="115" t="s">
        <v>407</v>
      </c>
      <c r="D447" s="88" t="s">
        <v>66</v>
      </c>
      <c r="E447" s="132">
        <v>1</v>
      </c>
      <c r="F447" s="87"/>
      <c r="G447" s="88"/>
      <c r="H447" s="88"/>
      <c r="I447" s="88"/>
      <c r="J447" s="88"/>
      <c r="K447" s="88"/>
      <c r="L447" s="88">
        <v>1</v>
      </c>
      <c r="M447" s="88"/>
      <c r="N447" s="88"/>
      <c r="O447" s="88"/>
      <c r="P447" s="88"/>
      <c r="Q447" s="132"/>
      <c r="R447" s="90">
        <f t="shared" si="18"/>
        <v>1</v>
      </c>
      <c r="S447" s="133"/>
    </row>
    <row r="448" spans="1:19" ht="45">
      <c r="A448" s="115" t="s">
        <v>672</v>
      </c>
      <c r="B448" s="115" t="s">
        <v>374</v>
      </c>
      <c r="C448" s="115" t="s">
        <v>725</v>
      </c>
      <c r="D448" s="88" t="s">
        <v>365</v>
      </c>
      <c r="E448" s="132">
        <v>3</v>
      </c>
      <c r="F448" s="87"/>
      <c r="G448" s="88">
        <v>1</v>
      </c>
      <c r="H448" s="88"/>
      <c r="I448" s="88"/>
      <c r="J448" s="88"/>
      <c r="K448" s="88">
        <v>1</v>
      </c>
      <c r="L448" s="88"/>
      <c r="M448" s="88"/>
      <c r="N448" s="88"/>
      <c r="O448" s="88">
        <v>1</v>
      </c>
      <c r="P448" s="88"/>
      <c r="Q448" s="132"/>
      <c r="R448" s="90">
        <f t="shared" si="18"/>
        <v>3</v>
      </c>
      <c r="S448" s="133"/>
    </row>
    <row r="449" spans="1:19" ht="33.75">
      <c r="A449" s="115" t="s">
        <v>673</v>
      </c>
      <c r="B449" s="115" t="s">
        <v>374</v>
      </c>
      <c r="C449" s="115" t="s">
        <v>727</v>
      </c>
      <c r="D449" s="88" t="s">
        <v>370</v>
      </c>
      <c r="E449" s="132">
        <v>9</v>
      </c>
      <c r="F449" s="87"/>
      <c r="G449" s="88"/>
      <c r="H449" s="88"/>
      <c r="I449" s="88"/>
      <c r="J449" s="88"/>
      <c r="K449" s="88">
        <v>3</v>
      </c>
      <c r="L449" s="88">
        <v>2</v>
      </c>
      <c r="M449" s="88">
        <v>2</v>
      </c>
      <c r="N449" s="88">
        <v>2</v>
      </c>
      <c r="O449" s="88"/>
      <c r="P449" s="88"/>
      <c r="Q449" s="132"/>
      <c r="R449" s="90">
        <f t="shared" si="18"/>
        <v>9</v>
      </c>
      <c r="S449" s="133"/>
    </row>
    <row r="450" spans="1:19" ht="45">
      <c r="A450" s="115" t="s">
        <v>674</v>
      </c>
      <c r="B450" s="115" t="s">
        <v>374</v>
      </c>
      <c r="C450" s="115" t="s">
        <v>725</v>
      </c>
      <c r="D450" s="88" t="s">
        <v>365</v>
      </c>
      <c r="E450" s="132">
        <v>1</v>
      </c>
      <c r="F450" s="87"/>
      <c r="G450" s="88"/>
      <c r="H450" s="88"/>
      <c r="I450" s="88"/>
      <c r="J450" s="88"/>
      <c r="K450" s="88"/>
      <c r="L450" s="88"/>
      <c r="M450" s="88">
        <v>1</v>
      </c>
      <c r="N450" s="88"/>
      <c r="O450" s="88"/>
      <c r="P450" s="88"/>
      <c r="Q450" s="132"/>
      <c r="R450" s="90">
        <f t="shared" si="18"/>
        <v>1</v>
      </c>
      <c r="S450" s="133"/>
    </row>
    <row r="451" spans="1:19" ht="57" thickBot="1">
      <c r="A451" s="115" t="s">
        <v>675</v>
      </c>
      <c r="B451" s="115" t="s">
        <v>772</v>
      </c>
      <c r="C451" s="115" t="s">
        <v>792</v>
      </c>
      <c r="D451" s="88" t="s">
        <v>371</v>
      </c>
      <c r="E451" s="132">
        <v>3</v>
      </c>
      <c r="F451" s="87"/>
      <c r="G451" s="88"/>
      <c r="H451" s="88"/>
      <c r="I451" s="88">
        <v>1</v>
      </c>
      <c r="J451" s="88"/>
      <c r="K451" s="88"/>
      <c r="L451" s="88">
        <v>1</v>
      </c>
      <c r="M451" s="88"/>
      <c r="N451" s="88"/>
      <c r="O451" s="88">
        <v>1</v>
      </c>
      <c r="P451" s="88"/>
      <c r="Q451" s="132"/>
      <c r="R451" s="90">
        <f t="shared" si="18"/>
        <v>3</v>
      </c>
      <c r="S451" s="133"/>
    </row>
    <row r="452" spans="1:19" s="24" customFormat="1" ht="30.75" customHeight="1" thickBot="1">
      <c r="A452" s="425" t="s">
        <v>187</v>
      </c>
      <c r="B452" s="425"/>
      <c r="C452" s="425"/>
      <c r="D452" s="425"/>
      <c r="E452" s="426"/>
      <c r="F452" s="402"/>
      <c r="G452" s="403"/>
      <c r="H452" s="403"/>
      <c r="I452" s="403"/>
      <c r="J452" s="403"/>
      <c r="K452" s="403"/>
      <c r="L452" s="403"/>
      <c r="M452" s="403"/>
      <c r="N452" s="403"/>
      <c r="O452" s="403"/>
      <c r="P452" s="403"/>
      <c r="Q452" s="404"/>
      <c r="R452" s="58"/>
      <c r="S452" s="58"/>
    </row>
    <row r="453" spans="1:19" ht="56.25">
      <c r="A453" s="115" t="s">
        <v>483</v>
      </c>
      <c r="B453" s="115" t="s">
        <v>487</v>
      </c>
      <c r="C453" s="115" t="s">
        <v>488</v>
      </c>
      <c r="D453" s="88" t="s">
        <v>492</v>
      </c>
      <c r="E453" s="132">
        <v>6</v>
      </c>
      <c r="F453" s="87"/>
      <c r="G453" s="88">
        <v>1</v>
      </c>
      <c r="H453" s="88"/>
      <c r="I453" s="88">
        <v>1</v>
      </c>
      <c r="J453" s="88"/>
      <c r="K453" s="88">
        <v>1</v>
      </c>
      <c r="L453" s="88"/>
      <c r="M453" s="88">
        <v>1</v>
      </c>
      <c r="N453" s="88"/>
      <c r="O453" s="88">
        <v>1</v>
      </c>
      <c r="P453" s="88"/>
      <c r="Q453" s="132">
        <v>1</v>
      </c>
      <c r="R453" s="90">
        <f>SUM(F453:Q453)</f>
        <v>6</v>
      </c>
      <c r="S453" s="133"/>
    </row>
    <row r="454" spans="1:19" ht="45">
      <c r="A454" s="115" t="s">
        <v>484</v>
      </c>
      <c r="B454" s="115" t="s">
        <v>489</v>
      </c>
      <c r="C454" s="115" t="s">
        <v>490</v>
      </c>
      <c r="D454" s="88" t="s">
        <v>493</v>
      </c>
      <c r="E454" s="132">
        <v>119</v>
      </c>
      <c r="F454" s="87"/>
      <c r="G454" s="88"/>
      <c r="H454" s="88"/>
      <c r="I454" s="88"/>
      <c r="J454" s="88"/>
      <c r="K454" s="88">
        <v>119</v>
      </c>
      <c r="L454" s="88"/>
      <c r="M454" s="88"/>
      <c r="N454" s="88"/>
      <c r="O454" s="88"/>
      <c r="P454" s="88"/>
      <c r="Q454" s="132"/>
      <c r="R454" s="90">
        <f>SUM(F454:Q454)</f>
        <v>119</v>
      </c>
      <c r="S454" s="133"/>
    </row>
    <row r="455" spans="1:19" ht="45">
      <c r="A455" s="115" t="s">
        <v>485</v>
      </c>
      <c r="B455" s="115" t="s">
        <v>248</v>
      </c>
      <c r="C455" s="115" t="s">
        <v>491</v>
      </c>
      <c r="D455" s="88" t="s">
        <v>494</v>
      </c>
      <c r="E455" s="132">
        <v>1</v>
      </c>
      <c r="F455" s="87"/>
      <c r="G455" s="88"/>
      <c r="H455" s="88">
        <v>1</v>
      </c>
      <c r="I455" s="88"/>
      <c r="J455" s="88"/>
      <c r="K455" s="88"/>
      <c r="L455" s="88"/>
      <c r="M455" s="88"/>
      <c r="N455" s="88"/>
      <c r="O455" s="88"/>
      <c r="P455" s="88"/>
      <c r="Q455" s="132"/>
      <c r="R455" s="90">
        <f>SUM(F455:Q455)</f>
        <v>1</v>
      </c>
      <c r="S455" s="133"/>
    </row>
    <row r="456" spans="1:19" ht="68.25" thickBot="1">
      <c r="A456" s="115" t="s">
        <v>486</v>
      </c>
      <c r="B456" s="115" t="s">
        <v>248</v>
      </c>
      <c r="C456" s="115" t="s">
        <v>491</v>
      </c>
      <c r="D456" s="88" t="s">
        <v>495</v>
      </c>
      <c r="E456" s="132">
        <v>1</v>
      </c>
      <c r="F456" s="87"/>
      <c r="G456" s="88"/>
      <c r="H456" s="88"/>
      <c r="I456" s="88"/>
      <c r="J456" s="88"/>
      <c r="K456" s="88"/>
      <c r="L456" s="88"/>
      <c r="M456" s="88"/>
      <c r="N456" s="88">
        <v>1</v>
      </c>
      <c r="O456" s="88"/>
      <c r="P456" s="88"/>
      <c r="Q456" s="132"/>
      <c r="R456" s="90">
        <f>SUM(F456:Q456)</f>
        <v>1</v>
      </c>
      <c r="S456" s="133"/>
    </row>
    <row r="457" spans="1:19" s="24" customFormat="1" ht="15.75" thickBot="1">
      <c r="A457" s="425" t="s">
        <v>188</v>
      </c>
      <c r="B457" s="425"/>
      <c r="C457" s="425"/>
      <c r="D457" s="425"/>
      <c r="E457" s="426"/>
      <c r="F457" s="402"/>
      <c r="G457" s="403"/>
      <c r="H457" s="403"/>
      <c r="I457" s="403"/>
      <c r="J457" s="403"/>
      <c r="K457" s="403"/>
      <c r="L457" s="403"/>
      <c r="M457" s="403"/>
      <c r="N457" s="403"/>
      <c r="O457" s="403"/>
      <c r="P457" s="403"/>
      <c r="Q457" s="404"/>
      <c r="R457" s="58"/>
      <c r="S457" s="58"/>
    </row>
    <row r="458" spans="1:19" ht="45">
      <c r="A458" s="115" t="s">
        <v>676</v>
      </c>
      <c r="B458" s="115" t="s">
        <v>248</v>
      </c>
      <c r="C458" s="115" t="s">
        <v>792</v>
      </c>
      <c r="D458" s="88" t="s">
        <v>376</v>
      </c>
      <c r="E458" s="132">
        <v>12</v>
      </c>
      <c r="F458" s="87">
        <v>1</v>
      </c>
      <c r="G458" s="88">
        <v>1</v>
      </c>
      <c r="H458" s="88">
        <v>1</v>
      </c>
      <c r="I458" s="88">
        <v>1</v>
      </c>
      <c r="J458" s="88">
        <v>1</v>
      </c>
      <c r="K458" s="88">
        <v>1</v>
      </c>
      <c r="L458" s="88">
        <v>1</v>
      </c>
      <c r="M458" s="88">
        <v>1</v>
      </c>
      <c r="N458" s="88">
        <v>1</v>
      </c>
      <c r="O458" s="88">
        <v>1</v>
      </c>
      <c r="P458" s="88">
        <v>1</v>
      </c>
      <c r="Q458" s="132">
        <v>1</v>
      </c>
      <c r="R458" s="90">
        <f>SUM(F458:Q458)</f>
        <v>12</v>
      </c>
      <c r="S458" s="133"/>
    </row>
    <row r="459" spans="1:19" ht="45">
      <c r="A459" s="115" t="s">
        <v>677</v>
      </c>
      <c r="B459" s="115" t="s">
        <v>248</v>
      </c>
      <c r="C459" s="115" t="s">
        <v>792</v>
      </c>
      <c r="D459" s="88" t="s">
        <v>66</v>
      </c>
      <c r="E459" s="132">
        <v>36</v>
      </c>
      <c r="F459" s="87">
        <v>3</v>
      </c>
      <c r="G459" s="88">
        <v>3</v>
      </c>
      <c r="H459" s="88">
        <v>3</v>
      </c>
      <c r="I459" s="88">
        <v>3</v>
      </c>
      <c r="J459" s="88">
        <v>3</v>
      </c>
      <c r="K459" s="88">
        <v>3</v>
      </c>
      <c r="L459" s="88">
        <v>3</v>
      </c>
      <c r="M459" s="88">
        <v>3</v>
      </c>
      <c r="N459" s="88">
        <v>3</v>
      </c>
      <c r="O459" s="88">
        <v>3</v>
      </c>
      <c r="P459" s="88">
        <v>3</v>
      </c>
      <c r="Q459" s="132">
        <v>3</v>
      </c>
      <c r="R459" s="90">
        <f aca="true" t="shared" si="19" ref="R459:R471">SUM(F459:Q459)</f>
        <v>36</v>
      </c>
      <c r="S459" s="133"/>
    </row>
    <row r="460" spans="1:19" ht="45">
      <c r="A460" s="115" t="s">
        <v>678</v>
      </c>
      <c r="B460" s="115" t="s">
        <v>248</v>
      </c>
      <c r="C460" s="115" t="s">
        <v>792</v>
      </c>
      <c r="D460" s="88" t="s">
        <v>66</v>
      </c>
      <c r="E460" s="132">
        <v>36</v>
      </c>
      <c r="F460" s="87">
        <v>3</v>
      </c>
      <c r="G460" s="88">
        <v>3</v>
      </c>
      <c r="H460" s="88">
        <v>3</v>
      </c>
      <c r="I460" s="88">
        <v>3</v>
      </c>
      <c r="J460" s="88">
        <v>3</v>
      </c>
      <c r="K460" s="88">
        <v>3</v>
      </c>
      <c r="L460" s="88">
        <v>3</v>
      </c>
      <c r="M460" s="88">
        <v>3</v>
      </c>
      <c r="N460" s="88">
        <v>3</v>
      </c>
      <c r="O460" s="88">
        <v>3</v>
      </c>
      <c r="P460" s="88">
        <v>3</v>
      </c>
      <c r="Q460" s="132">
        <v>3</v>
      </c>
      <c r="R460" s="90">
        <f t="shared" si="19"/>
        <v>36</v>
      </c>
      <c r="S460" s="133"/>
    </row>
    <row r="461" spans="1:19" ht="45">
      <c r="A461" s="115" t="s">
        <v>679</v>
      </c>
      <c r="B461" s="115" t="s">
        <v>248</v>
      </c>
      <c r="C461" s="115" t="s">
        <v>792</v>
      </c>
      <c r="D461" s="88" t="s">
        <v>377</v>
      </c>
      <c r="E461" s="132">
        <v>1</v>
      </c>
      <c r="F461" s="87"/>
      <c r="G461" s="88"/>
      <c r="H461" s="88"/>
      <c r="I461" s="88"/>
      <c r="J461" s="88">
        <v>1</v>
      </c>
      <c r="K461" s="88"/>
      <c r="L461" s="88"/>
      <c r="M461" s="88"/>
      <c r="N461" s="88"/>
      <c r="O461" s="88"/>
      <c r="P461" s="88"/>
      <c r="Q461" s="132"/>
      <c r="R461" s="90">
        <f t="shared" si="19"/>
        <v>1</v>
      </c>
      <c r="S461" s="133"/>
    </row>
    <row r="462" spans="1:19" ht="45">
      <c r="A462" s="115" t="s">
        <v>680</v>
      </c>
      <c r="B462" s="115" t="s">
        <v>248</v>
      </c>
      <c r="C462" s="115" t="s">
        <v>792</v>
      </c>
      <c r="D462" s="88" t="s">
        <v>378</v>
      </c>
      <c r="E462" s="132">
        <v>1</v>
      </c>
      <c r="F462" s="87"/>
      <c r="G462" s="88"/>
      <c r="H462" s="88"/>
      <c r="I462" s="88">
        <v>1</v>
      </c>
      <c r="J462" s="88"/>
      <c r="K462" s="88"/>
      <c r="L462" s="88"/>
      <c r="M462" s="88"/>
      <c r="N462" s="88"/>
      <c r="O462" s="88"/>
      <c r="P462" s="88"/>
      <c r="Q462" s="132"/>
      <c r="R462" s="90">
        <f t="shared" si="19"/>
        <v>1</v>
      </c>
      <c r="S462" s="133"/>
    </row>
    <row r="463" spans="1:19" ht="45.75" thickBot="1">
      <c r="A463" s="115" t="s">
        <v>681</v>
      </c>
      <c r="B463" s="115" t="s">
        <v>248</v>
      </c>
      <c r="C463" s="115" t="s">
        <v>792</v>
      </c>
      <c r="D463" s="88" t="s">
        <v>379</v>
      </c>
      <c r="E463" s="132">
        <v>24</v>
      </c>
      <c r="F463" s="87">
        <v>2</v>
      </c>
      <c r="G463" s="88">
        <v>2</v>
      </c>
      <c r="H463" s="88">
        <v>2</v>
      </c>
      <c r="I463" s="88">
        <v>2</v>
      </c>
      <c r="J463" s="88">
        <v>2</v>
      </c>
      <c r="K463" s="88">
        <v>2</v>
      </c>
      <c r="L463" s="88">
        <v>2</v>
      </c>
      <c r="M463" s="88">
        <v>2</v>
      </c>
      <c r="N463" s="88">
        <v>2</v>
      </c>
      <c r="O463" s="88">
        <v>2</v>
      </c>
      <c r="P463" s="88">
        <v>2</v>
      </c>
      <c r="Q463" s="132">
        <v>2</v>
      </c>
      <c r="R463" s="90">
        <f t="shared" si="19"/>
        <v>24</v>
      </c>
      <c r="S463" s="133"/>
    </row>
    <row r="464" spans="1:19" s="24" customFormat="1" ht="15.75" thickBot="1">
      <c r="A464" s="425" t="s">
        <v>728</v>
      </c>
      <c r="B464" s="425"/>
      <c r="C464" s="425"/>
      <c r="D464" s="425"/>
      <c r="E464" s="426"/>
      <c r="F464" s="402"/>
      <c r="G464" s="403"/>
      <c r="H464" s="403"/>
      <c r="I464" s="403"/>
      <c r="J464" s="403"/>
      <c r="K464" s="403"/>
      <c r="L464" s="403"/>
      <c r="M464" s="403"/>
      <c r="N464" s="403"/>
      <c r="O464" s="403"/>
      <c r="P464" s="403"/>
      <c r="Q464" s="404"/>
      <c r="R464" s="58"/>
      <c r="S464" s="58"/>
    </row>
    <row r="465" spans="1:19" ht="45">
      <c r="A465" s="115" t="s">
        <v>682</v>
      </c>
      <c r="B465" s="115" t="s">
        <v>372</v>
      </c>
      <c r="C465" s="115" t="s">
        <v>373</v>
      </c>
      <c r="D465" s="88" t="s">
        <v>375</v>
      </c>
      <c r="E465" s="132">
        <v>1</v>
      </c>
      <c r="F465" s="87"/>
      <c r="G465" s="88"/>
      <c r="H465" s="88"/>
      <c r="I465" s="88"/>
      <c r="J465" s="88">
        <v>1</v>
      </c>
      <c r="K465" s="88"/>
      <c r="L465" s="88"/>
      <c r="M465" s="88"/>
      <c r="N465" s="88"/>
      <c r="O465" s="88"/>
      <c r="P465" s="88"/>
      <c r="Q465" s="132"/>
      <c r="R465" s="90">
        <f t="shared" si="19"/>
        <v>1</v>
      </c>
      <c r="S465" s="133"/>
    </row>
    <row r="466" spans="1:19" ht="45">
      <c r="A466" s="115" t="s">
        <v>683</v>
      </c>
      <c r="B466" s="115" t="s">
        <v>372</v>
      </c>
      <c r="C466" s="115" t="s">
        <v>373</v>
      </c>
      <c r="D466" s="88" t="s">
        <v>375</v>
      </c>
      <c r="E466" s="132">
        <v>1</v>
      </c>
      <c r="F466" s="87"/>
      <c r="G466" s="88"/>
      <c r="H466" s="88"/>
      <c r="I466" s="88"/>
      <c r="J466" s="88"/>
      <c r="K466" s="88"/>
      <c r="L466" s="88"/>
      <c r="M466" s="88"/>
      <c r="N466" s="88"/>
      <c r="O466" s="88"/>
      <c r="P466" s="88">
        <v>1</v>
      </c>
      <c r="Q466" s="132"/>
      <c r="R466" s="90">
        <f t="shared" si="19"/>
        <v>1</v>
      </c>
      <c r="S466" s="133"/>
    </row>
    <row r="467" spans="1:19" ht="45">
      <c r="A467" s="115" t="s">
        <v>684</v>
      </c>
      <c r="B467" s="115" t="s">
        <v>372</v>
      </c>
      <c r="C467" s="115" t="s">
        <v>373</v>
      </c>
      <c r="D467" s="88" t="s">
        <v>375</v>
      </c>
      <c r="E467" s="132">
        <v>1</v>
      </c>
      <c r="F467" s="87"/>
      <c r="G467" s="88"/>
      <c r="H467" s="88">
        <v>1</v>
      </c>
      <c r="I467" s="88"/>
      <c r="J467" s="88"/>
      <c r="K467" s="88"/>
      <c r="L467" s="88"/>
      <c r="M467" s="88"/>
      <c r="N467" s="88"/>
      <c r="O467" s="88"/>
      <c r="P467" s="88"/>
      <c r="Q467" s="132"/>
      <c r="R467" s="90">
        <f t="shared" si="19"/>
        <v>1</v>
      </c>
      <c r="S467" s="133"/>
    </row>
    <row r="468" spans="1:19" ht="33.75">
      <c r="A468" s="115" t="s">
        <v>685</v>
      </c>
      <c r="B468" s="115" t="s">
        <v>374</v>
      </c>
      <c r="C468" s="115" t="s">
        <v>726</v>
      </c>
      <c r="D468" s="88" t="s">
        <v>375</v>
      </c>
      <c r="E468" s="132">
        <v>1</v>
      </c>
      <c r="F468" s="87"/>
      <c r="G468" s="88"/>
      <c r="H468" s="88"/>
      <c r="I468" s="88"/>
      <c r="J468" s="88"/>
      <c r="K468" s="88">
        <v>1</v>
      </c>
      <c r="L468" s="88"/>
      <c r="M468" s="88"/>
      <c r="N468" s="88"/>
      <c r="O468" s="88"/>
      <c r="P468" s="88"/>
      <c r="Q468" s="132"/>
      <c r="R468" s="90">
        <f t="shared" si="19"/>
        <v>1</v>
      </c>
      <c r="S468" s="133"/>
    </row>
    <row r="469" spans="1:19" ht="45">
      <c r="A469" s="115" t="s">
        <v>686</v>
      </c>
      <c r="B469" s="115" t="s">
        <v>372</v>
      </c>
      <c r="C469" s="115" t="s">
        <v>373</v>
      </c>
      <c r="D469" s="88" t="s">
        <v>375</v>
      </c>
      <c r="E469" s="132">
        <v>1</v>
      </c>
      <c r="F469" s="87"/>
      <c r="G469" s="88"/>
      <c r="H469" s="88"/>
      <c r="I469" s="88"/>
      <c r="J469" s="88"/>
      <c r="K469" s="88"/>
      <c r="L469" s="88"/>
      <c r="M469" s="88"/>
      <c r="N469" s="88">
        <v>1</v>
      </c>
      <c r="O469" s="88"/>
      <c r="P469" s="88"/>
      <c r="Q469" s="132"/>
      <c r="R469" s="90">
        <f t="shared" si="19"/>
        <v>1</v>
      </c>
      <c r="S469" s="133"/>
    </row>
    <row r="470" spans="1:19" ht="45">
      <c r="A470" s="115" t="s">
        <v>687</v>
      </c>
      <c r="B470" s="115" t="s">
        <v>372</v>
      </c>
      <c r="C470" s="115" t="s">
        <v>373</v>
      </c>
      <c r="D470" s="88" t="s">
        <v>375</v>
      </c>
      <c r="E470" s="132">
        <v>1</v>
      </c>
      <c r="F470" s="87"/>
      <c r="G470" s="88"/>
      <c r="H470" s="88"/>
      <c r="I470" s="88"/>
      <c r="J470" s="88"/>
      <c r="K470" s="88"/>
      <c r="L470" s="88"/>
      <c r="M470" s="88"/>
      <c r="N470" s="88"/>
      <c r="O470" s="88"/>
      <c r="P470" s="88">
        <v>1</v>
      </c>
      <c r="Q470" s="132"/>
      <c r="R470" s="90">
        <f t="shared" si="19"/>
        <v>1</v>
      </c>
      <c r="S470" s="133"/>
    </row>
    <row r="471" spans="1:19" ht="45">
      <c r="A471" s="115" t="s">
        <v>688</v>
      </c>
      <c r="B471" s="115" t="s">
        <v>372</v>
      </c>
      <c r="C471" s="115" t="s">
        <v>373</v>
      </c>
      <c r="D471" s="88" t="s">
        <v>375</v>
      </c>
      <c r="E471" s="132">
        <v>1</v>
      </c>
      <c r="F471" s="87"/>
      <c r="G471" s="88"/>
      <c r="H471" s="88"/>
      <c r="I471" s="88"/>
      <c r="J471" s="88"/>
      <c r="K471" s="88">
        <v>1</v>
      </c>
      <c r="L471" s="88"/>
      <c r="M471" s="88"/>
      <c r="N471" s="88"/>
      <c r="O471" s="88"/>
      <c r="P471" s="88"/>
      <c r="Q471" s="132"/>
      <c r="R471" s="90">
        <f t="shared" si="19"/>
        <v>1</v>
      </c>
      <c r="S471" s="133"/>
    </row>
    <row r="472" spans="1:19" ht="12" thickBot="1">
      <c r="A472" s="116"/>
      <c r="B472" s="116"/>
      <c r="C472" s="116"/>
      <c r="D472" s="99"/>
      <c r="E472" s="130"/>
      <c r="F472" s="98"/>
      <c r="G472" s="99"/>
      <c r="H472" s="99"/>
      <c r="I472" s="99"/>
      <c r="J472" s="99"/>
      <c r="K472" s="99"/>
      <c r="L472" s="99"/>
      <c r="M472" s="99"/>
      <c r="N472" s="99"/>
      <c r="O472" s="99"/>
      <c r="P472" s="99"/>
      <c r="Q472" s="130"/>
      <c r="R472" s="100"/>
      <c r="S472" s="131"/>
    </row>
    <row r="473" spans="1:19" ht="15.75">
      <c r="A473" s="147"/>
      <c r="B473" s="147"/>
      <c r="C473" s="147"/>
      <c r="D473" s="63"/>
      <c r="E473" s="63"/>
      <c r="F473" s="70"/>
      <c r="G473" s="63"/>
      <c r="H473" s="63"/>
      <c r="I473" s="63"/>
      <c r="J473" s="63"/>
      <c r="K473" s="63"/>
      <c r="L473" s="63"/>
      <c r="M473" s="63"/>
      <c r="N473" s="63"/>
      <c r="O473" s="63"/>
      <c r="P473" s="63"/>
      <c r="Q473" s="63"/>
      <c r="R473" s="63"/>
      <c r="S473" s="63"/>
    </row>
    <row r="474" spans="1:19" s="24" customFormat="1" ht="16.5" customHeight="1" thickBot="1">
      <c r="A474" s="412" t="s">
        <v>129</v>
      </c>
      <c r="B474" s="412"/>
      <c r="C474" s="412"/>
      <c r="D474" s="412"/>
      <c r="E474" s="412"/>
      <c r="F474" s="412"/>
      <c r="G474" s="412"/>
      <c r="H474" s="412"/>
      <c r="I474" s="412"/>
      <c r="J474" s="412"/>
      <c r="K474" s="412"/>
      <c r="L474" s="412"/>
      <c r="M474" s="412"/>
      <c r="N474" s="412"/>
      <c r="O474" s="412"/>
      <c r="P474" s="412"/>
      <c r="Q474" s="412"/>
      <c r="R474" s="412"/>
      <c r="S474" s="412"/>
    </row>
    <row r="475" spans="1:19" s="25" customFormat="1" ht="15.75" thickBot="1">
      <c r="A475" s="452" t="s">
        <v>76</v>
      </c>
      <c r="B475" s="452"/>
      <c r="C475" s="452"/>
      <c r="D475" s="452"/>
      <c r="E475" s="453"/>
      <c r="F475" s="26"/>
      <c r="G475" s="27"/>
      <c r="H475" s="27"/>
      <c r="I475" s="27"/>
      <c r="J475" s="27"/>
      <c r="K475" s="27"/>
      <c r="L475" s="27"/>
      <c r="M475" s="27"/>
      <c r="N475" s="27"/>
      <c r="O475" s="27"/>
      <c r="P475" s="27"/>
      <c r="Q475" s="27"/>
      <c r="R475" s="58"/>
      <c r="S475" s="302"/>
    </row>
    <row r="476" spans="1:19" ht="56.25">
      <c r="A476" s="80" t="s">
        <v>252</v>
      </c>
      <c r="B476" s="80" t="s">
        <v>372</v>
      </c>
      <c r="C476" s="80" t="s">
        <v>253</v>
      </c>
      <c r="D476" s="81" t="s">
        <v>178</v>
      </c>
      <c r="E476" s="248">
        <v>1</v>
      </c>
      <c r="F476" s="79"/>
      <c r="G476" s="72"/>
      <c r="H476" s="72">
        <v>1</v>
      </c>
      <c r="I476" s="72"/>
      <c r="J476" s="72"/>
      <c r="K476" s="72"/>
      <c r="L476" s="72"/>
      <c r="M476" s="72"/>
      <c r="N476" s="72"/>
      <c r="O476" s="72"/>
      <c r="P476" s="72"/>
      <c r="Q476" s="145"/>
      <c r="R476" s="249">
        <f>SUM(F476:Q476)</f>
        <v>1</v>
      </c>
      <c r="S476" s="102"/>
    </row>
    <row r="477" spans="1:19" ht="56.25">
      <c r="A477" s="308" t="s">
        <v>254</v>
      </c>
      <c r="B477" s="308" t="s">
        <v>372</v>
      </c>
      <c r="C477" s="308" t="s">
        <v>253</v>
      </c>
      <c r="D477" s="309" t="s">
        <v>255</v>
      </c>
      <c r="E477" s="312">
        <v>1</v>
      </c>
      <c r="F477" s="315">
        <v>1</v>
      </c>
      <c r="G477" s="195">
        <v>1</v>
      </c>
      <c r="H477" s="195">
        <v>1</v>
      </c>
      <c r="I477" s="195">
        <v>1</v>
      </c>
      <c r="J477" s="195">
        <v>1</v>
      </c>
      <c r="K477" s="195">
        <v>1</v>
      </c>
      <c r="L477" s="195">
        <v>1</v>
      </c>
      <c r="M477" s="195">
        <v>1</v>
      </c>
      <c r="N477" s="195">
        <v>1</v>
      </c>
      <c r="O477" s="195">
        <v>1</v>
      </c>
      <c r="P477" s="195">
        <v>1</v>
      </c>
      <c r="Q477" s="312">
        <v>1</v>
      </c>
      <c r="R477" s="316">
        <v>1</v>
      </c>
      <c r="S477" s="314"/>
    </row>
    <row r="478" spans="1:19" ht="45">
      <c r="A478" s="308" t="s">
        <v>689</v>
      </c>
      <c r="B478" s="308" t="s">
        <v>372</v>
      </c>
      <c r="C478" s="308" t="s">
        <v>253</v>
      </c>
      <c r="D478" s="309" t="s">
        <v>179</v>
      </c>
      <c r="E478" s="310" t="s">
        <v>256</v>
      </c>
      <c r="F478" s="315">
        <v>1</v>
      </c>
      <c r="G478" s="195">
        <v>1</v>
      </c>
      <c r="H478" s="195">
        <v>1</v>
      </c>
      <c r="I478" s="195">
        <v>1</v>
      </c>
      <c r="J478" s="195">
        <v>1</v>
      </c>
      <c r="K478" s="195">
        <v>1</v>
      </c>
      <c r="L478" s="195">
        <v>1</v>
      </c>
      <c r="M478" s="195">
        <v>1</v>
      </c>
      <c r="N478" s="195">
        <v>1</v>
      </c>
      <c r="O478" s="195">
        <v>1</v>
      </c>
      <c r="P478" s="195">
        <v>1</v>
      </c>
      <c r="Q478" s="312">
        <v>1</v>
      </c>
      <c r="R478" s="316">
        <v>1</v>
      </c>
      <c r="S478" s="314"/>
    </row>
    <row r="479" spans="1:19" ht="45">
      <c r="A479" s="308" t="s">
        <v>690</v>
      </c>
      <c r="B479" s="308" t="s">
        <v>372</v>
      </c>
      <c r="C479" s="308" t="s">
        <v>253</v>
      </c>
      <c r="D479" s="309" t="s">
        <v>257</v>
      </c>
      <c r="E479" s="310" t="s">
        <v>256</v>
      </c>
      <c r="F479" s="315">
        <v>1</v>
      </c>
      <c r="G479" s="195">
        <v>1</v>
      </c>
      <c r="H479" s="195">
        <v>1</v>
      </c>
      <c r="I479" s="195">
        <v>1</v>
      </c>
      <c r="J479" s="195">
        <v>1</v>
      </c>
      <c r="K479" s="195">
        <v>1</v>
      </c>
      <c r="L479" s="195">
        <v>1</v>
      </c>
      <c r="M479" s="195">
        <v>1</v>
      </c>
      <c r="N479" s="195">
        <v>1</v>
      </c>
      <c r="O479" s="195">
        <v>1</v>
      </c>
      <c r="P479" s="195">
        <v>1</v>
      </c>
      <c r="Q479" s="312">
        <v>1</v>
      </c>
      <c r="R479" s="316">
        <v>1</v>
      </c>
      <c r="S479" s="314"/>
    </row>
    <row r="480" spans="1:19" ht="45">
      <c r="A480" s="308" t="s">
        <v>691</v>
      </c>
      <c r="B480" s="308" t="s">
        <v>372</v>
      </c>
      <c r="C480" s="308" t="s">
        <v>253</v>
      </c>
      <c r="D480" s="309" t="s">
        <v>258</v>
      </c>
      <c r="E480" s="310" t="s">
        <v>256</v>
      </c>
      <c r="F480" s="315">
        <v>1</v>
      </c>
      <c r="G480" s="195">
        <v>1</v>
      </c>
      <c r="H480" s="195">
        <v>1</v>
      </c>
      <c r="I480" s="195">
        <v>1</v>
      </c>
      <c r="J480" s="195">
        <v>1</v>
      </c>
      <c r="K480" s="195">
        <v>1</v>
      </c>
      <c r="L480" s="195">
        <v>1</v>
      </c>
      <c r="M480" s="195">
        <v>1</v>
      </c>
      <c r="N480" s="195">
        <v>1</v>
      </c>
      <c r="O480" s="195">
        <v>1</v>
      </c>
      <c r="P480" s="195">
        <v>1</v>
      </c>
      <c r="Q480" s="312">
        <v>1</v>
      </c>
      <c r="R480" s="316">
        <v>1</v>
      </c>
      <c r="S480" s="314"/>
    </row>
    <row r="481" spans="1:19" ht="45">
      <c r="A481" s="308" t="s">
        <v>692</v>
      </c>
      <c r="B481" s="308" t="s">
        <v>372</v>
      </c>
      <c r="C481" s="308" t="s">
        <v>253</v>
      </c>
      <c r="D481" s="309" t="s">
        <v>259</v>
      </c>
      <c r="E481" s="310" t="s">
        <v>256</v>
      </c>
      <c r="F481" s="315">
        <v>1</v>
      </c>
      <c r="G481" s="195">
        <v>1</v>
      </c>
      <c r="H481" s="195">
        <v>1</v>
      </c>
      <c r="I481" s="195">
        <v>1</v>
      </c>
      <c r="J481" s="195">
        <v>1</v>
      </c>
      <c r="K481" s="195">
        <v>1</v>
      </c>
      <c r="L481" s="195">
        <v>1</v>
      </c>
      <c r="M481" s="195">
        <v>1</v>
      </c>
      <c r="N481" s="195">
        <v>1</v>
      </c>
      <c r="O481" s="195">
        <v>1</v>
      </c>
      <c r="P481" s="195">
        <v>1</v>
      </c>
      <c r="Q481" s="312">
        <v>1</v>
      </c>
      <c r="R481" s="316">
        <v>1</v>
      </c>
      <c r="S481" s="314"/>
    </row>
    <row r="482" spans="1:19" ht="45.75" thickBot="1">
      <c r="A482" s="308" t="s">
        <v>693</v>
      </c>
      <c r="B482" s="308" t="s">
        <v>372</v>
      </c>
      <c r="C482" s="308" t="s">
        <v>253</v>
      </c>
      <c r="D482" s="309" t="s">
        <v>260</v>
      </c>
      <c r="E482" s="310">
        <v>1</v>
      </c>
      <c r="F482" s="311"/>
      <c r="G482" s="195"/>
      <c r="H482" s="195">
        <v>1</v>
      </c>
      <c r="I482" s="195"/>
      <c r="J482" s="195"/>
      <c r="K482" s="195"/>
      <c r="L482" s="195"/>
      <c r="M482" s="195"/>
      <c r="N482" s="195"/>
      <c r="O482" s="195"/>
      <c r="P482" s="195"/>
      <c r="Q482" s="312"/>
      <c r="R482" s="313">
        <f>SUM(F482:Q482)</f>
        <v>1</v>
      </c>
      <c r="S482" s="314"/>
    </row>
    <row r="483" spans="1:19" s="25" customFormat="1" ht="15.75" thickBot="1">
      <c r="A483" s="405" t="s">
        <v>77</v>
      </c>
      <c r="B483" s="405"/>
      <c r="C483" s="405"/>
      <c r="D483" s="405"/>
      <c r="E483" s="406"/>
      <c r="F483" s="399"/>
      <c r="G483" s="400"/>
      <c r="H483" s="400"/>
      <c r="I483" s="400"/>
      <c r="J483" s="400"/>
      <c r="K483" s="400"/>
      <c r="L483" s="400"/>
      <c r="M483" s="400"/>
      <c r="N483" s="400"/>
      <c r="O483" s="400"/>
      <c r="P483" s="400"/>
      <c r="Q483" s="401"/>
      <c r="R483" s="58"/>
      <c r="S483" s="58"/>
    </row>
    <row r="484" spans="1:19" ht="45">
      <c r="A484" s="138" t="s">
        <v>180</v>
      </c>
      <c r="B484" s="138" t="s">
        <v>372</v>
      </c>
      <c r="C484" s="138" t="s">
        <v>253</v>
      </c>
      <c r="D484" s="139" t="s">
        <v>181</v>
      </c>
      <c r="E484" s="101">
        <v>12</v>
      </c>
      <c r="F484" s="79">
        <v>1</v>
      </c>
      <c r="G484" s="72">
        <v>1</v>
      </c>
      <c r="H484" s="72">
        <v>1</v>
      </c>
      <c r="I484" s="72">
        <v>1</v>
      </c>
      <c r="J484" s="72">
        <v>1</v>
      </c>
      <c r="K484" s="72">
        <v>1</v>
      </c>
      <c r="L484" s="72">
        <v>1</v>
      </c>
      <c r="M484" s="72">
        <v>1</v>
      </c>
      <c r="N484" s="72">
        <v>1</v>
      </c>
      <c r="O484" s="72">
        <v>1</v>
      </c>
      <c r="P484" s="72">
        <v>1</v>
      </c>
      <c r="Q484" s="101">
        <v>1</v>
      </c>
      <c r="R484" s="83">
        <f>SUM(F484:Q484)</f>
        <v>12</v>
      </c>
      <c r="S484" s="102"/>
    </row>
    <row r="485" spans="1:19" ht="45">
      <c r="A485" s="317" t="s">
        <v>261</v>
      </c>
      <c r="B485" s="317" t="s">
        <v>372</v>
      </c>
      <c r="C485" s="317" t="s">
        <v>253</v>
      </c>
      <c r="D485" s="318" t="s">
        <v>181</v>
      </c>
      <c r="E485" s="319">
        <v>12</v>
      </c>
      <c r="F485" s="311">
        <v>1</v>
      </c>
      <c r="G485" s="195">
        <v>1</v>
      </c>
      <c r="H485" s="195">
        <v>1</v>
      </c>
      <c r="I485" s="195">
        <v>1</v>
      </c>
      <c r="J485" s="195">
        <v>1</v>
      </c>
      <c r="K485" s="195">
        <v>1</v>
      </c>
      <c r="L485" s="195">
        <v>1</v>
      </c>
      <c r="M485" s="195">
        <v>1</v>
      </c>
      <c r="N485" s="195">
        <v>1</v>
      </c>
      <c r="O485" s="195">
        <v>1</v>
      </c>
      <c r="P485" s="195">
        <v>1</v>
      </c>
      <c r="Q485" s="319">
        <v>1</v>
      </c>
      <c r="R485" s="320">
        <f>SUM(F485:Q485)</f>
        <v>12</v>
      </c>
      <c r="S485" s="314"/>
    </row>
    <row r="486" spans="1:19" ht="45">
      <c r="A486" s="317" t="s">
        <v>694</v>
      </c>
      <c r="B486" s="317" t="s">
        <v>372</v>
      </c>
      <c r="C486" s="317" t="s">
        <v>253</v>
      </c>
      <c r="D486" s="318" t="s">
        <v>258</v>
      </c>
      <c r="E486" s="319" t="s">
        <v>256</v>
      </c>
      <c r="F486" s="315">
        <v>1</v>
      </c>
      <c r="G486" s="321">
        <v>1</v>
      </c>
      <c r="H486" s="321">
        <v>1</v>
      </c>
      <c r="I486" s="321">
        <v>1</v>
      </c>
      <c r="J486" s="321">
        <v>1</v>
      </c>
      <c r="K486" s="321">
        <v>1</v>
      </c>
      <c r="L486" s="321">
        <v>1</v>
      </c>
      <c r="M486" s="321">
        <v>1</v>
      </c>
      <c r="N486" s="321">
        <v>1</v>
      </c>
      <c r="O486" s="321">
        <v>1</v>
      </c>
      <c r="P486" s="321">
        <v>1</v>
      </c>
      <c r="Q486" s="322">
        <v>1</v>
      </c>
      <c r="R486" s="323">
        <v>1</v>
      </c>
      <c r="S486" s="314"/>
    </row>
    <row r="487" spans="1:19" ht="45">
      <c r="A487" s="317" t="s">
        <v>695</v>
      </c>
      <c r="B487" s="317" t="s">
        <v>372</v>
      </c>
      <c r="C487" s="317" t="s">
        <v>253</v>
      </c>
      <c r="D487" s="318" t="s">
        <v>262</v>
      </c>
      <c r="E487" s="319" t="s">
        <v>256</v>
      </c>
      <c r="F487" s="315">
        <v>1</v>
      </c>
      <c r="G487" s="321">
        <v>1</v>
      </c>
      <c r="H487" s="321">
        <v>1</v>
      </c>
      <c r="I487" s="321">
        <v>1</v>
      </c>
      <c r="J487" s="321">
        <v>1</v>
      </c>
      <c r="K487" s="321">
        <v>1</v>
      </c>
      <c r="L487" s="321">
        <v>1</v>
      </c>
      <c r="M487" s="321">
        <v>1</v>
      </c>
      <c r="N487" s="321">
        <v>1</v>
      </c>
      <c r="O487" s="321">
        <v>1</v>
      </c>
      <c r="P487" s="321">
        <v>1</v>
      </c>
      <c r="Q487" s="322">
        <v>1</v>
      </c>
      <c r="R487" s="323">
        <v>1</v>
      </c>
      <c r="S487" s="314"/>
    </row>
    <row r="488" spans="1:19" ht="45">
      <c r="A488" s="317" t="s">
        <v>696</v>
      </c>
      <c r="B488" s="317" t="s">
        <v>372</v>
      </c>
      <c r="C488" s="317" t="s">
        <v>253</v>
      </c>
      <c r="D488" s="318" t="s">
        <v>263</v>
      </c>
      <c r="E488" s="319">
        <v>12</v>
      </c>
      <c r="F488" s="311">
        <v>1</v>
      </c>
      <c r="G488" s="195">
        <v>1</v>
      </c>
      <c r="H488" s="195">
        <v>1</v>
      </c>
      <c r="I488" s="195">
        <v>1</v>
      </c>
      <c r="J488" s="195">
        <v>1</v>
      </c>
      <c r="K488" s="195">
        <v>1</v>
      </c>
      <c r="L488" s="195">
        <v>1</v>
      </c>
      <c r="M488" s="195">
        <v>1</v>
      </c>
      <c r="N488" s="195">
        <v>1</v>
      </c>
      <c r="O488" s="195">
        <v>1</v>
      </c>
      <c r="P488" s="195">
        <v>1</v>
      </c>
      <c r="Q488" s="319">
        <v>1</v>
      </c>
      <c r="R488" s="320">
        <f>SUM(F488:Q488)</f>
        <v>12</v>
      </c>
      <c r="S488" s="314"/>
    </row>
    <row r="489" spans="1:19" ht="45">
      <c r="A489" s="317" t="s">
        <v>697</v>
      </c>
      <c r="B489" s="317" t="s">
        <v>372</v>
      </c>
      <c r="C489" s="317" t="s">
        <v>253</v>
      </c>
      <c r="D489" s="318" t="s">
        <v>264</v>
      </c>
      <c r="E489" s="319" t="s">
        <v>256</v>
      </c>
      <c r="F489" s="324">
        <v>1</v>
      </c>
      <c r="G489" s="321">
        <v>1</v>
      </c>
      <c r="H489" s="321">
        <v>1</v>
      </c>
      <c r="I489" s="321">
        <v>1</v>
      </c>
      <c r="J489" s="321">
        <v>1</v>
      </c>
      <c r="K489" s="321">
        <v>1</v>
      </c>
      <c r="L489" s="321">
        <v>1</v>
      </c>
      <c r="M489" s="321">
        <v>1</v>
      </c>
      <c r="N489" s="321">
        <v>1</v>
      </c>
      <c r="O489" s="321">
        <v>1</v>
      </c>
      <c r="P489" s="321">
        <v>1</v>
      </c>
      <c r="Q489" s="322">
        <v>1</v>
      </c>
      <c r="R489" s="323">
        <v>1</v>
      </c>
      <c r="S489" s="314"/>
    </row>
    <row r="490" spans="1:19" ht="45">
      <c r="A490" s="317" t="s">
        <v>698</v>
      </c>
      <c r="B490" s="317" t="s">
        <v>372</v>
      </c>
      <c r="C490" s="317" t="s">
        <v>253</v>
      </c>
      <c r="D490" s="318" t="s">
        <v>262</v>
      </c>
      <c r="E490" s="322" t="s">
        <v>256</v>
      </c>
      <c r="F490" s="324">
        <v>1</v>
      </c>
      <c r="G490" s="321">
        <v>1</v>
      </c>
      <c r="H490" s="321">
        <v>1</v>
      </c>
      <c r="I490" s="321">
        <v>1</v>
      </c>
      <c r="J490" s="321">
        <v>1</v>
      </c>
      <c r="K490" s="321">
        <v>1</v>
      </c>
      <c r="L490" s="321">
        <v>1</v>
      </c>
      <c r="M490" s="321">
        <v>1</v>
      </c>
      <c r="N490" s="321">
        <v>1</v>
      </c>
      <c r="O490" s="321">
        <v>1</v>
      </c>
      <c r="P490" s="321">
        <v>1</v>
      </c>
      <c r="Q490" s="322">
        <v>1</v>
      </c>
      <c r="R490" s="323">
        <v>1</v>
      </c>
      <c r="S490" s="314"/>
    </row>
    <row r="491" spans="1:19" ht="45">
      <c r="A491" s="317" t="s">
        <v>699</v>
      </c>
      <c r="B491" s="317" t="s">
        <v>372</v>
      </c>
      <c r="C491" s="317" t="s">
        <v>253</v>
      </c>
      <c r="D491" s="318" t="s">
        <v>265</v>
      </c>
      <c r="E491" s="322" t="s">
        <v>256</v>
      </c>
      <c r="F491" s="324">
        <v>1</v>
      </c>
      <c r="G491" s="321">
        <v>1</v>
      </c>
      <c r="H491" s="321">
        <v>1</v>
      </c>
      <c r="I491" s="321">
        <v>1</v>
      </c>
      <c r="J491" s="321">
        <v>1</v>
      </c>
      <c r="K491" s="321">
        <v>1</v>
      </c>
      <c r="L491" s="321">
        <v>1</v>
      </c>
      <c r="M491" s="321">
        <v>1</v>
      </c>
      <c r="N491" s="321">
        <v>1</v>
      </c>
      <c r="O491" s="321">
        <v>1</v>
      </c>
      <c r="P491" s="321">
        <v>1</v>
      </c>
      <c r="Q491" s="322">
        <v>1</v>
      </c>
      <c r="R491" s="323">
        <v>1</v>
      </c>
      <c r="S491" s="314"/>
    </row>
    <row r="492" spans="1:19" ht="45.75" thickBot="1">
      <c r="A492" s="317" t="s">
        <v>700</v>
      </c>
      <c r="B492" s="317" t="s">
        <v>372</v>
      </c>
      <c r="C492" s="317" t="s">
        <v>253</v>
      </c>
      <c r="D492" s="318" t="s">
        <v>260</v>
      </c>
      <c r="E492" s="319">
        <v>1</v>
      </c>
      <c r="F492" s="311"/>
      <c r="G492" s="195"/>
      <c r="H492" s="195">
        <v>1</v>
      </c>
      <c r="I492" s="195"/>
      <c r="J492" s="195"/>
      <c r="K492" s="195"/>
      <c r="L492" s="195"/>
      <c r="M492" s="195"/>
      <c r="N492" s="195"/>
      <c r="O492" s="195"/>
      <c r="P492" s="195"/>
      <c r="Q492" s="319"/>
      <c r="R492" s="320">
        <f>SUM(F492:Q492)</f>
        <v>1</v>
      </c>
      <c r="S492" s="314"/>
    </row>
    <row r="493" spans="1:19" ht="12" hidden="1" thickBot="1">
      <c r="A493" s="134"/>
      <c r="B493" s="134"/>
      <c r="C493" s="134" t="s">
        <v>78</v>
      </c>
      <c r="D493" s="135" t="s">
        <v>69</v>
      </c>
      <c r="E493" s="136">
        <v>12</v>
      </c>
      <c r="F493" s="30" t="s">
        <v>110</v>
      </c>
      <c r="G493" s="65"/>
      <c r="H493" s="65"/>
      <c r="I493" s="65"/>
      <c r="J493" s="65"/>
      <c r="K493" s="65"/>
      <c r="L493" s="65"/>
      <c r="M493" s="65"/>
      <c r="N493" s="65"/>
      <c r="O493" s="65"/>
      <c r="P493" s="65"/>
      <c r="Q493" s="137"/>
      <c r="R493" s="41">
        <f>SUM(F493:Q493)</f>
        <v>0</v>
      </c>
      <c r="S493" s="59"/>
    </row>
    <row r="494" spans="1:19" s="25" customFormat="1" ht="15.75" thickBot="1">
      <c r="A494" s="439" t="s">
        <v>79</v>
      </c>
      <c r="B494" s="439"/>
      <c r="C494" s="439"/>
      <c r="D494" s="439"/>
      <c r="E494" s="440"/>
      <c r="F494" s="423"/>
      <c r="G494" s="424"/>
      <c r="H494" s="424"/>
      <c r="I494" s="424"/>
      <c r="J494" s="424"/>
      <c r="K494" s="424"/>
      <c r="L494" s="424"/>
      <c r="M494" s="424"/>
      <c r="N494" s="424"/>
      <c r="O494" s="424"/>
      <c r="P494" s="424"/>
      <c r="Q494" s="424"/>
      <c r="R494" s="58"/>
      <c r="S494" s="58"/>
    </row>
    <row r="495" spans="1:19" ht="45">
      <c r="A495" s="138" t="s">
        <v>701</v>
      </c>
      <c r="B495" s="138" t="s">
        <v>372</v>
      </c>
      <c r="C495" s="138" t="s">
        <v>253</v>
      </c>
      <c r="D495" s="143" t="s">
        <v>69</v>
      </c>
      <c r="E495" s="101">
        <v>4</v>
      </c>
      <c r="F495" s="79">
        <v>1</v>
      </c>
      <c r="G495" s="72"/>
      <c r="H495" s="72"/>
      <c r="I495" s="72">
        <v>1</v>
      </c>
      <c r="J495" s="72"/>
      <c r="K495" s="72"/>
      <c r="L495" s="72"/>
      <c r="M495" s="72">
        <v>1</v>
      </c>
      <c r="N495" s="72"/>
      <c r="O495" s="72"/>
      <c r="P495" s="72"/>
      <c r="Q495" s="101">
        <v>1</v>
      </c>
      <c r="R495" s="83">
        <f>SUM(F495:Q495)</f>
        <v>4</v>
      </c>
      <c r="S495" s="102"/>
    </row>
    <row r="496" spans="1:19" ht="45">
      <c r="A496" s="317" t="s">
        <v>702</v>
      </c>
      <c r="B496" s="317" t="s">
        <v>372</v>
      </c>
      <c r="C496" s="317" t="s">
        <v>253</v>
      </c>
      <c r="D496" s="325" t="s">
        <v>69</v>
      </c>
      <c r="E496" s="319">
        <v>1</v>
      </c>
      <c r="F496" s="311">
        <v>1</v>
      </c>
      <c r="G496" s="195"/>
      <c r="H496" s="195"/>
      <c r="I496" s="195"/>
      <c r="J496" s="195"/>
      <c r="K496" s="195"/>
      <c r="L496" s="195"/>
      <c r="M496" s="195"/>
      <c r="N496" s="195"/>
      <c r="O496" s="195"/>
      <c r="P496" s="195"/>
      <c r="Q496" s="319"/>
      <c r="R496" s="320">
        <f aca="true" t="shared" si="20" ref="R496:R511">SUM(F496:Q496)</f>
        <v>1</v>
      </c>
      <c r="S496" s="314"/>
    </row>
    <row r="497" spans="1:19" ht="45">
      <c r="A497" s="317" t="s">
        <v>703</v>
      </c>
      <c r="B497" s="317" t="s">
        <v>372</v>
      </c>
      <c r="C497" s="317" t="s">
        <v>253</v>
      </c>
      <c r="D497" s="325" t="s">
        <v>69</v>
      </c>
      <c r="E497" s="319">
        <v>12</v>
      </c>
      <c r="F497" s="311">
        <v>1</v>
      </c>
      <c r="G497" s="195">
        <v>1</v>
      </c>
      <c r="H497" s="195">
        <v>1</v>
      </c>
      <c r="I497" s="195">
        <v>1</v>
      </c>
      <c r="J497" s="195">
        <v>1</v>
      </c>
      <c r="K497" s="195">
        <v>1</v>
      </c>
      <c r="L497" s="195">
        <v>1</v>
      </c>
      <c r="M497" s="195">
        <v>1</v>
      </c>
      <c r="N497" s="195">
        <v>1</v>
      </c>
      <c r="O497" s="195">
        <v>1</v>
      </c>
      <c r="P497" s="195">
        <v>1</v>
      </c>
      <c r="Q497" s="319">
        <v>1</v>
      </c>
      <c r="R497" s="320">
        <f t="shared" si="20"/>
        <v>12</v>
      </c>
      <c r="S497" s="314"/>
    </row>
    <row r="498" spans="1:19" ht="45">
      <c r="A498" s="317" t="s">
        <v>704</v>
      </c>
      <c r="B498" s="317" t="s">
        <v>372</v>
      </c>
      <c r="C498" s="317" t="s">
        <v>253</v>
      </c>
      <c r="D498" s="325" t="s">
        <v>194</v>
      </c>
      <c r="E498" s="319">
        <v>2</v>
      </c>
      <c r="F498" s="311"/>
      <c r="G498" s="195"/>
      <c r="H498" s="195"/>
      <c r="I498" s="195"/>
      <c r="J498" s="195"/>
      <c r="K498" s="195">
        <v>1</v>
      </c>
      <c r="L498" s="195"/>
      <c r="M498" s="195"/>
      <c r="N498" s="195"/>
      <c r="O498" s="195"/>
      <c r="P498" s="195"/>
      <c r="Q498" s="319">
        <v>1</v>
      </c>
      <c r="R498" s="320">
        <f t="shared" si="20"/>
        <v>2</v>
      </c>
      <c r="S498" s="314"/>
    </row>
    <row r="499" spans="1:19" ht="45">
      <c r="A499" s="317" t="s">
        <v>705</v>
      </c>
      <c r="B499" s="317" t="s">
        <v>372</v>
      </c>
      <c r="C499" s="317" t="s">
        <v>253</v>
      </c>
      <c r="D499" s="325" t="s">
        <v>69</v>
      </c>
      <c r="E499" s="319">
        <v>1</v>
      </c>
      <c r="F499" s="311"/>
      <c r="G499" s="195"/>
      <c r="H499" s="195"/>
      <c r="I499" s="195">
        <v>1</v>
      </c>
      <c r="J499" s="195"/>
      <c r="K499" s="195"/>
      <c r="L499" s="195"/>
      <c r="M499" s="195"/>
      <c r="N499" s="195"/>
      <c r="O499" s="195"/>
      <c r="P499" s="195"/>
      <c r="Q499" s="319"/>
      <c r="R499" s="320">
        <f t="shared" si="20"/>
        <v>1</v>
      </c>
      <c r="S499" s="314"/>
    </row>
    <row r="500" spans="1:19" ht="45">
      <c r="A500" s="317" t="s">
        <v>706</v>
      </c>
      <c r="B500" s="317" t="s">
        <v>372</v>
      </c>
      <c r="C500" s="317" t="s">
        <v>253</v>
      </c>
      <c r="D500" s="325" t="s">
        <v>69</v>
      </c>
      <c r="E500" s="319">
        <v>4</v>
      </c>
      <c r="F500" s="311">
        <v>1</v>
      </c>
      <c r="G500" s="195"/>
      <c r="H500" s="195"/>
      <c r="I500" s="195">
        <v>1</v>
      </c>
      <c r="J500" s="195"/>
      <c r="K500" s="195"/>
      <c r="L500" s="195"/>
      <c r="M500" s="195">
        <v>1</v>
      </c>
      <c r="N500" s="195"/>
      <c r="O500" s="195"/>
      <c r="P500" s="195"/>
      <c r="Q500" s="319">
        <v>1</v>
      </c>
      <c r="R500" s="320">
        <f t="shared" si="20"/>
        <v>4</v>
      </c>
      <c r="S500" s="314"/>
    </row>
    <row r="501" spans="1:19" ht="45">
      <c r="A501" s="317" t="s">
        <v>707</v>
      </c>
      <c r="B501" s="317" t="s">
        <v>372</v>
      </c>
      <c r="C501" s="317" t="s">
        <v>253</v>
      </c>
      <c r="D501" s="325" t="s">
        <v>69</v>
      </c>
      <c r="E501" s="319">
        <v>1</v>
      </c>
      <c r="F501" s="311"/>
      <c r="G501" s="195"/>
      <c r="H501" s="195"/>
      <c r="I501" s="195">
        <v>1</v>
      </c>
      <c r="J501" s="195"/>
      <c r="K501" s="195"/>
      <c r="L501" s="195"/>
      <c r="M501" s="195"/>
      <c r="N501" s="195"/>
      <c r="O501" s="195"/>
      <c r="P501" s="195"/>
      <c r="Q501" s="319"/>
      <c r="R501" s="320">
        <f t="shared" si="20"/>
        <v>1</v>
      </c>
      <c r="S501" s="314"/>
    </row>
    <row r="502" spans="1:19" ht="45">
      <c r="A502" s="317" t="s">
        <v>708</v>
      </c>
      <c r="B502" s="317" t="s">
        <v>372</v>
      </c>
      <c r="C502" s="317" t="s">
        <v>253</v>
      </c>
      <c r="D502" s="325" t="s">
        <v>69</v>
      </c>
      <c r="E502" s="319">
        <v>1</v>
      </c>
      <c r="F502" s="311"/>
      <c r="G502" s="195"/>
      <c r="H502" s="195"/>
      <c r="I502" s="195">
        <v>1</v>
      </c>
      <c r="J502" s="195"/>
      <c r="K502" s="195"/>
      <c r="L502" s="195"/>
      <c r="M502" s="195"/>
      <c r="N502" s="195"/>
      <c r="O502" s="195"/>
      <c r="P502" s="195"/>
      <c r="Q502" s="319"/>
      <c r="R502" s="320">
        <f t="shared" si="20"/>
        <v>1</v>
      </c>
      <c r="S502" s="314"/>
    </row>
    <row r="503" spans="1:19" ht="45">
      <c r="A503" s="317" t="s">
        <v>709</v>
      </c>
      <c r="B503" s="317" t="s">
        <v>372</v>
      </c>
      <c r="C503" s="317" t="s">
        <v>253</v>
      </c>
      <c r="D503" s="325" t="s">
        <v>260</v>
      </c>
      <c r="E503" s="319">
        <v>1</v>
      </c>
      <c r="F503" s="311"/>
      <c r="G503" s="195"/>
      <c r="H503" s="195"/>
      <c r="I503" s="195">
        <v>1</v>
      </c>
      <c r="J503" s="195"/>
      <c r="K503" s="195"/>
      <c r="L503" s="195"/>
      <c r="M503" s="195"/>
      <c r="N503" s="195"/>
      <c r="O503" s="195"/>
      <c r="P503" s="195"/>
      <c r="Q503" s="319"/>
      <c r="R503" s="320">
        <f t="shared" si="20"/>
        <v>1</v>
      </c>
      <c r="S503" s="314"/>
    </row>
    <row r="504" spans="1:19" ht="45.75" thickBot="1">
      <c r="A504" s="317" t="s">
        <v>710</v>
      </c>
      <c r="B504" s="317" t="s">
        <v>372</v>
      </c>
      <c r="C504" s="317" t="s">
        <v>253</v>
      </c>
      <c r="D504" s="325" t="s">
        <v>69</v>
      </c>
      <c r="E504" s="319">
        <v>4</v>
      </c>
      <c r="F504" s="311">
        <v>1</v>
      </c>
      <c r="G504" s="195"/>
      <c r="H504" s="195"/>
      <c r="I504" s="195">
        <v>1</v>
      </c>
      <c r="J504" s="195"/>
      <c r="K504" s="195"/>
      <c r="L504" s="195"/>
      <c r="M504" s="195">
        <v>1</v>
      </c>
      <c r="N504" s="195"/>
      <c r="O504" s="195"/>
      <c r="P504" s="195"/>
      <c r="Q504" s="319">
        <v>1</v>
      </c>
      <c r="R504" s="320">
        <f t="shared" si="20"/>
        <v>4</v>
      </c>
      <c r="S504" s="314"/>
    </row>
    <row r="505" spans="1:19" s="25" customFormat="1" ht="15.75" thickBot="1">
      <c r="A505" s="405" t="s">
        <v>90</v>
      </c>
      <c r="B505" s="405"/>
      <c r="C505" s="405"/>
      <c r="D505" s="405"/>
      <c r="E505" s="406"/>
      <c r="F505" s="399"/>
      <c r="G505" s="400"/>
      <c r="H505" s="400"/>
      <c r="I505" s="400"/>
      <c r="J505" s="400"/>
      <c r="K505" s="400"/>
      <c r="L505" s="400"/>
      <c r="M505" s="400"/>
      <c r="N505" s="400"/>
      <c r="O505" s="400"/>
      <c r="P505" s="400"/>
      <c r="Q505" s="401"/>
      <c r="R505" s="58"/>
      <c r="S505" s="58"/>
    </row>
    <row r="506" spans="1:19" ht="45">
      <c r="A506" s="140" t="s">
        <v>266</v>
      </c>
      <c r="B506" s="140" t="s">
        <v>372</v>
      </c>
      <c r="C506" s="140" t="s">
        <v>267</v>
      </c>
      <c r="D506" s="144" t="s">
        <v>192</v>
      </c>
      <c r="E506" s="142">
        <v>1</v>
      </c>
      <c r="F506" s="251"/>
      <c r="G506" s="250"/>
      <c r="H506" s="250"/>
      <c r="I506" s="250"/>
      <c r="J506" s="250"/>
      <c r="K506" s="250">
        <v>1</v>
      </c>
      <c r="L506" s="250"/>
      <c r="M506" s="250"/>
      <c r="N506" s="250"/>
      <c r="O506" s="250"/>
      <c r="P506" s="250"/>
      <c r="Q506" s="142"/>
      <c r="R506" s="326">
        <f t="shared" si="20"/>
        <v>1</v>
      </c>
      <c r="S506" s="105"/>
    </row>
    <row r="507" spans="1:19" ht="45">
      <c r="A507" s="140" t="s">
        <v>268</v>
      </c>
      <c r="B507" s="140" t="s">
        <v>372</v>
      </c>
      <c r="C507" s="140" t="s">
        <v>267</v>
      </c>
      <c r="D507" s="144" t="s">
        <v>272</v>
      </c>
      <c r="E507" s="142">
        <v>1</v>
      </c>
      <c r="F507" s="251"/>
      <c r="G507" s="250"/>
      <c r="H507" s="250">
        <v>1</v>
      </c>
      <c r="I507" s="250"/>
      <c r="J507" s="250"/>
      <c r="K507" s="250"/>
      <c r="L507" s="250"/>
      <c r="M507" s="250"/>
      <c r="N507" s="250"/>
      <c r="O507" s="250"/>
      <c r="P507" s="250"/>
      <c r="Q507" s="142"/>
      <c r="R507" s="326">
        <f t="shared" si="20"/>
        <v>1</v>
      </c>
      <c r="S507" s="105"/>
    </row>
    <row r="508" spans="1:19" ht="45">
      <c r="A508" s="140" t="s">
        <v>269</v>
      </c>
      <c r="B508" s="140" t="s">
        <v>372</v>
      </c>
      <c r="C508" s="140" t="s">
        <v>267</v>
      </c>
      <c r="D508" s="144" t="s">
        <v>273</v>
      </c>
      <c r="E508" s="142">
        <v>1</v>
      </c>
      <c r="F508" s="251"/>
      <c r="G508" s="250"/>
      <c r="H508" s="250"/>
      <c r="I508" s="250"/>
      <c r="J508" s="250"/>
      <c r="K508" s="250"/>
      <c r="L508" s="250"/>
      <c r="M508" s="250"/>
      <c r="N508" s="250"/>
      <c r="O508" s="250">
        <v>1</v>
      </c>
      <c r="P508" s="250"/>
      <c r="Q508" s="142"/>
      <c r="R508" s="326">
        <f t="shared" si="20"/>
        <v>1</v>
      </c>
      <c r="S508" s="105"/>
    </row>
    <row r="509" spans="1:19" ht="45">
      <c r="A509" s="140" t="s">
        <v>270</v>
      </c>
      <c r="B509" s="140" t="s">
        <v>372</v>
      </c>
      <c r="C509" s="140" t="s">
        <v>253</v>
      </c>
      <c r="D509" s="144" t="s">
        <v>274</v>
      </c>
      <c r="E509" s="141">
        <v>1</v>
      </c>
      <c r="F509" s="327">
        <v>1</v>
      </c>
      <c r="G509" s="328">
        <v>1</v>
      </c>
      <c r="H509" s="328">
        <v>1</v>
      </c>
      <c r="I509" s="328">
        <v>1</v>
      </c>
      <c r="J509" s="328">
        <v>1</v>
      </c>
      <c r="K509" s="328">
        <v>1</v>
      </c>
      <c r="L509" s="328">
        <v>1</v>
      </c>
      <c r="M509" s="328">
        <v>1</v>
      </c>
      <c r="N509" s="328">
        <v>1</v>
      </c>
      <c r="O509" s="328">
        <v>1</v>
      </c>
      <c r="P509" s="328">
        <v>1</v>
      </c>
      <c r="Q509" s="329">
        <v>1</v>
      </c>
      <c r="R509" s="330">
        <v>1</v>
      </c>
      <c r="S509" s="105"/>
    </row>
    <row r="510" spans="1:19" ht="45">
      <c r="A510" s="140" t="s">
        <v>271</v>
      </c>
      <c r="B510" s="140" t="s">
        <v>372</v>
      </c>
      <c r="C510" s="140" t="s">
        <v>253</v>
      </c>
      <c r="D510" s="144" t="s">
        <v>275</v>
      </c>
      <c r="E510" s="142">
        <v>1000</v>
      </c>
      <c r="F510" s="251"/>
      <c r="G510" s="250">
        <v>100</v>
      </c>
      <c r="H510" s="250">
        <v>100</v>
      </c>
      <c r="I510" s="250">
        <v>100</v>
      </c>
      <c r="J510" s="250">
        <v>100</v>
      </c>
      <c r="K510" s="250">
        <v>100</v>
      </c>
      <c r="L510" s="250">
        <v>100</v>
      </c>
      <c r="M510" s="250">
        <v>100</v>
      </c>
      <c r="N510" s="250">
        <v>100</v>
      </c>
      <c r="O510" s="250">
        <v>100</v>
      </c>
      <c r="P510" s="250">
        <v>100</v>
      </c>
      <c r="Q510" s="142"/>
      <c r="R510" s="326">
        <f t="shared" si="20"/>
        <v>1000</v>
      </c>
      <c r="S510" s="105"/>
    </row>
    <row r="511" spans="1:19" ht="45.75" thickBot="1">
      <c r="A511" s="140" t="s">
        <v>711</v>
      </c>
      <c r="B511" s="140" t="s">
        <v>372</v>
      </c>
      <c r="C511" s="140" t="s">
        <v>267</v>
      </c>
      <c r="D511" s="144" t="s">
        <v>276</v>
      </c>
      <c r="E511" s="142">
        <v>1</v>
      </c>
      <c r="F511" s="251"/>
      <c r="G511" s="250"/>
      <c r="H511" s="250"/>
      <c r="I511" s="250"/>
      <c r="J511" s="250"/>
      <c r="K511" s="250">
        <v>1</v>
      </c>
      <c r="L511" s="250"/>
      <c r="M511" s="250"/>
      <c r="N511" s="250"/>
      <c r="O511" s="250"/>
      <c r="P511" s="250"/>
      <c r="Q511" s="142"/>
      <c r="R511" s="326">
        <f t="shared" si="20"/>
        <v>1</v>
      </c>
      <c r="S511" s="105"/>
    </row>
    <row r="512" spans="1:19" ht="15.75" thickBot="1">
      <c r="A512" s="405" t="s">
        <v>92</v>
      </c>
      <c r="B512" s="405"/>
      <c r="C512" s="405"/>
      <c r="D512" s="405"/>
      <c r="E512" s="405"/>
      <c r="F512" s="405"/>
      <c r="G512" s="405"/>
      <c r="H512" s="405"/>
      <c r="I512" s="405"/>
      <c r="J512" s="405"/>
      <c r="K512" s="405"/>
      <c r="L512" s="405"/>
      <c r="M512" s="405"/>
      <c r="N512" s="405"/>
      <c r="O512" s="405"/>
      <c r="P512" s="405"/>
      <c r="Q512" s="406"/>
      <c r="R512" s="58"/>
      <c r="S512" s="58"/>
    </row>
    <row r="513" spans="1:19" ht="45">
      <c r="A513" s="80" t="s">
        <v>277</v>
      </c>
      <c r="B513" s="80" t="s">
        <v>372</v>
      </c>
      <c r="C513" s="80" t="s">
        <v>253</v>
      </c>
      <c r="D513" s="81" t="s">
        <v>93</v>
      </c>
      <c r="E513" s="101" t="s">
        <v>256</v>
      </c>
      <c r="F513" s="79"/>
      <c r="G513" s="72"/>
      <c r="H513" s="72"/>
      <c r="I513" s="72"/>
      <c r="J513" s="72"/>
      <c r="K513" s="72"/>
      <c r="L513" s="72"/>
      <c r="M513" s="72"/>
      <c r="N513" s="72"/>
      <c r="O513" s="72"/>
      <c r="P513" s="72"/>
      <c r="Q513" s="145">
        <v>1</v>
      </c>
      <c r="R513" s="374">
        <v>1</v>
      </c>
      <c r="S513" s="102"/>
    </row>
    <row r="514" spans="1:19" ht="45">
      <c r="A514" s="140" t="s">
        <v>712</v>
      </c>
      <c r="B514" s="140" t="s">
        <v>372</v>
      </c>
      <c r="C514" s="140" t="s">
        <v>253</v>
      </c>
      <c r="D514" s="144" t="s">
        <v>93</v>
      </c>
      <c r="E514" s="141">
        <v>1</v>
      </c>
      <c r="F514" s="251"/>
      <c r="G514" s="250"/>
      <c r="H514" s="250"/>
      <c r="I514" s="250"/>
      <c r="J514" s="250"/>
      <c r="K514" s="250"/>
      <c r="L514" s="250"/>
      <c r="M514" s="250"/>
      <c r="N514" s="250"/>
      <c r="O514" s="250"/>
      <c r="P514" s="250"/>
      <c r="Q514" s="329">
        <v>1</v>
      </c>
      <c r="R514" s="330">
        <v>1</v>
      </c>
      <c r="S514" s="105"/>
    </row>
    <row r="515" spans="1:19" ht="45">
      <c r="A515" s="140" t="s">
        <v>713</v>
      </c>
      <c r="B515" s="140" t="s">
        <v>372</v>
      </c>
      <c r="C515" s="140" t="s">
        <v>253</v>
      </c>
      <c r="D515" s="144" t="s">
        <v>93</v>
      </c>
      <c r="E515" s="142" t="s">
        <v>278</v>
      </c>
      <c r="F515" s="251"/>
      <c r="G515" s="250"/>
      <c r="H515" s="250"/>
      <c r="I515" s="250"/>
      <c r="J515" s="250"/>
      <c r="K515" s="250"/>
      <c r="L515" s="250"/>
      <c r="M515" s="250"/>
      <c r="N515" s="250"/>
      <c r="O515" s="250"/>
      <c r="P515" s="250"/>
      <c r="Q515" s="329">
        <v>0.7</v>
      </c>
      <c r="R515" s="330">
        <f>SUM(F515:Q515)</f>
        <v>0.7</v>
      </c>
      <c r="S515" s="105"/>
    </row>
    <row r="516" spans="1:19" ht="45.75" thickBot="1">
      <c r="A516" s="140" t="s">
        <v>279</v>
      </c>
      <c r="B516" s="140" t="s">
        <v>372</v>
      </c>
      <c r="C516" s="140" t="s">
        <v>253</v>
      </c>
      <c r="D516" s="144" t="s">
        <v>93</v>
      </c>
      <c r="E516" s="142" t="s">
        <v>256</v>
      </c>
      <c r="F516" s="251"/>
      <c r="G516" s="250"/>
      <c r="H516" s="250"/>
      <c r="I516" s="250"/>
      <c r="J516" s="250"/>
      <c r="K516" s="250"/>
      <c r="L516" s="250"/>
      <c r="M516" s="250"/>
      <c r="N516" s="250"/>
      <c r="O516" s="250"/>
      <c r="P516" s="250"/>
      <c r="Q516" s="329">
        <v>1</v>
      </c>
      <c r="R516" s="330">
        <v>1</v>
      </c>
      <c r="S516" s="105"/>
    </row>
    <row r="517" spans="1:19" ht="15.75" thickBot="1">
      <c r="A517" s="405" t="s">
        <v>96</v>
      </c>
      <c r="B517" s="405"/>
      <c r="C517" s="405"/>
      <c r="D517" s="405"/>
      <c r="E517" s="406"/>
      <c r="F517" s="399"/>
      <c r="G517" s="400"/>
      <c r="H517" s="400"/>
      <c r="I517" s="400"/>
      <c r="J517" s="400"/>
      <c r="K517" s="400"/>
      <c r="L517" s="400"/>
      <c r="M517" s="400"/>
      <c r="N517" s="400"/>
      <c r="O517" s="400"/>
      <c r="P517" s="400"/>
      <c r="Q517" s="401"/>
      <c r="R517" s="58"/>
      <c r="S517" s="58"/>
    </row>
    <row r="518" spans="1:19" ht="45">
      <c r="A518" s="80" t="s">
        <v>380</v>
      </c>
      <c r="B518" s="80" t="s">
        <v>372</v>
      </c>
      <c r="C518" s="80" t="s">
        <v>768</v>
      </c>
      <c r="D518" s="81" t="s">
        <v>381</v>
      </c>
      <c r="E518" s="101">
        <v>1</v>
      </c>
      <c r="F518" s="79"/>
      <c r="G518" s="72"/>
      <c r="H518" s="72"/>
      <c r="I518" s="72">
        <v>1</v>
      </c>
      <c r="J518" s="72"/>
      <c r="K518" s="72"/>
      <c r="L518" s="72"/>
      <c r="M518" s="72"/>
      <c r="N518" s="72"/>
      <c r="O518" s="72"/>
      <c r="P518" s="72"/>
      <c r="Q518" s="101"/>
      <c r="R518" s="83">
        <f>SUM(F518:Q518)</f>
        <v>1</v>
      </c>
      <c r="S518" s="102"/>
    </row>
    <row r="519" spans="1:19" ht="45">
      <c r="A519" s="308" t="s">
        <v>714</v>
      </c>
      <c r="B519" s="308" t="s">
        <v>372</v>
      </c>
      <c r="C519" s="308" t="s">
        <v>793</v>
      </c>
      <c r="D519" s="309" t="s">
        <v>383</v>
      </c>
      <c r="E519" s="322">
        <v>1</v>
      </c>
      <c r="F519" s="324">
        <v>1</v>
      </c>
      <c r="G519" s="321">
        <v>1</v>
      </c>
      <c r="H519" s="321">
        <v>1</v>
      </c>
      <c r="I519" s="321">
        <v>1</v>
      </c>
      <c r="J519" s="321">
        <v>1</v>
      </c>
      <c r="K519" s="321">
        <v>1</v>
      </c>
      <c r="L519" s="321">
        <v>1</v>
      </c>
      <c r="M519" s="321">
        <v>1</v>
      </c>
      <c r="N519" s="321">
        <v>1</v>
      </c>
      <c r="O519" s="321">
        <v>1</v>
      </c>
      <c r="P519" s="321">
        <v>1</v>
      </c>
      <c r="Q519" s="322">
        <v>1</v>
      </c>
      <c r="R519" s="323">
        <v>1</v>
      </c>
      <c r="S519" s="314"/>
    </row>
    <row r="520" spans="1:19" ht="45.75" thickBot="1">
      <c r="A520" s="308" t="s">
        <v>384</v>
      </c>
      <c r="B520" s="308" t="s">
        <v>372</v>
      </c>
      <c r="C520" s="308" t="s">
        <v>794</v>
      </c>
      <c r="D520" s="309" t="s">
        <v>385</v>
      </c>
      <c r="E520" s="322">
        <v>1</v>
      </c>
      <c r="F520" s="324">
        <v>1</v>
      </c>
      <c r="G520" s="321">
        <v>1</v>
      </c>
      <c r="H520" s="321">
        <v>1</v>
      </c>
      <c r="I520" s="321">
        <v>1</v>
      </c>
      <c r="J520" s="321">
        <v>1</v>
      </c>
      <c r="K520" s="321">
        <v>1</v>
      </c>
      <c r="L520" s="321">
        <v>1</v>
      </c>
      <c r="M520" s="321">
        <v>1</v>
      </c>
      <c r="N520" s="321">
        <v>1</v>
      </c>
      <c r="O520" s="321">
        <v>1</v>
      </c>
      <c r="P520" s="321">
        <v>1</v>
      </c>
      <c r="Q520" s="322">
        <v>1</v>
      </c>
      <c r="R520" s="323">
        <v>1</v>
      </c>
      <c r="S520" s="314"/>
    </row>
    <row r="521" spans="1:19" ht="15.75" thickBot="1">
      <c r="A521" s="405" t="s">
        <v>182</v>
      </c>
      <c r="B521" s="405"/>
      <c r="C521" s="405"/>
      <c r="D521" s="405"/>
      <c r="E521" s="406"/>
      <c r="F521" s="399"/>
      <c r="G521" s="400"/>
      <c r="H521" s="400"/>
      <c r="I521" s="400"/>
      <c r="J521" s="400"/>
      <c r="K521" s="400"/>
      <c r="L521" s="400"/>
      <c r="M521" s="400"/>
      <c r="N521" s="400"/>
      <c r="O521" s="400"/>
      <c r="P521" s="400"/>
      <c r="Q521" s="401"/>
      <c r="R521" s="58"/>
      <c r="S521" s="58"/>
    </row>
    <row r="522" spans="1:19" ht="33.75">
      <c r="A522" s="84" t="s">
        <v>834</v>
      </c>
      <c r="B522" s="84" t="s">
        <v>177</v>
      </c>
      <c r="C522" s="84" t="s">
        <v>726</v>
      </c>
      <c r="D522" s="85" t="s">
        <v>839</v>
      </c>
      <c r="E522" s="186">
        <v>7</v>
      </c>
      <c r="F522" s="251"/>
      <c r="G522" s="250"/>
      <c r="H522" s="250">
        <v>1</v>
      </c>
      <c r="I522" s="250">
        <v>1</v>
      </c>
      <c r="J522" s="250">
        <v>1</v>
      </c>
      <c r="K522" s="250"/>
      <c r="L522" s="250">
        <v>1</v>
      </c>
      <c r="M522" s="250">
        <v>1</v>
      </c>
      <c r="N522" s="250"/>
      <c r="O522" s="250">
        <v>1</v>
      </c>
      <c r="P522" s="250">
        <v>1</v>
      </c>
      <c r="Q522" s="250"/>
      <c r="R522" s="185">
        <f>SUM(F522:Q522)</f>
        <v>7</v>
      </c>
      <c r="S522" s="105"/>
    </row>
    <row r="523" spans="1:19" ht="33.75">
      <c r="A523" s="84" t="s">
        <v>835</v>
      </c>
      <c r="B523" s="84" t="s">
        <v>177</v>
      </c>
      <c r="C523" s="84" t="s">
        <v>726</v>
      </c>
      <c r="D523" s="85" t="s">
        <v>837</v>
      </c>
      <c r="E523" s="186">
        <v>2</v>
      </c>
      <c r="F523" s="251"/>
      <c r="G523" s="250"/>
      <c r="H523" s="250"/>
      <c r="I523" s="250"/>
      <c r="J523" s="250"/>
      <c r="K523" s="250">
        <v>1</v>
      </c>
      <c r="L523" s="250"/>
      <c r="M523" s="250"/>
      <c r="N523" s="250"/>
      <c r="O523" s="250"/>
      <c r="P523" s="250"/>
      <c r="Q523" s="250">
        <v>1</v>
      </c>
      <c r="R523" s="185">
        <f>SUM(F523:Q523)</f>
        <v>2</v>
      </c>
      <c r="S523" s="105"/>
    </row>
    <row r="524" spans="1:19" ht="34.5" thickBot="1">
      <c r="A524" s="96" t="s">
        <v>836</v>
      </c>
      <c r="B524" s="96" t="s">
        <v>177</v>
      </c>
      <c r="C524" s="96" t="s">
        <v>726</v>
      </c>
      <c r="D524" s="97" t="s">
        <v>838</v>
      </c>
      <c r="E524" s="234">
        <v>6</v>
      </c>
      <c r="F524" s="235"/>
      <c r="G524" s="236"/>
      <c r="H524" s="236">
        <v>1</v>
      </c>
      <c r="I524" s="236"/>
      <c r="J524" s="236">
        <v>1</v>
      </c>
      <c r="K524" s="236"/>
      <c r="L524" s="236">
        <v>1</v>
      </c>
      <c r="M524" s="236">
        <v>1</v>
      </c>
      <c r="N524" s="236">
        <v>1</v>
      </c>
      <c r="O524" s="236"/>
      <c r="P524" s="236">
        <v>1</v>
      </c>
      <c r="Q524" s="236"/>
      <c r="R524" s="339">
        <f>SUM(F524:Q524)</f>
        <v>6</v>
      </c>
      <c r="S524" s="108"/>
    </row>
    <row r="525" spans="1:19" ht="20.25" customHeight="1">
      <c r="A525" s="340"/>
      <c r="B525" s="340"/>
      <c r="C525" s="340"/>
      <c r="D525" s="341"/>
      <c r="E525" s="342"/>
      <c r="F525" s="343"/>
      <c r="G525" s="343"/>
      <c r="H525" s="343"/>
      <c r="I525" s="343"/>
      <c r="J525" s="343"/>
      <c r="K525" s="343"/>
      <c r="L525" s="343"/>
      <c r="M525" s="343"/>
      <c r="N525" s="343"/>
      <c r="O525" s="343"/>
      <c r="P525" s="343"/>
      <c r="Q525" s="343"/>
      <c r="R525" s="344"/>
      <c r="S525" s="63"/>
    </row>
    <row r="526" spans="1:19" s="24" customFormat="1" ht="16.5" customHeight="1">
      <c r="A526" s="412" t="s">
        <v>386</v>
      </c>
      <c r="B526" s="412"/>
      <c r="C526" s="412"/>
      <c r="D526" s="412"/>
      <c r="E526" s="412"/>
      <c r="F526" s="412"/>
      <c r="G526" s="412"/>
      <c r="H526" s="412"/>
      <c r="I526" s="412"/>
      <c r="J526" s="412"/>
      <c r="K526" s="412"/>
      <c r="L526" s="412"/>
      <c r="M526" s="412"/>
      <c r="N526" s="412"/>
      <c r="O526" s="412"/>
      <c r="P526" s="412"/>
      <c r="Q526" s="412"/>
      <c r="R526" s="412"/>
      <c r="S526" s="412"/>
    </row>
    <row r="527" spans="1:19" ht="33.75">
      <c r="A527" s="84" t="s">
        <v>387</v>
      </c>
      <c r="B527" s="84" t="s">
        <v>766</v>
      </c>
      <c r="C527" s="84" t="s">
        <v>726</v>
      </c>
      <c r="D527" s="85" t="s">
        <v>184</v>
      </c>
      <c r="E527" s="186">
        <v>48</v>
      </c>
      <c r="F527" s="251">
        <v>4</v>
      </c>
      <c r="G527" s="250">
        <v>4</v>
      </c>
      <c r="H527" s="250">
        <v>4</v>
      </c>
      <c r="I527" s="250">
        <v>4</v>
      </c>
      <c r="J527" s="250">
        <v>4</v>
      </c>
      <c r="K527" s="250">
        <v>4</v>
      </c>
      <c r="L527" s="250">
        <v>4</v>
      </c>
      <c r="M527" s="250">
        <v>4</v>
      </c>
      <c r="N527" s="250">
        <v>4</v>
      </c>
      <c r="O527" s="250">
        <v>4</v>
      </c>
      <c r="P527" s="250">
        <v>4</v>
      </c>
      <c r="Q527" s="250">
        <v>4</v>
      </c>
      <c r="R527" s="185">
        <f>SUM(F527:Q527)</f>
        <v>48</v>
      </c>
      <c r="S527" s="105"/>
    </row>
    <row r="528" spans="1:19" ht="33.75">
      <c r="A528" s="84" t="s">
        <v>715</v>
      </c>
      <c r="B528" s="84" t="s">
        <v>374</v>
      </c>
      <c r="C528" s="84" t="s">
        <v>726</v>
      </c>
      <c r="D528" s="85" t="s">
        <v>388</v>
      </c>
      <c r="E528" s="186">
        <v>24</v>
      </c>
      <c r="F528" s="251">
        <v>2</v>
      </c>
      <c r="G528" s="251">
        <v>2</v>
      </c>
      <c r="H528" s="251">
        <v>2</v>
      </c>
      <c r="I528" s="251">
        <v>2</v>
      </c>
      <c r="J528" s="251">
        <v>2</v>
      </c>
      <c r="K528" s="251">
        <v>2</v>
      </c>
      <c r="L528" s="251">
        <v>2</v>
      </c>
      <c r="M528" s="251">
        <v>2</v>
      </c>
      <c r="N528" s="251">
        <v>2</v>
      </c>
      <c r="O528" s="251">
        <v>2</v>
      </c>
      <c r="P528" s="251">
        <v>2</v>
      </c>
      <c r="Q528" s="251">
        <v>2</v>
      </c>
      <c r="R528" s="185">
        <f>SUM(F528:Q528)</f>
        <v>24</v>
      </c>
      <c r="S528" s="105"/>
    </row>
    <row r="529" spans="1:19" ht="33.75">
      <c r="A529" s="84" t="s">
        <v>389</v>
      </c>
      <c r="B529" s="84" t="s">
        <v>374</v>
      </c>
      <c r="C529" s="84" t="s">
        <v>726</v>
      </c>
      <c r="D529" s="85" t="s">
        <v>390</v>
      </c>
      <c r="E529" s="186">
        <v>12</v>
      </c>
      <c r="F529" s="251">
        <v>1</v>
      </c>
      <c r="G529" s="251">
        <v>1</v>
      </c>
      <c r="H529" s="251">
        <v>1</v>
      </c>
      <c r="I529" s="251">
        <v>1</v>
      </c>
      <c r="J529" s="251">
        <v>1</v>
      </c>
      <c r="K529" s="251">
        <v>1</v>
      </c>
      <c r="L529" s="251">
        <v>1</v>
      </c>
      <c r="M529" s="251">
        <v>1</v>
      </c>
      <c r="N529" s="251">
        <v>1</v>
      </c>
      <c r="O529" s="251">
        <v>1</v>
      </c>
      <c r="P529" s="251">
        <v>1</v>
      </c>
      <c r="Q529" s="251">
        <v>1</v>
      </c>
      <c r="R529" s="185">
        <f>SUM(F529:Q529)</f>
        <v>12</v>
      </c>
      <c r="S529" s="105"/>
    </row>
    <row r="530" spans="1:19" ht="11.25">
      <c r="A530" s="84"/>
      <c r="B530" s="84"/>
      <c r="C530" s="84"/>
      <c r="D530" s="85"/>
      <c r="E530" s="186"/>
      <c r="F530" s="251"/>
      <c r="G530" s="250"/>
      <c r="H530" s="250"/>
      <c r="I530" s="250"/>
      <c r="J530" s="250"/>
      <c r="K530" s="250"/>
      <c r="L530" s="250"/>
      <c r="M530" s="250"/>
      <c r="N530" s="250"/>
      <c r="O530" s="250"/>
      <c r="P530" s="250"/>
      <c r="Q530" s="250"/>
      <c r="R530" s="185"/>
      <c r="S530" s="105"/>
    </row>
    <row r="531" ht="11.25">
      <c r="A531" s="56" t="s">
        <v>795</v>
      </c>
    </row>
    <row r="532" ht="11.25">
      <c r="A532" s="56" t="s">
        <v>169</v>
      </c>
    </row>
    <row r="534" ht="11.25">
      <c r="A534" s="56"/>
    </row>
    <row r="535" ht="11.25">
      <c r="A535" s="56"/>
    </row>
    <row r="536" ht="11.25">
      <c r="A536" s="56"/>
    </row>
    <row r="537" ht="11.25">
      <c r="A537" s="56"/>
    </row>
    <row r="538" ht="11.25">
      <c r="A538" s="56"/>
    </row>
  </sheetData>
  <sheetProtection/>
  <mergeCells count="77">
    <mergeCell ref="A6:S6"/>
    <mergeCell ref="F63:S63"/>
    <mergeCell ref="A62:E62"/>
    <mergeCell ref="A63:E63"/>
    <mergeCell ref="A188:S188"/>
    <mergeCell ref="A521:E521"/>
    <mergeCell ref="F521:Q521"/>
    <mergeCell ref="A452:E452"/>
    <mergeCell ref="A457:E457"/>
    <mergeCell ref="A475:E475"/>
    <mergeCell ref="A483:E483"/>
    <mergeCell ref="A505:E505"/>
    <mergeCell ref="A399:E399"/>
    <mergeCell ref="A419:E419"/>
    <mergeCell ref="A299:S299"/>
    <mergeCell ref="A398:S398"/>
    <mergeCell ref="A315:S315"/>
    <mergeCell ref="F206:S206"/>
    <mergeCell ref="F258:S258"/>
    <mergeCell ref="F267:S267"/>
    <mergeCell ref="F281:S281"/>
    <mergeCell ref="A494:E494"/>
    <mergeCell ref="A46:E46"/>
    <mergeCell ref="A378:S378"/>
    <mergeCell ref="F197:S197"/>
    <mergeCell ref="A258:E258"/>
    <mergeCell ref="F239:S239"/>
    <mergeCell ref="F251:S251"/>
    <mergeCell ref="A251:E251"/>
    <mergeCell ref="A197:E197"/>
    <mergeCell ref="A281:E281"/>
    <mergeCell ref="A348:B348"/>
    <mergeCell ref="F452:Q452"/>
    <mergeCell ref="F399:Q399"/>
    <mergeCell ref="F419:Q419"/>
    <mergeCell ref="A389:S389"/>
    <mergeCell ref="A267:E267"/>
    <mergeCell ref="A239:E239"/>
    <mergeCell ref="A316:B316"/>
    <mergeCell ref="A325:B325"/>
    <mergeCell ref="A335:B335"/>
    <mergeCell ref="A344:B344"/>
    <mergeCell ref="C2:S2"/>
    <mergeCell ref="C3:R3"/>
    <mergeCell ref="F46:Q46"/>
    <mergeCell ref="A7:E7"/>
    <mergeCell ref="A42:E42"/>
    <mergeCell ref="F42:Q42"/>
    <mergeCell ref="F62:Q62"/>
    <mergeCell ref="A464:E464"/>
    <mergeCell ref="F464:Q464"/>
    <mergeCell ref="F483:Q483"/>
    <mergeCell ref="A353:B353"/>
    <mergeCell ref="F189:S189"/>
    <mergeCell ref="A474:S474"/>
    <mergeCell ref="A437:E437"/>
    <mergeCell ref="A189:E189"/>
    <mergeCell ref="A526:S526"/>
    <mergeCell ref="F7:Q7"/>
    <mergeCell ref="F285:S285"/>
    <mergeCell ref="A285:E285"/>
    <mergeCell ref="A8:D8"/>
    <mergeCell ref="A38:D38"/>
    <mergeCell ref="A207:E207"/>
    <mergeCell ref="A224:D224"/>
    <mergeCell ref="F494:Q494"/>
    <mergeCell ref="F505:Q505"/>
    <mergeCell ref="F67:J67"/>
    <mergeCell ref="K67:O67"/>
    <mergeCell ref="P67:S67"/>
    <mergeCell ref="F517:Q517"/>
    <mergeCell ref="F457:Q457"/>
    <mergeCell ref="F437:Q437"/>
    <mergeCell ref="A512:Q512"/>
    <mergeCell ref="A517:E517"/>
    <mergeCell ref="A231:D231"/>
    <mergeCell ref="A206:E206"/>
  </mergeCells>
  <printOptions/>
  <pageMargins left="1.1811023622047245" right="0.1968503937007874" top="0.07874015748031496" bottom="0.07874015748031496" header="0.31496062992125984" footer="0.31496062992125984"/>
  <pageSetup fitToWidth="0" fitToHeight="1" horizontalDpi="600" verticalDpi="600" orientation="landscape" paperSize="5" scale="10" r:id="rId1"/>
  <rowBreaks count="4" manualBreakCount="4">
    <brk id="298" max="255" man="1"/>
    <brk id="377" max="255" man="1"/>
    <brk id="397" max="255" man="1"/>
    <brk id="473" max="255" man="1"/>
  </rowBreaks>
  <ignoredErrors>
    <ignoredError sqref="R383:R388 R379:R380 R390:R395 R419:R4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cvargas</dc:creator>
  <cp:keywords/>
  <dc:description/>
  <cp:lastModifiedBy>raguilera</cp:lastModifiedBy>
  <cp:lastPrinted>2015-02-10T23:36:26Z</cp:lastPrinted>
  <dcterms:created xsi:type="dcterms:W3CDTF">2011-12-16T19:48:41Z</dcterms:created>
  <dcterms:modified xsi:type="dcterms:W3CDTF">2015-02-17T18:20:21Z</dcterms:modified>
  <cp:category/>
  <cp:version/>
  <cp:contentType/>
  <cp:contentStatus/>
</cp:coreProperties>
</file>