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codeName="ThisWorkbook" defaultThemeVersion="124226"/>
  <mc:AlternateContent xmlns:mc="http://schemas.openxmlformats.org/markup-compatibility/2006">
    <mc:Choice Requires="x15">
      <x15ac:absPath xmlns:x15ac="http://schemas.microsoft.com/office/spreadsheetml/2010/11/ac" url="C:\Users\mparra\Documents\Gerencia de Riesgos ANI\R.ANTICORRUCION\MapaAnticorrupcion2017\MapaAntiDefensaJudicial\"/>
    </mc:Choice>
  </mc:AlternateContent>
  <bookViews>
    <workbookView xWindow="0" yWindow="0" windowWidth="24000" windowHeight="9510" activeTab="7"/>
  </bookViews>
  <sheets>
    <sheet name="SEPG-F-056" sheetId="24" r:id="rId1"/>
    <sheet name="SEPG-F-057" sheetId="9" r:id="rId2"/>
    <sheet name="SEPG-F-058" sheetId="20" r:id="rId3"/>
    <sheet name="SEPG-F-059" sheetId="1" r:id="rId4"/>
    <sheet name="SEPG-F-060" sheetId="23" r:id="rId5"/>
    <sheet name="SEPG-F-061" sheetId="22" r:id="rId6"/>
    <sheet name="SEPG-F-062" sheetId="6" r:id="rId7"/>
    <sheet name="SEPG-F-030" sheetId="5" r:id="rId8"/>
    <sheet name="Cambios2017-2016" sheetId="27" r:id="rId9"/>
    <sheet name="CAMBIOS 2014-2015" sheetId="18" state="hidden" r:id="rId10"/>
    <sheet name="DB" sheetId="14" state="hidden" r:id="rId11"/>
    <sheet name="Hoja1" sheetId="17" state="hidden" r:id="rId12"/>
  </sheets>
  <externalReferences>
    <externalReference r:id="rId13"/>
  </externalReferences>
  <definedNames>
    <definedName name="¿TIENE_HERRAMIENTA_PARA_EJERCER_EL_CONTROL?">DB!$D$8:$D$10</definedName>
    <definedName name="A">DB!$J$5:$J$6</definedName>
    <definedName name="_xlnm.Print_Area" localSheetId="7">'SEPG-F-030'!$A$1:$W$32</definedName>
    <definedName name="B">DB!$K$5:$K$6</definedName>
    <definedName name="CE">DB!$L$5:$L$6</definedName>
    <definedName name="EvidenciaSeguimiento">DB!$I$9:$I$10</definedName>
    <definedName name="EXISTENCONTROLES" localSheetId="0">[1]DB!$D$5:$D$6</definedName>
    <definedName name="EXISTENCONTROLES">DB!$D$5:$D$6</definedName>
    <definedName name="ExistenManuales">DB!$C$9:$C$10</definedName>
    <definedName name="FrecuenciaSeguim" localSheetId="0">[1]DB!$H$9:$H$10</definedName>
    <definedName name="FrecuenciaSeguim">DB!$H$9:$H$10</definedName>
    <definedName name="FrecuendiaSeguim">DB!$H$9:$H$10</definedName>
    <definedName name="HerramientaControl" localSheetId="0">[1]DB!$D$9:$D$10</definedName>
    <definedName name="HerramientaControl">DB!$D$9:$D$10</definedName>
    <definedName name="HerramientaEfectiva" localSheetId="0">[1]DB!$F$9:$F$10</definedName>
    <definedName name="HerramientaEfectiva">DB!$F$9:$F$10</definedName>
    <definedName name="IMPACTO" localSheetId="0">[1]DB!$H$5</definedName>
    <definedName name="IMPACTO">DB!$H$5</definedName>
    <definedName name="ManualesInstructivos" localSheetId="0">[1]DB!$E$9:$E$10</definedName>
    <definedName name="ManualesInstructivos">DB!$E$9:$E$10</definedName>
    <definedName name="OPCIONESDEMANEJO" localSheetId="0">[1]DB!$N$5:$N$8</definedName>
    <definedName name="OPCIONESDEMANEJO">DB!$N$5:$N$8</definedName>
    <definedName name="PROBABILIDAD" localSheetId="0">[1]DB!$G$5</definedName>
    <definedName name="PROBABILIDAD">DB!$G$5</definedName>
    <definedName name="ResponDefinidos" localSheetId="0">[1]DB!$G$9:$G$10</definedName>
    <definedName name="ResponDefinidos">DB!$G$9:$G$10</definedName>
    <definedName name="TieneHerramientaControl1">DB!$D$9:$D$10</definedName>
    <definedName name="TIPODERIESGO" localSheetId="0">[1]DB!$B$5:$B$11</definedName>
    <definedName name="TIPODERIESGO">DB!$B$5:$B$11</definedName>
    <definedName name="_xlnm.Print_Titles" localSheetId="7">'SEPG-F-030'!$1:$16</definedName>
    <definedName name="_xlnm.Print_Titles" localSheetId="1">'SEPG-F-057'!$14:$16</definedName>
    <definedName name="_xlnm.Print_Titles" localSheetId="6">'SEPG-F-062'!$20:$22</definedName>
  </definedNames>
  <calcPr calcId="171027"/>
</workbook>
</file>

<file path=xl/calcChain.xml><?xml version="1.0" encoding="utf-8"?>
<calcChain xmlns="http://schemas.openxmlformats.org/spreadsheetml/2006/main">
  <c r="W34" i="23" l="1"/>
  <c r="V34" i="23"/>
  <c r="U34" i="23"/>
  <c r="T34" i="23"/>
  <c r="S34" i="23"/>
  <c r="R34" i="23"/>
  <c r="Q34" i="23"/>
  <c r="P34" i="23"/>
  <c r="O34" i="23"/>
  <c r="N34" i="23"/>
  <c r="M34" i="23"/>
  <c r="L34" i="23"/>
  <c r="J34" i="23"/>
  <c r="H34" i="23"/>
  <c r="F34" i="23"/>
  <c r="D34" i="23"/>
  <c r="V33" i="23"/>
  <c r="T33" i="23"/>
  <c r="R33" i="23"/>
  <c r="P33" i="23"/>
  <c r="N33" i="23"/>
  <c r="L33" i="23"/>
  <c r="J33" i="23"/>
  <c r="H33" i="23"/>
  <c r="F33" i="23"/>
  <c r="D33" i="23"/>
  <c r="C26" i="1" l="1"/>
  <c r="S32" i="6" l="1"/>
  <c r="S29" i="6"/>
  <c r="S26" i="6"/>
  <c r="S23" i="6"/>
  <c r="H23" i="5"/>
  <c r="H24" i="5"/>
  <c r="H25" i="5"/>
  <c r="H26" i="5"/>
  <c r="H27" i="5"/>
  <c r="H28" i="5"/>
  <c r="H18" i="5"/>
  <c r="H19" i="5"/>
  <c r="H20" i="5"/>
  <c r="H21" i="5"/>
  <c r="H22" i="5"/>
  <c r="H17" i="5"/>
  <c r="B7" i="5"/>
  <c r="Y27" i="1"/>
  <c r="E23" i="6"/>
  <c r="T23" i="6"/>
  <c r="W23" i="6"/>
  <c r="J17" i="5" s="1"/>
  <c r="J18" i="5" s="1"/>
  <c r="R75" i="6"/>
  <c r="O70" i="1"/>
  <c r="O69" i="1"/>
  <c r="I32" i="5"/>
  <c r="D30" i="23"/>
  <c r="Z69" i="1"/>
  <c r="R73" i="6"/>
  <c r="C20" i="20"/>
  <c r="I21" i="20"/>
  <c r="J21" i="20"/>
  <c r="K21" i="20"/>
  <c r="L21" i="20"/>
  <c r="R26" i="6"/>
  <c r="U26" i="6"/>
  <c r="I20" i="5"/>
  <c r="R27" i="6"/>
  <c r="U27" i="6"/>
  <c r="R28" i="6"/>
  <c r="B73" i="6"/>
  <c r="R34" i="6"/>
  <c r="T32" i="6"/>
  <c r="R33" i="6"/>
  <c r="U33" i="6"/>
  <c r="AC33" i="6"/>
  <c r="R31" i="6"/>
  <c r="T29" i="6"/>
  <c r="T26" i="6"/>
  <c r="V18" i="1"/>
  <c r="I24" i="20"/>
  <c r="J24" i="20"/>
  <c r="K24" i="20"/>
  <c r="L24" i="20"/>
  <c r="M24" i="20"/>
  <c r="N24" i="20"/>
  <c r="L24" i="9"/>
  <c r="I23" i="20"/>
  <c r="J23" i="20"/>
  <c r="K23" i="20"/>
  <c r="L23" i="20"/>
  <c r="I22" i="20"/>
  <c r="J22" i="20"/>
  <c r="K22" i="20"/>
  <c r="L22" i="20"/>
  <c r="I20" i="20"/>
  <c r="J20" i="20"/>
  <c r="K20" i="20"/>
  <c r="L20" i="20"/>
  <c r="I19" i="20"/>
  <c r="J19" i="20"/>
  <c r="K19" i="20"/>
  <c r="L19" i="20"/>
  <c r="I18" i="20"/>
  <c r="J18" i="20"/>
  <c r="K18" i="20"/>
  <c r="L18" i="20"/>
  <c r="W30" i="23"/>
  <c r="V30" i="23"/>
  <c r="U30" i="23"/>
  <c r="T30" i="23"/>
  <c r="S30" i="23"/>
  <c r="R30" i="23"/>
  <c r="Q30" i="23"/>
  <c r="P30" i="23"/>
  <c r="O30" i="23"/>
  <c r="N30" i="23"/>
  <c r="M30" i="23"/>
  <c r="L30" i="23"/>
  <c r="K30" i="23"/>
  <c r="J30" i="23"/>
  <c r="I30" i="23"/>
  <c r="H30" i="23"/>
  <c r="G30" i="23"/>
  <c r="F30" i="23"/>
  <c r="E30" i="23"/>
  <c r="A17" i="5"/>
  <c r="Y40" i="1"/>
  <c r="S44" i="6"/>
  <c r="C8" i="5"/>
  <c r="A7" i="5"/>
  <c r="A6" i="5"/>
  <c r="A5" i="5"/>
  <c r="Y26" i="1"/>
  <c r="D23" i="6"/>
  <c r="R23" i="6"/>
  <c r="U23" i="6"/>
  <c r="I17" i="5"/>
  <c r="R24" i="6"/>
  <c r="R25" i="6"/>
  <c r="Y65" i="1"/>
  <c r="Y64" i="1"/>
  <c r="Y63" i="1"/>
  <c r="Z63" i="1"/>
  <c r="Y62" i="1"/>
  <c r="Z62" i="1"/>
  <c r="Y61" i="1"/>
  <c r="Z61" i="1"/>
  <c r="Y60" i="1"/>
  <c r="Z60" i="1"/>
  <c r="Y59" i="1"/>
  <c r="Z59" i="1"/>
  <c r="Y58" i="1"/>
  <c r="Z58" i="1"/>
  <c r="Y57" i="1"/>
  <c r="Z57" i="1"/>
  <c r="Y56" i="1"/>
  <c r="Z56" i="1"/>
  <c r="Y55" i="1"/>
  <c r="Z55" i="1"/>
  <c r="Y54" i="1"/>
  <c r="Z54" i="1"/>
  <c r="Y53" i="1"/>
  <c r="Y52" i="1"/>
  <c r="Y51" i="1"/>
  <c r="Z51" i="1"/>
  <c r="E60" i="6"/>
  <c r="Y50" i="1"/>
  <c r="Z50" i="1"/>
  <c r="D60" i="6"/>
  <c r="Y49" i="1"/>
  <c r="Z49" i="1"/>
  <c r="E57" i="6"/>
  <c r="Y48" i="1"/>
  <c r="Z48" i="1"/>
  <c r="D57" i="6"/>
  <c r="Y47" i="1"/>
  <c r="Y46" i="1"/>
  <c r="Y45" i="1"/>
  <c r="Y44" i="1"/>
  <c r="Y38" i="1"/>
  <c r="Y36" i="1"/>
  <c r="Y34" i="1"/>
  <c r="Y32" i="1"/>
  <c r="Z32" i="1"/>
  <c r="D33" i="6"/>
  <c r="Y30" i="1"/>
  <c r="Z30" i="1"/>
  <c r="D30" i="6"/>
  <c r="Y28" i="1"/>
  <c r="Z28" i="1"/>
  <c r="D27" i="6"/>
  <c r="B12" i="6"/>
  <c r="B8" i="9"/>
  <c r="B6" i="1"/>
  <c r="C7" i="1"/>
  <c r="G9" i="1"/>
  <c r="C12" i="6"/>
  <c r="B11" i="6"/>
  <c r="B10" i="6"/>
  <c r="B8" i="1"/>
  <c r="B10" i="9"/>
  <c r="D11" i="9"/>
  <c r="G13" i="6"/>
  <c r="V19" i="1"/>
  <c r="V17" i="1"/>
  <c r="Y41" i="1"/>
  <c r="Y37" i="1"/>
  <c r="Y33" i="1"/>
  <c r="F26" i="5"/>
  <c r="F27" i="5"/>
  <c r="Y43" i="1"/>
  <c r="Z43" i="1"/>
  <c r="E48" i="6"/>
  <c r="Y39" i="1"/>
  <c r="Y35" i="1"/>
  <c r="Y31" i="1"/>
  <c r="F23" i="5"/>
  <c r="F24" i="5"/>
  <c r="Y29" i="1"/>
  <c r="E26" i="6"/>
  <c r="D13" i="22"/>
  <c r="E13" i="22"/>
  <c r="F13" i="22"/>
  <c r="F33" i="22"/>
  <c r="F28" i="22"/>
  <c r="F23" i="22"/>
  <c r="F18" i="22"/>
  <c r="E33" i="22"/>
  <c r="E28" i="22"/>
  <c r="E23" i="22"/>
  <c r="E18" i="22"/>
  <c r="D33" i="22"/>
  <c r="D28" i="22"/>
  <c r="D23" i="22"/>
  <c r="D18" i="22"/>
  <c r="I25" i="20"/>
  <c r="J25" i="20"/>
  <c r="K25" i="20"/>
  <c r="L25" i="20"/>
  <c r="I26" i="20"/>
  <c r="J26" i="20"/>
  <c r="K26" i="20"/>
  <c r="L26" i="20"/>
  <c r="M26" i="20"/>
  <c r="N26" i="20"/>
  <c r="L26" i="9"/>
  <c r="I27" i="20"/>
  <c r="J27" i="20"/>
  <c r="K27" i="20"/>
  <c r="L27" i="20"/>
  <c r="I28" i="20"/>
  <c r="J28" i="20"/>
  <c r="K28" i="20"/>
  <c r="L28" i="20"/>
  <c r="M28" i="20"/>
  <c r="N28" i="20"/>
  <c r="I29" i="20"/>
  <c r="J29" i="20"/>
  <c r="K29" i="20"/>
  <c r="L29" i="20"/>
  <c r="I30" i="20"/>
  <c r="J30" i="20"/>
  <c r="K30" i="20"/>
  <c r="L30" i="20"/>
  <c r="M30" i="20"/>
  <c r="N30" i="20"/>
  <c r="I31" i="20"/>
  <c r="J31" i="20"/>
  <c r="K31" i="20"/>
  <c r="L31" i="20"/>
  <c r="I32" i="20"/>
  <c r="J32" i="20"/>
  <c r="K32" i="20"/>
  <c r="L32" i="20"/>
  <c r="I33" i="20"/>
  <c r="J33" i="20"/>
  <c r="K33" i="20"/>
  <c r="L33" i="20"/>
  <c r="M33" i="20"/>
  <c r="N33" i="20"/>
  <c r="I34" i="20"/>
  <c r="J34" i="20"/>
  <c r="K34" i="20"/>
  <c r="L34" i="20"/>
  <c r="M34" i="20"/>
  <c r="N34" i="20"/>
  <c r="I35" i="20"/>
  <c r="J35" i="20"/>
  <c r="K35" i="20"/>
  <c r="L35" i="20"/>
  <c r="L17" i="20"/>
  <c r="K17" i="20"/>
  <c r="J17" i="20"/>
  <c r="I17" i="20"/>
  <c r="C18" i="20"/>
  <c r="D18" i="20"/>
  <c r="C19" i="20"/>
  <c r="D19" i="20"/>
  <c r="D20" i="20"/>
  <c r="C21" i="20"/>
  <c r="D21" i="20"/>
  <c r="C22" i="20"/>
  <c r="D22" i="20"/>
  <c r="C23" i="20"/>
  <c r="D23" i="20"/>
  <c r="C24" i="20"/>
  <c r="D24" i="20"/>
  <c r="C25" i="20"/>
  <c r="D25" i="20"/>
  <c r="C26" i="20"/>
  <c r="D26" i="20"/>
  <c r="C27" i="20"/>
  <c r="D27" i="20"/>
  <c r="C28" i="20"/>
  <c r="D28" i="20"/>
  <c r="C29" i="20"/>
  <c r="D29" i="20"/>
  <c r="C30" i="20"/>
  <c r="D30" i="20"/>
  <c r="C31" i="20"/>
  <c r="D31" i="20"/>
  <c r="C32" i="20"/>
  <c r="D32" i="20"/>
  <c r="C33" i="20"/>
  <c r="D33" i="20"/>
  <c r="C34" i="20"/>
  <c r="D34" i="20"/>
  <c r="C35" i="20"/>
  <c r="D35" i="20"/>
  <c r="D17" i="20"/>
  <c r="C17" i="20"/>
  <c r="B17" i="20"/>
  <c r="B75" i="6"/>
  <c r="C23" i="6"/>
  <c r="B76" i="6"/>
  <c r="B77" i="6"/>
  <c r="B78" i="6"/>
  <c r="B79" i="6"/>
  <c r="B80" i="6"/>
  <c r="B17" i="5"/>
  <c r="C17" i="5"/>
  <c r="B20" i="5"/>
  <c r="C20" i="5"/>
  <c r="B23" i="5"/>
  <c r="C23" i="5"/>
  <c r="B26" i="5"/>
  <c r="C26" i="5"/>
  <c r="E23" i="5"/>
  <c r="E24" i="5"/>
  <c r="E35" i="6"/>
  <c r="E38" i="6"/>
  <c r="T44" i="6"/>
  <c r="Y42" i="1"/>
  <c r="Z42" i="1"/>
  <c r="D48" i="6"/>
  <c r="T47" i="6"/>
  <c r="D56" i="6"/>
  <c r="E59" i="6"/>
  <c r="AA58" i="1"/>
  <c r="AB58" i="1"/>
  <c r="AA62" i="1"/>
  <c r="AB62" i="1"/>
  <c r="T53" i="6"/>
  <c r="T56" i="6"/>
  <c r="T59" i="6"/>
  <c r="W59" i="6"/>
  <c r="X59" i="6" s="1"/>
  <c r="Y59" i="6" s="1"/>
  <c r="T62" i="6"/>
  <c r="T65" i="6"/>
  <c r="S53" i="6"/>
  <c r="S56" i="6"/>
  <c r="S59" i="6"/>
  <c r="S62" i="6"/>
  <c r="S65" i="6"/>
  <c r="AC65" i="6"/>
  <c r="AC66" i="6"/>
  <c r="AC67" i="6"/>
  <c r="AC62" i="6"/>
  <c r="AC63" i="6"/>
  <c r="AC64" i="6"/>
  <c r="AC59" i="6"/>
  <c r="AC60" i="6"/>
  <c r="AC61" i="6"/>
  <c r="AC56" i="6"/>
  <c r="AC57" i="6"/>
  <c r="AC58" i="6"/>
  <c r="AB56" i="6"/>
  <c r="AB57" i="6"/>
  <c r="AB58" i="6"/>
  <c r="R53" i="6"/>
  <c r="U53" i="6"/>
  <c r="AC53" i="6"/>
  <c r="R54" i="6"/>
  <c r="U54" i="6"/>
  <c r="AC54" i="6"/>
  <c r="AC55" i="6"/>
  <c r="AC50" i="6"/>
  <c r="R51" i="6"/>
  <c r="U51" i="6"/>
  <c r="AB51" i="6"/>
  <c r="AC51" i="6"/>
  <c r="AC47" i="6"/>
  <c r="R48" i="6"/>
  <c r="U48" i="6"/>
  <c r="AB48" i="6"/>
  <c r="AC48" i="6"/>
  <c r="AC49" i="6"/>
  <c r="R45" i="6"/>
  <c r="U45" i="6"/>
  <c r="AB45" i="6"/>
  <c r="AC45" i="6"/>
  <c r="AC46" i="6"/>
  <c r="R44" i="6"/>
  <c r="AC44" i="6"/>
  <c r="R46" i="6"/>
  <c r="U46" i="6"/>
  <c r="AB46" i="6"/>
  <c r="R42" i="6"/>
  <c r="U42" i="6"/>
  <c r="AB42" i="6"/>
  <c r="AC42" i="6"/>
  <c r="AC43" i="6"/>
  <c r="R38" i="6"/>
  <c r="U38" i="6"/>
  <c r="AB38" i="6"/>
  <c r="AC39" i="6"/>
  <c r="R40" i="6"/>
  <c r="U40" i="6"/>
  <c r="AB40" i="6"/>
  <c r="AC40" i="6"/>
  <c r="R36" i="6"/>
  <c r="U36" i="6"/>
  <c r="AB36" i="6"/>
  <c r="AC36" i="6"/>
  <c r="AC37" i="6"/>
  <c r="R32" i="6"/>
  <c r="U32" i="6"/>
  <c r="I26" i="5"/>
  <c r="AC32" i="6"/>
  <c r="AB33" i="6"/>
  <c r="R29" i="6"/>
  <c r="U29" i="6"/>
  <c r="I23" i="5"/>
  <c r="R30" i="6"/>
  <c r="U30" i="6"/>
  <c r="AB30" i="6"/>
  <c r="AC30" i="6"/>
  <c r="AB65" i="6"/>
  <c r="AB66" i="6"/>
  <c r="AB67" i="6"/>
  <c r="AB62" i="6"/>
  <c r="AB63" i="6"/>
  <c r="AB64" i="6"/>
  <c r="AB59" i="6"/>
  <c r="AB60" i="6"/>
  <c r="AB61" i="6"/>
  <c r="AB53" i="6"/>
  <c r="AB54" i="6"/>
  <c r="AB55" i="6"/>
  <c r="R50" i="6"/>
  <c r="U50" i="6"/>
  <c r="AB50" i="6"/>
  <c r="AB52" i="6"/>
  <c r="R47" i="6"/>
  <c r="U47" i="6"/>
  <c r="R49" i="6"/>
  <c r="U49" i="6"/>
  <c r="AB49" i="6"/>
  <c r="R41" i="6"/>
  <c r="U41" i="6"/>
  <c r="AB41" i="6"/>
  <c r="R43" i="6"/>
  <c r="U43" i="6"/>
  <c r="AB43" i="6"/>
  <c r="R39" i="6"/>
  <c r="U39" i="6"/>
  <c r="AB39" i="6"/>
  <c r="R35" i="6"/>
  <c r="U35" i="6"/>
  <c r="C65" i="6"/>
  <c r="C62" i="6"/>
  <c r="C59" i="6"/>
  <c r="C56" i="6"/>
  <c r="R67" i="6"/>
  <c r="U67" i="6"/>
  <c r="R66" i="6"/>
  <c r="U66" i="6"/>
  <c r="R65" i="6"/>
  <c r="U65" i="6"/>
  <c r="R64" i="6"/>
  <c r="U64" i="6"/>
  <c r="R63" i="6"/>
  <c r="U63" i="6"/>
  <c r="R62" i="6"/>
  <c r="U62" i="6"/>
  <c r="R61" i="6"/>
  <c r="U61" i="6"/>
  <c r="R60" i="6"/>
  <c r="U60" i="6"/>
  <c r="R59" i="6"/>
  <c r="U59" i="6"/>
  <c r="R58" i="6"/>
  <c r="U58" i="6"/>
  <c r="R57" i="6"/>
  <c r="U57" i="6"/>
  <c r="R56" i="6"/>
  <c r="U56" i="6"/>
  <c r="R55" i="6"/>
  <c r="U55" i="6"/>
  <c r="R52" i="6"/>
  <c r="T50" i="6"/>
  <c r="R37" i="6"/>
  <c r="U37" i="6"/>
  <c r="AB37" i="6"/>
  <c r="U31" i="6"/>
  <c r="AB31" i="6"/>
  <c r="C48" i="1"/>
  <c r="C64" i="1"/>
  <c r="C62" i="1"/>
  <c r="C60" i="1"/>
  <c r="C58" i="1"/>
  <c r="C56" i="1"/>
  <c r="C54" i="1"/>
  <c r="C52" i="1"/>
  <c r="C50" i="1"/>
  <c r="C46" i="1"/>
  <c r="C44" i="1"/>
  <c r="C42" i="1"/>
  <c r="C40" i="1"/>
  <c r="C38" i="1"/>
  <c r="C36" i="1"/>
  <c r="C34" i="1"/>
  <c r="C32" i="1"/>
  <c r="C30" i="1"/>
  <c r="C28" i="1"/>
  <c r="C53" i="6"/>
  <c r="C50" i="6"/>
  <c r="C47" i="6"/>
  <c r="C44" i="6"/>
  <c r="C41" i="6"/>
  <c r="C38" i="6"/>
  <c r="C35" i="6"/>
  <c r="C32" i="6"/>
  <c r="C29" i="6"/>
  <c r="C26" i="6"/>
  <c r="B23" i="6"/>
  <c r="B26" i="1"/>
  <c r="K25" i="1"/>
  <c r="L25" i="1"/>
  <c r="M25" i="1"/>
  <c r="N25" i="1"/>
  <c r="O25" i="1"/>
  <c r="P25" i="1"/>
  <c r="Q25" i="1"/>
  <c r="R25" i="1"/>
  <c r="S25" i="1"/>
  <c r="T25" i="1"/>
  <c r="U25" i="1"/>
  <c r="V25" i="1"/>
  <c r="W25" i="1"/>
  <c r="X25" i="1"/>
  <c r="B18" i="20"/>
  <c r="B26" i="6"/>
  <c r="T41" i="6"/>
  <c r="AC41" i="6"/>
  <c r="AC31" i="6"/>
  <c r="AC29" i="6"/>
  <c r="T38" i="6"/>
  <c r="AC35" i="6"/>
  <c r="AC38" i="6"/>
  <c r="U44" i="6"/>
  <c r="AC24" i="6"/>
  <c r="E32" i="6"/>
  <c r="S38" i="6"/>
  <c r="S50" i="6"/>
  <c r="A20" i="5"/>
  <c r="B28" i="1"/>
  <c r="B29" i="6"/>
  <c r="AA30" i="1"/>
  <c r="G23" i="5"/>
  <c r="D41" i="6"/>
  <c r="AA50" i="1"/>
  <c r="F59" i="6"/>
  <c r="D65" i="6"/>
  <c r="V65" i="6"/>
  <c r="D59" i="6"/>
  <c r="E53" i="6"/>
  <c r="W53" i="6"/>
  <c r="X53" i="6" s="1"/>
  <c r="Y53" i="6" s="1"/>
  <c r="AA34" i="1"/>
  <c r="AB34" i="1"/>
  <c r="E65" i="6"/>
  <c r="W65" i="6"/>
  <c r="X65" i="6" s="1"/>
  <c r="Y65" i="6" s="1"/>
  <c r="AA54" i="1"/>
  <c r="AB54" i="1"/>
  <c r="AA38" i="1"/>
  <c r="D38" i="6"/>
  <c r="V38" i="6"/>
  <c r="D29" i="6"/>
  <c r="D53" i="6"/>
  <c r="V53" i="6"/>
  <c r="E20" i="5"/>
  <c r="E21" i="5"/>
  <c r="M25" i="20"/>
  <c r="N25" i="20"/>
  <c r="L25" i="9"/>
  <c r="M32" i="20"/>
  <c r="N32" i="20"/>
  <c r="AA64" i="1"/>
  <c r="E56" i="6"/>
  <c r="W56" i="6"/>
  <c r="X56" i="6" s="1"/>
  <c r="Y56" i="6" s="1"/>
  <c r="AA46" i="1"/>
  <c r="E41" i="6"/>
  <c r="W41" i="6"/>
  <c r="X41" i="6" s="1"/>
  <c r="Y41" i="6" s="1"/>
  <c r="AA36" i="1"/>
  <c r="F20" i="5"/>
  <c r="F21" i="5"/>
  <c r="F17" i="5"/>
  <c r="F18" i="5"/>
  <c r="F38" i="6"/>
  <c r="U24" i="6"/>
  <c r="AB24" i="6"/>
  <c r="S41" i="6"/>
  <c r="U25" i="6"/>
  <c r="AB25" i="6"/>
  <c r="V59" i="6"/>
  <c r="AB35" i="6"/>
  <c r="AB47" i="6"/>
  <c r="U52" i="6"/>
  <c r="AC52" i="6"/>
  <c r="S47" i="6"/>
  <c r="AB44" i="6"/>
  <c r="AC25" i="6"/>
  <c r="AB27" i="6"/>
  <c r="AC27" i="6"/>
  <c r="AC26" i="6"/>
  <c r="B32" i="1"/>
  <c r="A26" i="5"/>
  <c r="B32" i="6"/>
  <c r="B20" i="20"/>
  <c r="B30" i="1"/>
  <c r="M35" i="20"/>
  <c r="N35" i="20"/>
  <c r="B19" i="20"/>
  <c r="A23" i="5"/>
  <c r="F65" i="6"/>
  <c r="W38" i="6"/>
  <c r="Z35" i="1"/>
  <c r="E36" i="6"/>
  <c r="B21" i="20"/>
  <c r="B34" i="1"/>
  <c r="AC23" i="6"/>
  <c r="B22" i="20"/>
  <c r="B36" i="1"/>
  <c r="B38" i="6"/>
  <c r="B23" i="20"/>
  <c r="B41" i="6"/>
  <c r="B38" i="1"/>
  <c r="B25" i="9"/>
  <c r="B24" i="20"/>
  <c r="B44" i="6"/>
  <c r="B40" i="1"/>
  <c r="B47" i="6"/>
  <c r="M21" i="20"/>
  <c r="N21" i="20"/>
  <c r="L21" i="9"/>
  <c r="M20" i="20"/>
  <c r="N20" i="20"/>
  <c r="L20" i="9"/>
  <c r="D26" i="5" s="1"/>
  <c r="M22" i="20"/>
  <c r="N22" i="20"/>
  <c r="L22" i="9"/>
  <c r="M31" i="20"/>
  <c r="N31" i="20"/>
  <c r="M27" i="20"/>
  <c r="N27" i="20"/>
  <c r="M23" i="20"/>
  <c r="N23" i="20"/>
  <c r="L23" i="9"/>
  <c r="M29" i="20"/>
  <c r="N29" i="20"/>
  <c r="B26" i="9"/>
  <c r="AB36" i="1"/>
  <c r="Z36" i="1"/>
  <c r="D39" i="6"/>
  <c r="Z46" i="1"/>
  <c r="D54" i="6"/>
  <c r="AB46" i="1"/>
  <c r="B42" i="1"/>
  <c r="AB64" i="1"/>
  <c r="T35" i="6"/>
  <c r="W35" i="6"/>
  <c r="X35" i="6" s="1"/>
  <c r="Y35" i="6" s="1"/>
  <c r="Z29" i="1"/>
  <c r="E27" i="6"/>
  <c r="Z39" i="1"/>
  <c r="E42" i="6"/>
  <c r="Z37" i="1"/>
  <c r="E39" i="6"/>
  <c r="Z38" i="1"/>
  <c r="D42" i="6"/>
  <c r="Z47" i="1"/>
  <c r="E54" i="6"/>
  <c r="D44" i="6"/>
  <c r="V44" i="6"/>
  <c r="Z41" i="1"/>
  <c r="E45" i="6"/>
  <c r="Z44" i="1"/>
  <c r="D51" i="6"/>
  <c r="Z52" i="1"/>
  <c r="D63" i="6"/>
  <c r="Z64" i="1"/>
  <c r="D66" i="6"/>
  <c r="AB38" i="1"/>
  <c r="D47" i="6"/>
  <c r="E47" i="6"/>
  <c r="W47" i="6"/>
  <c r="X47" i="6" s="1"/>
  <c r="Y47" i="6" s="1"/>
  <c r="Z45" i="1"/>
  <c r="E51" i="6"/>
  <c r="Z53" i="1"/>
  <c r="E63" i="6"/>
  <c r="Z65" i="1"/>
  <c r="E66" i="6"/>
  <c r="M19" i="20"/>
  <c r="N19" i="20"/>
  <c r="L19" i="9"/>
  <c r="D23" i="5"/>
  <c r="S35" i="6"/>
  <c r="W32" i="6"/>
  <c r="J26" i="5" s="1"/>
  <c r="J27" i="5" s="1"/>
  <c r="AB32" i="6"/>
  <c r="AB29" i="6"/>
  <c r="AB26" i="6"/>
  <c r="V41" i="6"/>
  <c r="V47" i="6"/>
  <c r="V56" i="6"/>
  <c r="V23" i="6"/>
  <c r="K17" i="5"/>
  <c r="K18" i="5"/>
  <c r="AB23" i="6"/>
  <c r="D32" i="6"/>
  <c r="V32" i="6"/>
  <c r="K26" i="5"/>
  <c r="K27" i="5"/>
  <c r="E26" i="5"/>
  <c r="E27" i="5"/>
  <c r="Z33" i="1"/>
  <c r="E33" i="6"/>
  <c r="V29" i="6"/>
  <c r="K23" i="5"/>
  <c r="K24" i="5"/>
  <c r="E29" i="6"/>
  <c r="W29" i="6"/>
  <c r="X29" i="6" s="1"/>
  <c r="F32" i="6"/>
  <c r="F29" i="6"/>
  <c r="Z31" i="1"/>
  <c r="E30" i="6"/>
  <c r="AE27" i="6"/>
  <c r="W26" i="6"/>
  <c r="X26" i="6" s="1"/>
  <c r="AE26" i="6"/>
  <c r="B74" i="6"/>
  <c r="E17" i="5"/>
  <c r="E18" i="5"/>
  <c r="AA26" i="1"/>
  <c r="F23" i="6"/>
  <c r="Z26" i="1"/>
  <c r="D24" i="6"/>
  <c r="Z27" i="1"/>
  <c r="E24" i="6"/>
  <c r="AB30" i="1"/>
  <c r="AA32" i="1"/>
  <c r="Z34" i="1"/>
  <c r="D36" i="6"/>
  <c r="F35" i="6"/>
  <c r="D26" i="6"/>
  <c r="AA28" i="1"/>
  <c r="D35" i="6"/>
  <c r="M18" i="20"/>
  <c r="N18" i="20"/>
  <c r="L18" i="9"/>
  <c r="D20" i="5" s="1"/>
  <c r="M17" i="20"/>
  <c r="N17" i="20"/>
  <c r="L17" i="9"/>
  <c r="D17" i="5" s="1"/>
  <c r="F39" i="6"/>
  <c r="F42" i="6"/>
  <c r="AA44" i="1"/>
  <c r="AA40" i="1"/>
  <c r="E50" i="6"/>
  <c r="W50" i="6"/>
  <c r="X50" i="6" s="1"/>
  <c r="Y50" i="6" s="1"/>
  <c r="E62" i="6"/>
  <c r="W62" i="6"/>
  <c r="X62" i="6" s="1"/>
  <c r="Y62" i="6" s="1"/>
  <c r="E44" i="6"/>
  <c r="W44" i="6"/>
  <c r="X44" i="6" s="1"/>
  <c r="Y44" i="6" s="1"/>
  <c r="AA42" i="1"/>
  <c r="AA48" i="1"/>
  <c r="D62" i="6"/>
  <c r="V62" i="6"/>
  <c r="D50" i="6"/>
  <c r="V50" i="6"/>
  <c r="F41" i="6"/>
  <c r="AA52" i="1"/>
  <c r="AA60" i="1"/>
  <c r="AB60" i="1"/>
  <c r="AB50" i="1"/>
  <c r="F60" i="6"/>
  <c r="F54" i="6"/>
  <c r="F66" i="6"/>
  <c r="F36" i="6"/>
  <c r="AA56" i="1"/>
  <c r="AB56" i="1"/>
  <c r="Z40" i="1"/>
  <c r="D45" i="6"/>
  <c r="X38" i="6"/>
  <c r="Y38" i="6" s="1"/>
  <c r="F53" i="6"/>
  <c r="B27" i="9"/>
  <c r="B44" i="1"/>
  <c r="B50" i="6"/>
  <c r="B26" i="20"/>
  <c r="B25" i="20"/>
  <c r="V35" i="6"/>
  <c r="V26" i="6"/>
  <c r="K20" i="5"/>
  <c r="K21" i="5"/>
  <c r="AB26" i="1"/>
  <c r="F24" i="6"/>
  <c r="G17" i="5"/>
  <c r="AB28" i="1"/>
  <c r="F26" i="6"/>
  <c r="G20" i="5"/>
  <c r="AB32" i="1"/>
  <c r="G26" i="5"/>
  <c r="G24" i="5"/>
  <c r="F30" i="6"/>
  <c r="F44" i="6"/>
  <c r="F50" i="6"/>
  <c r="AB44" i="1"/>
  <c r="F47" i="6"/>
  <c r="AB42" i="1"/>
  <c r="AB40" i="1"/>
  <c r="F62" i="6"/>
  <c r="AB52" i="1"/>
  <c r="AB48" i="1"/>
  <c r="F57" i="6"/>
  <c r="F56" i="6"/>
  <c r="F45" i="6"/>
  <c r="B46" i="1"/>
  <c r="B27" i="20"/>
  <c r="B28" i="9"/>
  <c r="B53" i="6"/>
  <c r="G18" i="5"/>
  <c r="F33" i="6"/>
  <c r="G27" i="5"/>
  <c r="G21" i="5"/>
  <c r="F27" i="6"/>
  <c r="F63" i="6"/>
  <c r="F48" i="6"/>
  <c r="F51" i="6"/>
  <c r="B56" i="6"/>
  <c r="B29" i="9"/>
  <c r="B48" i="1"/>
  <c r="B28" i="20"/>
  <c r="B50" i="1"/>
  <c r="B59" i="6"/>
  <c r="B30" i="9"/>
  <c r="B29" i="20"/>
  <c r="B52" i="1"/>
  <c r="B31" i="9"/>
  <c r="B62" i="6"/>
  <c r="B30" i="20"/>
  <c r="B65" i="6"/>
  <c r="B54" i="1"/>
  <c r="B32" i="9"/>
  <c r="B31" i="20"/>
  <c r="B33" i="9"/>
  <c r="B32" i="20"/>
  <c r="B56" i="1"/>
  <c r="B34" i="9"/>
  <c r="B33" i="20"/>
  <c r="B58" i="1"/>
  <c r="B34" i="20"/>
  <c r="B35" i="9"/>
  <c r="B60" i="1"/>
  <c r="B36" i="9"/>
  <c r="B64" i="1"/>
  <c r="B35" i="20"/>
  <c r="B62" i="1"/>
  <c r="X23" i="6" l="1"/>
  <c r="Y23" i="6" s="1"/>
  <c r="M17" i="5" s="1"/>
  <c r="J23" i="5"/>
  <c r="J24" i="5" s="1"/>
  <c r="Y26" i="6"/>
  <c r="M20" i="5" s="1"/>
  <c r="L20" i="5"/>
  <c r="J20" i="5"/>
  <c r="J21" i="5" s="1"/>
  <c r="L23" i="5"/>
  <c r="Y29" i="6"/>
  <c r="M23" i="5" s="1"/>
  <c r="X32" i="6"/>
  <c r="L17" i="5" l="1"/>
  <c r="L26" i="5"/>
  <c r="Y32" i="6"/>
  <c r="M26" i="5" s="1"/>
</calcChain>
</file>

<file path=xl/comments1.xml><?xml version="1.0" encoding="utf-8"?>
<comments xmlns="http://schemas.openxmlformats.org/spreadsheetml/2006/main">
  <authors>
    <author>user</author>
    <author>Laura Milena  Ayala Cuervo</author>
    <author>Monica Viviana Parra Segura</author>
    <author>VIVI</author>
    <author xml:space="preserve">Mónica Viviana Parra </author>
  </authors>
  <commentList>
    <comment ref="B7" authorId="0" shapeId="0">
      <text>
        <r>
          <rPr>
            <sz val="12"/>
            <color indexed="8"/>
            <rFont val="Arial"/>
            <family val="2"/>
          </rPr>
          <t>Digite el nombre del proceso al cual se le evaluaran los riesgos.</t>
        </r>
        <r>
          <rPr>
            <sz val="8"/>
            <color indexed="8"/>
            <rFont val="Arial"/>
            <family val="2"/>
          </rPr>
          <t xml:space="preserve">
</t>
        </r>
      </text>
    </comment>
    <comment ref="C9" authorId="1" shapeId="0">
      <text>
        <r>
          <rPr>
            <b/>
            <sz val="11"/>
            <color indexed="81"/>
            <rFont val="Arial Narrow"/>
            <family val="2"/>
          </rPr>
          <t>Digite la fecha en la cual se realizara la actividad.</t>
        </r>
        <r>
          <rPr>
            <sz val="9"/>
            <color indexed="81"/>
            <rFont val="Tahoma"/>
            <family val="2"/>
          </rPr>
          <t xml:space="preserve">
</t>
        </r>
      </text>
    </comment>
    <comment ref="D10" authorId="0" shapeId="0">
      <text>
        <r>
          <rPr>
            <sz val="12"/>
            <color indexed="8"/>
            <rFont val="Arial"/>
            <family val="2"/>
          </rPr>
          <t xml:space="preserve">Digite el objetivo del proceso al cual se le evaluaran los riesgos.
</t>
        </r>
      </text>
    </comment>
    <comment ref="D11" authorId="2" shapeId="0">
      <text>
        <r>
          <rPr>
            <b/>
            <sz val="10"/>
            <color indexed="81"/>
            <rFont val="Arial Narrow"/>
            <family val="2"/>
          </rPr>
          <t>Digite el objetivo del proceso al cual se le evaluaran los riesgos</t>
        </r>
        <r>
          <rPr>
            <b/>
            <sz val="9"/>
            <color indexed="81"/>
            <rFont val="Tahoma"/>
            <family val="2"/>
          </rPr>
          <t>.</t>
        </r>
      </text>
    </comment>
    <comment ref="B13" authorId="3" shapeId="0">
      <text>
        <r>
          <rPr>
            <b/>
            <sz val="12"/>
            <color indexed="81"/>
            <rFont val="Tahoma"/>
            <family val="2"/>
          </rPr>
          <t>Elemento de control, que permite establecer el lineamiento estratégico que orienta las decisiones de la Entidad Publica, frente a los riesgos que pueden afectar el cumplimiento de sus objetivos producto de la observación, distinción y análisis del conjunto de circunstancias internas y externas que puedan generar eventos que originen oportunidades o afecten el cumplimiento de su función, misión y objetivos institucionales</t>
        </r>
      </text>
    </comment>
    <comment ref="E14" authorId="4" shapeId="0">
      <text>
        <r>
          <rPr>
            <b/>
            <sz val="9"/>
            <color indexed="81"/>
            <rFont val="Tahoma"/>
            <family val="2"/>
          </rPr>
          <t>Relacionados con estructura, cultura organizacional, el modelo de operación, el cumplimiento de los planes y programas, los sistemas de información, los procesos y procedimientos, los recursos humanos y económicos con los que cuenta una entidad.</t>
        </r>
        <r>
          <rPr>
            <sz val="9"/>
            <color indexed="81"/>
            <rFont val="Tahoma"/>
            <family val="2"/>
          </rPr>
          <t xml:space="preserve">
</t>
        </r>
      </text>
    </comment>
  </commentList>
</comments>
</file>

<file path=xl/comments10.xml><?xml version="1.0" encoding="utf-8"?>
<comments xmlns="http://schemas.openxmlformats.org/spreadsheetml/2006/main">
  <authors>
    <author xml:space="preserve">Mónica Viviana Parra </author>
  </authors>
  <commentList>
    <comment ref="J36" authorId="0" shapeId="0">
      <text>
        <r>
          <rPr>
            <b/>
            <sz val="9"/>
            <color indexed="81"/>
            <rFont val="Tahoma"/>
            <family val="2"/>
          </rPr>
          <t xml:space="preserve">Riesgo ascendente: a Mayor nivel de zona mayor riesgo)
</t>
        </r>
      </text>
    </comment>
  </commentList>
</comments>
</file>

<file path=xl/comments2.xml><?xml version="1.0" encoding="utf-8"?>
<comments xmlns="http://schemas.openxmlformats.org/spreadsheetml/2006/main">
  <authors>
    <author>user</author>
    <author>Pilou</author>
    <author>Monica Viviana Parra Segura</author>
  </authors>
  <commentList>
    <comment ref="C14" authorId="0" shapeId="0">
      <text>
        <r>
          <rPr>
            <sz val="12"/>
            <color indexed="81"/>
            <rFont val="Tahoma"/>
            <family val="2"/>
          </rPr>
          <t xml:space="preserve">Posibilidad de que suceda algún evento en el que por acción u omisión se use el poder para desviar la gestión de lo público hacia un beneficio privado, que tendrá un impacto sobre los objetivos institucionales o del proceso. </t>
        </r>
      </text>
    </comment>
    <comment ref="D14" authorId="0" shapeId="0">
      <text>
        <r>
          <rPr>
            <sz val="12"/>
            <color indexed="81"/>
            <rFont val="Tahoma"/>
            <family val="2"/>
          </rPr>
          <t xml:space="preserve">Se refiere a las características generales o las formas en que se observa o manifiesta el riesgo identificado.
</t>
        </r>
      </text>
    </comment>
    <comment ref="I14" authorId="0" shapeId="0">
      <text>
        <r>
          <rPr>
            <sz val="12"/>
            <color indexed="81"/>
            <rFont val="Tahoma"/>
            <family val="2"/>
          </rPr>
          <t>Constituyen las consecuencias de la ocurrencia del riesgo sobre los
objetivos de la entidad;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t>
        </r>
      </text>
    </comment>
    <comment ref="L14" authorId="0" shapeId="0">
      <text>
        <r>
          <rPr>
            <b/>
            <sz val="12"/>
            <color indexed="81"/>
            <rFont val="Tahoma"/>
            <family val="2"/>
          </rPr>
          <t>Para verificar si este riesgo corresponde a un riesgo institucional o a un riesgo de corrupción, por favor diligenciar las preguntas del Cuadro de Riesgo de Corrupción</t>
        </r>
        <r>
          <rPr>
            <sz val="12"/>
            <color indexed="81"/>
            <rFont val="Tahoma"/>
            <family val="2"/>
          </rPr>
          <t xml:space="preserve">
</t>
        </r>
      </text>
    </comment>
    <comment ref="B17" authorId="1" shapeId="0">
      <text>
        <r>
          <rPr>
            <b/>
            <sz val="9"/>
            <color indexed="81"/>
            <rFont val="Tahoma"/>
            <family val="2"/>
          </rPr>
          <t>Modificar el consecutivo para cada proceso.</t>
        </r>
      </text>
    </comment>
    <comment ref="L17"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18"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19"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0"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1"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2"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3"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4"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5"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 ref="L26" authorId="2" shapeId="0">
      <text>
        <r>
          <rPr>
            <b/>
            <sz val="10"/>
            <color indexed="81"/>
            <rFont val="Arial"/>
            <family val="2"/>
          </rPr>
          <t>Para verificar si este riesgo corresponde a un riesgo institucional o a un riesgo de corrupción, por favor diligenciar las preguntas del Cuadro de Riesgo de Corrupción</t>
        </r>
      </text>
    </comment>
  </commentList>
</comments>
</file>

<file path=xl/comments3.xml><?xml version="1.0" encoding="utf-8"?>
<comments xmlns="http://schemas.openxmlformats.org/spreadsheetml/2006/main">
  <authors>
    <author>user</author>
  </authors>
  <commentList>
    <comment ref="C14" authorId="0" shapeId="0">
      <text>
        <r>
          <rPr>
            <sz val="12"/>
            <color indexed="81"/>
            <rFont val="Tahoma"/>
            <family val="2"/>
          </rPr>
          <t xml:space="preserve">Posibilidad de que suceda algún evento en el que por acción u omisión se use el poder para desviar la gestion de lo público hacia un beneficio privado, que tendrá un impacto sobre los objetivos institucionales o del proceso. </t>
        </r>
      </text>
    </comment>
    <comment ref="D14" authorId="0" shapeId="0">
      <text>
        <r>
          <rPr>
            <sz val="12"/>
            <color indexed="81"/>
            <rFont val="Tahoma"/>
            <family val="2"/>
          </rPr>
          <t xml:space="preserve">Se refiere a las características generales o las formas en que se observa o manifiesta el riesgo identificado.
</t>
        </r>
      </text>
    </comment>
    <comment ref="N14" authorId="0" shapeId="0">
      <text>
        <r>
          <rPr>
            <b/>
            <sz val="12"/>
            <color indexed="81"/>
            <rFont val="Tahoma"/>
            <family val="2"/>
          </rPr>
          <t>Estratégico</t>
        </r>
        <r>
          <rPr>
            <sz val="12"/>
            <color indexed="81"/>
            <rFont val="Tahoma"/>
            <family val="2"/>
          </rPr>
          <t xml:space="preserve">: 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
</t>
        </r>
        <r>
          <rPr>
            <b/>
            <sz val="12"/>
            <color indexed="81"/>
            <rFont val="Tahoma"/>
            <family val="2"/>
          </rPr>
          <t>Operativos:</t>
        </r>
        <r>
          <rPr>
            <sz val="12"/>
            <color indexed="81"/>
            <rFont val="Tahoma"/>
            <family val="2"/>
          </rPr>
          <t xml:space="preserve"> Comprenden riesgos provenientes del funcionamiento y operatividad de los sistemas de información institucional, de la definición de los procesos, de la estructura de la entidad, de la articulación entre dependencias.
</t>
        </r>
        <r>
          <rPr>
            <b/>
            <sz val="12"/>
            <color indexed="81"/>
            <rFont val="Tahoma"/>
            <family val="2"/>
          </rPr>
          <t>Financieros :</t>
        </r>
        <r>
          <rPr>
            <sz val="12"/>
            <color indexed="81"/>
            <rFont val="Tahoma"/>
            <family val="2"/>
          </rPr>
          <t xml:space="preserve"> Se relacionan con el manejo de los recursos de la entidad que incluyen: la ejecución presupuestal, la elaboración de los estados financieros, los pagos, manejos de excedentes de tesorería y el manejo sobre los bienes.
</t>
        </r>
        <r>
          <rPr>
            <b/>
            <sz val="12"/>
            <color indexed="81"/>
            <rFont val="Tahoma"/>
            <family val="2"/>
          </rPr>
          <t>Cumplimiento :</t>
        </r>
        <r>
          <rPr>
            <sz val="12"/>
            <color indexed="81"/>
            <rFont val="Tahoma"/>
            <family val="2"/>
          </rPr>
          <t xml:space="preserve"> Se asocian con la capacidad de la entidad para cumplir con los requisitos legales, contractuales, de ética pública y en general con su compromiso ante la comunidad.
</t>
        </r>
        <r>
          <rPr>
            <b/>
            <sz val="12"/>
            <color indexed="81"/>
            <rFont val="Tahoma"/>
            <family val="2"/>
          </rPr>
          <t>Tecnología :</t>
        </r>
        <r>
          <rPr>
            <sz val="12"/>
            <color indexed="81"/>
            <rFont val="Tahoma"/>
            <family val="2"/>
          </rPr>
          <t xml:space="preserve"> Están relacionados con la capacidad tecnológica de la Entidad para satisfacer sus necesidades actuales y futuras y el cumplimiento de la misión.
</t>
        </r>
        <r>
          <rPr>
            <b/>
            <sz val="12"/>
            <color indexed="81"/>
            <rFont val="Tahoma"/>
            <family val="2"/>
          </rPr>
          <t>Riesgos de Imagen</t>
        </r>
        <r>
          <rPr>
            <sz val="12"/>
            <color indexed="81"/>
            <rFont val="Tahoma"/>
            <family val="2"/>
          </rPr>
          <t xml:space="preserve">: Están relacionados con la percepción y la confianza por parte de la ciudadanía hacia la institución.
</t>
        </r>
        <r>
          <rPr>
            <b/>
            <sz val="12"/>
            <color indexed="81"/>
            <rFont val="Tahoma"/>
            <family val="2"/>
          </rPr>
          <t>Riesgos Técnicos:</t>
        </r>
        <r>
          <rPr>
            <sz val="12"/>
            <color indexed="81"/>
            <rFont val="Tahoma"/>
            <family val="2"/>
          </rPr>
          <t xml:space="preserve"> Asociados al manejo de los proyectos. Identifican posibles problemas de diseños, calidad, requisitos, aplicabilidad, rendimiento y fiabilidad,  implementación y/o aplicación de políticas para puesta en marcha de los proyectos
</t>
        </r>
      </text>
    </comment>
  </commentList>
</comments>
</file>

<file path=xl/comments4.xml><?xml version="1.0" encoding="utf-8"?>
<comments xmlns="http://schemas.openxmlformats.org/spreadsheetml/2006/main">
  <authors>
    <author>user</author>
  </authors>
  <commentList>
    <comment ref="B15" authorId="0" shapeId="0">
      <text>
        <r>
          <rPr>
            <b/>
            <sz val="12"/>
            <color indexed="81"/>
            <rFont val="Tahoma"/>
            <family val="2"/>
          </rPr>
          <t>La posibilidad de ocurrencia del riesgo; esta puede ser medida con criterios de Frecuencia, si se ha materializado (No. De veces en un tiempo determinado.), o de Factibilidad teniendo en cuenta la presencia de factores internos y externos que pueden propiciar el riesgo, aunque este no se haya materializado.
Raro:Puede ocurrir solo en circunstancias excepcionales.(No se ha presentado en los últimos 5 años.)
Improbable:  El evento puede ocurrir en algún momento. (Al menos de una vez en los últimos 5 años.)
Posible: Podría ocurrir en algún momento.(Al menos de una vez en los últimos 2 años.)
Probable: Probablemente ocurriría en la mayoría de las circunstancias.(Al menos de una vez en el último año.)
Casi Seguro: Se espera que ocurra en la mayoría de las circunstancias.(Más de una vez al año.)</t>
        </r>
      </text>
    </comment>
    <comment ref="L15" authorId="0" shapeId="0">
      <text>
        <r>
          <rPr>
            <b/>
            <sz val="12"/>
            <color indexed="81"/>
            <rFont val="Arial"/>
            <family val="2"/>
          </rPr>
          <t>Para definir el impacto es necesario diligenciar por cada riesgo el "FORMATO PARA DETERMINAR IMPACTO DE CORRUPCION" y colocar el valor del impacto en la casilla"I" de este formulario.</t>
        </r>
      </text>
    </comment>
  </commentList>
</comments>
</file>

<file path=xl/comments5.xml><?xml version="1.0" encoding="utf-8"?>
<comments xmlns="http://schemas.openxmlformats.org/spreadsheetml/2006/main">
  <authors>
    <author>Monica Viviana Parra Segura</author>
  </authors>
  <commentList>
    <comment ref="C33" authorId="0" shapeId="0">
      <text>
        <r>
          <rPr>
            <b/>
            <sz val="9"/>
            <color indexed="81"/>
            <rFont val="Tahoma"/>
            <family val="2"/>
          </rPr>
          <t>Rangos de calificación según Guia de la Presidencia de la Republica. Ver Manual de Riesgos ANI Version 2017</t>
        </r>
        <r>
          <rPr>
            <sz val="9"/>
            <color indexed="81"/>
            <rFont val="Tahoma"/>
            <family val="2"/>
          </rPr>
          <t xml:space="preserve">
</t>
        </r>
      </text>
    </comment>
  </commentList>
</comments>
</file>

<file path=xl/comments6.xml><?xml version="1.0" encoding="utf-8"?>
<comments xmlns="http://schemas.openxmlformats.org/spreadsheetml/2006/main">
  <authors>
    <author xml:space="preserve">Mónica Viviana Parra </author>
  </authors>
  <commentList>
    <comment ref="I13" authorId="0" shapeId="0">
      <text>
        <r>
          <rPr>
            <b/>
            <sz val="9"/>
            <color indexed="81"/>
            <rFont val="Tahoma"/>
            <family val="2"/>
          </rPr>
          <t xml:space="preserve">Riesgo ascendente: a Mayor nivel de zona mayor riesgo)
</t>
        </r>
      </text>
    </comment>
  </commentList>
</comments>
</file>

<file path=xl/comments7.xml><?xml version="1.0" encoding="utf-8"?>
<comments xmlns="http://schemas.openxmlformats.org/spreadsheetml/2006/main">
  <authors>
    <author>Monica Viviana Parra Segura</author>
    <author>user</author>
    <author>hvanegas</author>
  </authors>
  <commentList>
    <comment ref="Z20" authorId="0" shapeId="0">
      <text>
        <r>
          <rPr>
            <b/>
            <sz val="9"/>
            <color indexed="81"/>
            <rFont val="Tahoma"/>
            <family val="2"/>
          </rPr>
          <t>Mónica Viviana Parra Segura:</t>
        </r>
        <r>
          <rPr>
            <sz val="9"/>
            <color indexed="81"/>
            <rFont val="Tahoma"/>
            <family val="2"/>
          </rPr>
          <t xml:space="preserve">
Espacio utilizado solo por la Gerencia de Riesgos, posterior al ejercicio del  de construcción de mapa total del proceso. .Valida disminución de cuadrantes en zona de Riesgo para casos especiales.</t>
        </r>
      </text>
    </comment>
    <comment ref="U21" authorId="0" shapeId="0">
      <text>
        <r>
          <rPr>
            <b/>
            <sz val="9"/>
            <color indexed="81"/>
            <rFont val="Tahoma"/>
            <family val="2"/>
          </rPr>
          <t>Mónica Viviana Parra Segura:</t>
        </r>
        <r>
          <rPr>
            <sz val="9"/>
            <color indexed="81"/>
            <rFont val="Tahoma"/>
            <family val="2"/>
          </rPr>
          <t xml:space="preserve">
</t>
        </r>
      </text>
    </comment>
    <comment ref="F22" authorId="1" shapeId="0">
      <text>
        <r>
          <rPr>
            <b/>
            <sz val="12"/>
            <color indexed="81"/>
            <rFont val="Tahoma"/>
            <family val="2"/>
          </rPr>
          <t>Resultado de cruzar el  impacto Vs. La probabilidad.</t>
        </r>
      </text>
    </comment>
    <comment ref="G22" authorId="0" shapeId="0">
      <text>
        <r>
          <rPr>
            <b/>
            <sz val="14"/>
            <color indexed="81"/>
            <rFont val="Tahoma"/>
            <family val="2"/>
          </rPr>
          <t>TIPO DE CONTROL:</t>
        </r>
        <r>
          <rPr>
            <sz val="14"/>
            <color indexed="81"/>
            <rFont val="Tahoma"/>
            <family val="2"/>
          </rPr>
          <t xml:space="preserve">
</t>
        </r>
        <r>
          <rPr>
            <b/>
            <sz val="14"/>
            <color indexed="81"/>
            <rFont val="Tahoma"/>
            <family val="2"/>
          </rPr>
          <t>Preventivos:</t>
        </r>
        <r>
          <rPr>
            <sz val="14"/>
            <color indexed="81"/>
            <rFont val="Tahoma"/>
            <family val="2"/>
          </rPr>
          <t xml:space="preserve"> Se orienta a eliminar las causas del riesgo, para prevenir su ocurrencia o materialización.
</t>
        </r>
        <r>
          <rPr>
            <b/>
            <sz val="14"/>
            <color indexed="81"/>
            <rFont val="Tahoma"/>
            <family val="2"/>
          </rPr>
          <t xml:space="preserve">Detectivos: </t>
        </r>
        <r>
          <rPr>
            <sz val="14"/>
            <color indexed="81"/>
            <rFont val="Tahoma"/>
            <family val="2"/>
          </rPr>
          <t xml:space="preserve">Aquellos que registran un evento después de presentado; sirven para descubrir resultados no previstos y alertar sobre la presencia de un riesgo.
</t>
        </r>
        <r>
          <rPr>
            <b/>
            <sz val="14"/>
            <color indexed="81"/>
            <rFont val="Tahoma"/>
            <family val="2"/>
          </rPr>
          <t>Correctivos:</t>
        </r>
        <r>
          <rPr>
            <sz val="14"/>
            <color indexed="81"/>
            <rFont val="Tahoma"/>
            <family val="2"/>
          </rPr>
          <t xml:space="preserve"> Aquellos que permiten, después de ser detectado el evento no deseado, el restablecimiento de la actividad.</t>
        </r>
        <r>
          <rPr>
            <b/>
            <sz val="14"/>
            <color indexed="81"/>
            <rFont val="Tahoma"/>
            <family val="2"/>
          </rPr>
          <t xml:space="preserve">
</t>
        </r>
      </text>
    </comment>
    <comment ref="H22" authorId="1" shapeId="0">
      <text>
        <r>
          <rPr>
            <b/>
            <sz val="11"/>
            <color indexed="81"/>
            <rFont val="Tahoma"/>
            <family val="2"/>
          </rPr>
          <t>Digite el nombre claro del control</t>
        </r>
      </text>
    </comment>
    <comment ref="I22" authorId="2" shapeId="0">
      <text>
        <r>
          <rPr>
            <b/>
            <sz val="14"/>
            <color indexed="81"/>
            <rFont val="Tahoma"/>
            <family val="2"/>
          </rPr>
          <t>Control orientado hacia la probabilidad del riesgo</t>
        </r>
      </text>
    </comment>
    <comment ref="J22" authorId="2" shapeId="0">
      <text>
        <r>
          <rPr>
            <b/>
            <sz val="14"/>
            <color indexed="81"/>
            <rFont val="Tahoma"/>
            <family val="2"/>
          </rPr>
          <t>Control orientado hacia el impacto del riesgo</t>
        </r>
      </text>
    </comment>
    <comment ref="U23" authorId="0" shapeId="0">
      <text>
        <r>
          <rPr>
            <b/>
            <sz val="9"/>
            <color indexed="81"/>
            <rFont val="Tahoma"/>
            <family val="2"/>
          </rPr>
          <t xml:space="preserve">Mónica Viviana Parra Segura:
</t>
        </r>
        <r>
          <rPr>
            <b/>
            <sz val="11"/>
            <color indexed="81"/>
            <rFont val="Tahoma"/>
            <family val="2"/>
          </rPr>
          <t>Recuerda que por normatividad cada  riesgo solo puede bajar hasta dos casillas vía impacto y hasta 2 vía probabilidad. Por lo tanto, ajustar para que se vea solo eso, y no que baja dos por cada control.</t>
        </r>
        <r>
          <rPr>
            <sz val="9"/>
            <color indexed="81"/>
            <rFont val="Tahoma"/>
            <family val="2"/>
          </rPr>
          <t xml:space="preserve">
</t>
        </r>
      </text>
    </comment>
  </commentList>
</comments>
</file>

<file path=xl/comments8.xml><?xml version="1.0" encoding="utf-8"?>
<comments xmlns="http://schemas.openxmlformats.org/spreadsheetml/2006/main">
  <authors>
    <author>Pilar Gomez</author>
    <author>hvanegas</author>
    <author>Monica Viviana Parra Segura</author>
    <author>user</author>
  </authors>
  <commentList>
    <comment ref="O15" authorId="0" shapeId="0">
      <text>
        <r>
          <rPr>
            <sz val="12"/>
            <color indexed="81"/>
            <rFont val="Tahoma"/>
            <family val="2"/>
          </rPr>
          <t>Para plantear el plan de acción tenga en cuenta el contexto Estratégico del Fm-17(Identificación del riesgo).</t>
        </r>
      </text>
    </comment>
    <comment ref="P15" authorId="1" shapeId="0">
      <text>
        <r>
          <rPr>
            <b/>
            <sz val="8"/>
            <color indexed="81"/>
            <rFont val="Tahoma"/>
            <family val="2"/>
          </rPr>
          <t>Identifique  el nombre del responsable de implementar la acción de mejora al igual que los cargos y la dependencia.</t>
        </r>
      </text>
    </comment>
    <comment ref="S15" authorId="1" shapeId="0">
      <text>
        <r>
          <rPr>
            <b/>
            <sz val="8"/>
            <color indexed="81"/>
            <rFont val="Tahoma"/>
            <family val="2"/>
          </rPr>
          <t>son las fechas establecidas para implementar las acciones por parte del grupo de trabajo.</t>
        </r>
      </text>
    </comment>
    <comment ref="U15" authorId="1" shapeId="0">
      <text>
        <r>
          <rPr>
            <b/>
            <sz val="8"/>
            <color indexed="81"/>
            <rFont val="Tahoma"/>
            <family val="2"/>
          </rPr>
          <t>Consignar el indicador para evaluar el desarrollo de las acciones implementadas.</t>
        </r>
      </text>
    </comment>
    <comment ref="V15" authorId="2" shapeId="0">
      <text>
        <r>
          <rPr>
            <b/>
            <sz val="9"/>
            <color indexed="81"/>
            <rFont val="Tahoma"/>
            <family val="2"/>
          </rPr>
          <t>Describa tipo de medición (cualitativa; cuantitativa) y breve descripción del indicador</t>
        </r>
      </text>
    </comment>
    <comment ref="N16" authorId="3" shapeId="0">
      <text>
        <r>
          <rPr>
            <b/>
            <sz val="16"/>
            <color indexed="81"/>
            <rFont val="Tahoma"/>
            <family val="2"/>
          </rPr>
          <t>Evitar el riesgo.
T</t>
        </r>
        <r>
          <rPr>
            <b/>
            <sz val="12"/>
            <color indexed="81"/>
            <rFont val="Tahoma"/>
            <family val="2"/>
          </rPr>
          <t xml:space="preserve">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t>
        </r>
        <r>
          <rPr>
            <b/>
            <sz val="16"/>
            <color indexed="81"/>
            <rFont val="Tahoma"/>
            <family val="2"/>
          </rPr>
          <t>Reducir el riesgo.
I</t>
        </r>
        <r>
          <rPr>
            <b/>
            <sz val="12"/>
            <color indexed="81"/>
            <rFont val="Tahoma"/>
            <family val="2"/>
          </rPr>
          <t xml:space="preserve">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r>
        <r>
          <rPr>
            <b/>
            <sz val="16"/>
            <color indexed="81"/>
            <rFont val="Tahoma"/>
            <family val="2"/>
          </rPr>
          <t>Compartir o transferir el riesgo.
Re</t>
        </r>
        <r>
          <rPr>
            <b/>
            <sz val="12"/>
            <color indexed="81"/>
            <rFont val="Tahoma"/>
            <family val="2"/>
          </rPr>
          <t xml:space="preserv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6"/>
            <color indexed="81"/>
            <rFont val="Tahoma"/>
            <family val="2"/>
          </rPr>
          <t>Asumir el riesgo.
l</t>
        </r>
        <r>
          <rPr>
            <b/>
            <sz val="12"/>
            <color indexed="81"/>
            <rFont val="Tahoma"/>
            <family val="2"/>
          </rPr>
          <t>uego de que el riesgo ha sido reducido o transferido puede quedar un riesgo residual que se mantiene, en este caso, el gerente del proceso simplemente acepta la pérdida residual probable y elabora planes de contingencia para su manejo.</t>
        </r>
      </text>
    </comment>
  </commentList>
</comments>
</file>

<file path=xl/comments9.xml><?xml version="1.0" encoding="utf-8"?>
<comments xmlns="http://schemas.openxmlformats.org/spreadsheetml/2006/main">
  <authors>
    <author>user</author>
    <author>Pilou</author>
  </authors>
  <commentList>
    <comment ref="C3" authorId="0" shapeId="0">
      <text>
        <r>
          <rPr>
            <sz val="12"/>
            <color indexed="81"/>
            <rFont val="Tahoma"/>
            <family val="2"/>
          </rPr>
          <t xml:space="preserve">Posibilidad de que suceda algún evento en el que por acción u omisión se use el poder para desviar la gestión de lo público hacia un beneficio privado, que tendrá un impacto sobre los objetivos institucionales o del proceso. </t>
        </r>
      </text>
    </comment>
    <comment ref="D3" authorId="0" shapeId="0">
      <text>
        <r>
          <rPr>
            <sz val="12"/>
            <color indexed="81"/>
            <rFont val="Tahoma"/>
            <family val="2"/>
          </rPr>
          <t xml:space="preserve">Se refiere a las características generales o las formas en que se observa o manifiesta el riesgo identificado.
</t>
        </r>
      </text>
    </comment>
    <comment ref="B6" authorId="1" shapeId="0">
      <text>
        <r>
          <rPr>
            <b/>
            <sz val="9"/>
            <color indexed="81"/>
            <rFont val="Tahoma"/>
            <family val="2"/>
          </rPr>
          <t>Modificar el consecutivo para cada proceso.</t>
        </r>
      </text>
    </comment>
  </commentList>
</comments>
</file>

<file path=xl/sharedStrings.xml><?xml version="1.0" encoding="utf-8"?>
<sst xmlns="http://schemas.openxmlformats.org/spreadsheetml/2006/main" count="955" uniqueCount="510">
  <si>
    <t xml:space="preserve">    </t>
  </si>
  <si>
    <t>PROBABILIDAD</t>
  </si>
  <si>
    <t>IMPACTO</t>
  </si>
  <si>
    <t>FECHA:</t>
  </si>
  <si>
    <t>El riesgo se debe calificar de acuerdo con los siguientes conceptos:</t>
  </si>
  <si>
    <t>Probabilidad</t>
  </si>
  <si>
    <t>Impacto</t>
  </si>
  <si>
    <t>valor</t>
  </si>
  <si>
    <t>Moderado</t>
  </si>
  <si>
    <t>Nota</t>
  </si>
  <si>
    <t>descripción</t>
  </si>
  <si>
    <t>Catastrófico</t>
  </si>
  <si>
    <t>RIESGO</t>
  </si>
  <si>
    <t>OPCIONES DE MANEJO</t>
  </si>
  <si>
    <t>P</t>
  </si>
  <si>
    <t>I</t>
  </si>
  <si>
    <t>CONTROL</t>
  </si>
  <si>
    <t>¿ES EFECTIVO PARA MINIMIZAR EL RIESGO?</t>
  </si>
  <si>
    <t>¿SE APLICAN EN LA ACTUALIDAD?</t>
  </si>
  <si>
    <t>Notas</t>
  </si>
  <si>
    <t>¿LOS CONTROLES ESTÁN DOCUMENTADOS?</t>
  </si>
  <si>
    <t>TIPO DE RIESGO</t>
  </si>
  <si>
    <t>Evitar el riesgo</t>
  </si>
  <si>
    <t>Asumir el riesgo</t>
  </si>
  <si>
    <t>B</t>
  </si>
  <si>
    <t>ZONA</t>
  </si>
  <si>
    <t>VALOR</t>
  </si>
  <si>
    <t>NOMBRE</t>
  </si>
  <si>
    <t>ÍTEM</t>
  </si>
  <si>
    <t>ITEM</t>
  </si>
  <si>
    <t>FUNCIONARIO</t>
  </si>
  <si>
    <t>EVALUACION</t>
  </si>
  <si>
    <t xml:space="preserve">Reducir el riesgo. </t>
  </si>
  <si>
    <t>ESTRATEGICO</t>
  </si>
  <si>
    <t>OPERATIVO</t>
  </si>
  <si>
    <t>FINANCIERO</t>
  </si>
  <si>
    <t>CUMPLIMIENTO</t>
  </si>
  <si>
    <t>TECNOLOGIA</t>
  </si>
  <si>
    <t>X</t>
  </si>
  <si>
    <t>A</t>
  </si>
  <si>
    <t>CE</t>
  </si>
  <si>
    <t>EVITAR EL RIESGO</t>
  </si>
  <si>
    <t>REDUCIR EL RIESGO</t>
  </si>
  <si>
    <t>ASUMIR EL RIESGO</t>
  </si>
  <si>
    <t>COMPARTIR O 
TRANSFERIR EL RIESGO</t>
  </si>
  <si>
    <t>RESPONSABLE</t>
  </si>
  <si>
    <t>Compartir o transferir  el riesgo</t>
  </si>
  <si>
    <t>Raro</t>
  </si>
  <si>
    <t>Improbable</t>
  </si>
  <si>
    <t>Probable</t>
  </si>
  <si>
    <t>Insignificante</t>
  </si>
  <si>
    <t>Menor</t>
  </si>
  <si>
    <t>Mayor</t>
  </si>
  <si>
    <t>MODERADO (7)</t>
  </si>
  <si>
    <t>MAYOR (11)</t>
  </si>
  <si>
    <t>CATASTROFICO (13)</t>
  </si>
  <si>
    <t>VALORACION RIESGO</t>
  </si>
  <si>
    <t>ZONA DE RIESGO</t>
  </si>
  <si>
    <t>SISTEMA INTEGRADO DE GESTIÓN</t>
  </si>
  <si>
    <t>Formato</t>
  </si>
  <si>
    <t>Hoja 1 de 1</t>
  </si>
  <si>
    <t>Hoja  1  de 1</t>
  </si>
  <si>
    <t xml:space="preserve"> ACCION DE MEJORA</t>
  </si>
  <si>
    <t>Revisado por:</t>
  </si>
  <si>
    <t>CRONOGRAMA</t>
  </si>
  <si>
    <t>FECHA INICIO</t>
  </si>
  <si>
    <t>FECHA FINAL</t>
  </si>
  <si>
    <t>INDICADOR.</t>
  </si>
  <si>
    <t>AGENCIA NACIONAL DE INFRAESTRUCTURA</t>
  </si>
  <si>
    <t>IMAGEN</t>
  </si>
  <si>
    <t>Factores Internos</t>
  </si>
  <si>
    <t>Factores Externos</t>
  </si>
  <si>
    <t>Social</t>
  </si>
  <si>
    <t>Cultural</t>
  </si>
  <si>
    <t>Económico</t>
  </si>
  <si>
    <t>Tecnológico</t>
  </si>
  <si>
    <t>Legal</t>
  </si>
  <si>
    <t>Medioambiental</t>
  </si>
  <si>
    <t>Político</t>
  </si>
  <si>
    <t>Estructura</t>
  </si>
  <si>
    <t>Cultura Organizacional</t>
  </si>
  <si>
    <t>Modelo de Operación</t>
  </si>
  <si>
    <t>Planes, Programas y proyectos</t>
  </si>
  <si>
    <t>Sistemas de informacion</t>
  </si>
  <si>
    <t>Procedimientos</t>
  </si>
  <si>
    <t>Recurso humano</t>
  </si>
  <si>
    <t>Recurso económico</t>
  </si>
  <si>
    <t>Infraestructura</t>
  </si>
  <si>
    <t>POSIBLES CONSECUENCIAS O EFECTOS</t>
  </si>
  <si>
    <t>Posible</t>
  </si>
  <si>
    <t>Casi seguro</t>
  </si>
  <si>
    <t>ACCIÓN REQUERIDA PARA MITIGAR EL RIESGO</t>
  </si>
  <si>
    <t>CONTEXTO ESTRATEGICO</t>
  </si>
  <si>
    <t>HERRAMIENTAS PARA EJERCER CONTROL</t>
  </si>
  <si>
    <t>SEGUIMIENTO AL CONTROL</t>
  </si>
  <si>
    <t>CUADRANTES A DISMINUIR</t>
  </si>
  <si>
    <t>PUNTUACION</t>
  </si>
  <si>
    <t>Talento Humano</t>
  </si>
  <si>
    <t>Modelo de Operación/Procedimientos</t>
  </si>
  <si>
    <t>Politico</t>
  </si>
  <si>
    <t>Econòmicos</t>
  </si>
  <si>
    <t>RIESGO INHERENTE</t>
  </si>
  <si>
    <t>CONTROLES EXISTENTES</t>
  </si>
  <si>
    <t>VALORACIÓN DE CONTROLES</t>
  </si>
  <si>
    <t>RIESGO RESIDUAL</t>
  </si>
  <si>
    <t>ANÁLISIS DEL RIESGO INHERENTE</t>
  </si>
  <si>
    <t>VALORACION / RIESGO RESIDUAL</t>
  </si>
  <si>
    <t>NIVEL DE RIESGO</t>
  </si>
  <si>
    <t>ZONA RIESGO BAJO</t>
  </si>
  <si>
    <t>ZONA DE RIESGO ALTA</t>
  </si>
  <si>
    <t>ZONA DE RIESGO EXTREMA</t>
  </si>
  <si>
    <t>VALORACION DE CONTROLES</t>
  </si>
  <si>
    <t>OPORTUNIDADES</t>
  </si>
  <si>
    <t>AMENAZAS</t>
  </si>
  <si>
    <t>FORTALEZAS</t>
  </si>
  <si>
    <t>DEBILIDADES</t>
  </si>
  <si>
    <t>Otros</t>
  </si>
  <si>
    <t>ORIGEN</t>
  </si>
  <si>
    <t>Sociales</t>
  </si>
  <si>
    <t>Tecnológicos</t>
  </si>
  <si>
    <t>Políticos</t>
  </si>
  <si>
    <t>Capacidad financiera</t>
  </si>
  <si>
    <t>Capacidad Tecnológica y sistemas de Información</t>
  </si>
  <si>
    <t xml:space="preserve"> Cultura Organizacional</t>
  </si>
  <si>
    <t>Elaborado por: (Colaboradores/facilitadores/personal que participa en la construcción del formato)</t>
  </si>
  <si>
    <t xml:space="preserve">Nombre 
</t>
  </si>
  <si>
    <t xml:space="preserve">Nombres
</t>
  </si>
  <si>
    <t>Firmas</t>
  </si>
  <si>
    <t xml:space="preserve">Nombre
</t>
  </si>
  <si>
    <t>Firma</t>
  </si>
  <si>
    <t xml:space="preserve">  Firma</t>
  </si>
  <si>
    <t>CAUSAS</t>
  </si>
  <si>
    <t>Probabilidad/ Impacto</t>
  </si>
  <si>
    <t>EVALUACIÓN DEL RIESGO INHERENTE</t>
  </si>
  <si>
    <t>ZONA DE RIESGO INHERENTE</t>
  </si>
  <si>
    <t>ZONA DE RIESGO RESIDUAL</t>
  </si>
  <si>
    <t>ANALISIS RIESGO INHERENTE</t>
  </si>
  <si>
    <t>Diligencie las casillas en blanco según los siguientes parámetros:</t>
  </si>
  <si>
    <t>DESCRIPCION DEL INDICADOR</t>
  </si>
  <si>
    <t>Elaborado por: (Responsables: Colaboradores/facilitadores/personal que participa en la construcción del mapa)</t>
  </si>
  <si>
    <t>Z-1</t>
  </si>
  <si>
    <t>Z-2</t>
  </si>
  <si>
    <t>Z-3</t>
  </si>
  <si>
    <t>Z- 4</t>
  </si>
  <si>
    <t>Z- 5</t>
  </si>
  <si>
    <t>Z-6</t>
  </si>
  <si>
    <t>Z-7</t>
  </si>
  <si>
    <t>Z-8</t>
  </si>
  <si>
    <t>Z-9</t>
  </si>
  <si>
    <t>Z-10</t>
  </si>
  <si>
    <t>Z-11</t>
  </si>
  <si>
    <t>Z-12</t>
  </si>
  <si>
    <t>Z-13</t>
  </si>
  <si>
    <t>Z-14</t>
  </si>
  <si>
    <t>Z-15</t>
  </si>
  <si>
    <t>Z-16</t>
  </si>
  <si>
    <t>Z-17</t>
  </si>
  <si>
    <t>Z-18</t>
  </si>
  <si>
    <t>Z-19</t>
  </si>
  <si>
    <t>Z-20</t>
  </si>
  <si>
    <t>Z-21</t>
  </si>
  <si>
    <t>Z-22</t>
  </si>
  <si>
    <t>Z-23</t>
  </si>
  <si>
    <t>Z-24</t>
  </si>
  <si>
    <t>Z-25</t>
  </si>
  <si>
    <t>Aprobado por: Nombre y firma del líder(s) del proceso</t>
  </si>
  <si>
    <t>Aprobado por Líder (s) del proceso</t>
  </si>
  <si>
    <t>ZONA RIESGO MODERADO</t>
  </si>
  <si>
    <t>Técnico</t>
  </si>
  <si>
    <t>TECNICO</t>
  </si>
  <si>
    <t>.</t>
  </si>
  <si>
    <t>PROB</t>
  </si>
  <si>
    <t/>
  </si>
  <si>
    <t>Riesgo Bajo (Z-1)</t>
  </si>
  <si>
    <t>Riesgo Bajo</t>
  </si>
  <si>
    <t>Riesgo Bajo (Z-2)</t>
  </si>
  <si>
    <t>Riesgo Bajo (Z-3)</t>
  </si>
  <si>
    <t>Riesgo Bajo (Z-4)</t>
  </si>
  <si>
    <t>Riesgo Alto</t>
  </si>
  <si>
    <t>Riesgo Alto (Z-10)</t>
  </si>
  <si>
    <t>Riesgo Alto (Z-15)</t>
  </si>
  <si>
    <t>Riesgo Alto (Z-13)</t>
  </si>
  <si>
    <t>Riesgo Alto (Z-16)</t>
  </si>
  <si>
    <t>Riesgo Alto (Z-11)</t>
  </si>
  <si>
    <t>Riesgo Alto (Z-14)</t>
  </si>
  <si>
    <t>Riesgo Alto (Z-12)</t>
  </si>
  <si>
    <t>Riesgo Moderado</t>
  </si>
  <si>
    <t>Riesgo Moderado (Z-6)</t>
  </si>
  <si>
    <t>Riesgo Moderado (Z-8)</t>
  </si>
  <si>
    <t>Riesgo Moderado (Z-9)</t>
  </si>
  <si>
    <t>Riesgo Moderado (Z-7)</t>
  </si>
  <si>
    <t>Riesgo Extremo</t>
  </si>
  <si>
    <t>Riesgo Extremo (Z-19)</t>
  </si>
  <si>
    <t>Riesgo Extremo (Z-18)</t>
  </si>
  <si>
    <t>Riesgo Extremo (Z-20)</t>
  </si>
  <si>
    <t>Riesgo Extremo (Z-21)</t>
  </si>
  <si>
    <t>Caso especial por cuadrante limite                                               (ajustes G. Riesgo)</t>
  </si>
  <si>
    <t>Riesgo Bajo (Z-5)</t>
  </si>
  <si>
    <t>FACTORES EXTERNOS</t>
  </si>
  <si>
    <t>FACTOR INTERNOS</t>
  </si>
  <si>
    <t>ZONA DE RIESGO EXTREMO</t>
  </si>
  <si>
    <t>ZONA DE RIESGO ALTO</t>
  </si>
  <si>
    <t>Económicos</t>
  </si>
  <si>
    <t>Descripción del Riesgo</t>
  </si>
  <si>
    <t>Cargo/Área</t>
  </si>
  <si>
    <r>
      <rPr>
        <b/>
        <sz val="18"/>
        <rFont val="Arial Narrow"/>
        <family val="2"/>
      </rPr>
      <t>Compartir o transferir el riesgo.</t>
    </r>
    <r>
      <rPr>
        <sz val="18"/>
        <rFont val="Arial Narrow"/>
        <family val="2"/>
      </rPr>
      <t xml:space="preserve">
Reduce su efecto a través del traspaso de las pérdidas a otras organizaciones, como en el caso de los contratos de seguros o a través de otros medios que permiten distribuir una porción del riesgo con otra entidad, como en los contratos a riesgo compartido. Por ejemplo, la información de gran importancia se puede duplicar y almacenar en un lugar distante y de ubicación segura, en vez de dejarla concentrada en un solo lugar, la tercerización.           
</t>
    </r>
    <r>
      <rPr>
        <b/>
        <sz val="18"/>
        <rFont val="Arial Narrow"/>
        <family val="2"/>
      </rPr>
      <t>Asumir el riesgo.</t>
    </r>
    <r>
      <rPr>
        <sz val="18"/>
        <rFont val="Arial Narrow"/>
        <family val="2"/>
      </rPr>
      <t xml:space="preserve">
luego de que el riesgo ha sido reducido o transferido puede quedar un riesgo residual que se mantiene, en este caso, el gerente del proceso simplemente acepta la pérdida residual probable y elabora planes de contingencia para su manejo.</t>
    </r>
  </si>
  <si>
    <t>Nombre</t>
  </si>
  <si>
    <t xml:space="preserve">Nombre </t>
  </si>
  <si>
    <t>Nombres</t>
  </si>
  <si>
    <t>NOTA:</t>
  </si>
  <si>
    <t>OBJETIVO</t>
  </si>
  <si>
    <t xml:space="preserve">OBJETIVO </t>
  </si>
  <si>
    <t>VALORACIÓN DEL CONTROLES HACIA  PROBABILIDAD</t>
  </si>
  <si>
    <t>VALORACIÓN DEL CONTROLES HACIA  IMPACTO</t>
  </si>
  <si>
    <t>Versión: 2.0</t>
  </si>
  <si>
    <t>Fecha:  18/03/2014</t>
  </si>
  <si>
    <t>Código:</t>
  </si>
  <si>
    <t>Versión:</t>
  </si>
  <si>
    <t>Fecha:</t>
  </si>
  <si>
    <t xml:space="preserve">Hoja 1 de 1 </t>
  </si>
  <si>
    <t>Código:  SEPG-F-013</t>
  </si>
  <si>
    <t xml:space="preserve">Versión: 2.0 </t>
  </si>
  <si>
    <t xml:space="preserve"> Recursos insuficientes para garantizar contratos de personal interno mas prolongados.</t>
  </si>
  <si>
    <t>Generación de déficit o sobrecostos por obligaciones no previstas y/o no reconocidas.</t>
  </si>
  <si>
    <t xml:space="preserve">Aprobación insuficiente de recursos y demoras de trámites presupuestales </t>
  </si>
  <si>
    <t>Identificación y valoración sesgada y/o incorrecta de los riesgos de los procesos.</t>
  </si>
  <si>
    <t>Incoherencias en la ejecución del Plan de Accion y lo planeado en el Plan Estrategico.</t>
  </si>
  <si>
    <t>Inexactitud en la Información disponible en el desarrollo del proceso de planeación.</t>
  </si>
  <si>
    <t>Deficiencias en la documentación de los procesos del Sistema de Gestión de Calidad .</t>
  </si>
  <si>
    <t xml:space="preserve">ITEM </t>
  </si>
  <si>
    <t xml:space="preserve">PROBABILIDAD </t>
  </si>
  <si>
    <t xml:space="preserve">IMPACTO </t>
  </si>
  <si>
    <t xml:space="preserve">INHERENTE </t>
  </si>
  <si>
    <t xml:space="preserve">RESIDUAL </t>
  </si>
  <si>
    <t>Deficiencias estratégicas en la Planeación Institucional frente a la sectorial.</t>
  </si>
  <si>
    <t>Información disponible incoherente en el desarrollo del proceso de planeación.</t>
  </si>
  <si>
    <t xml:space="preserve"> Formulación incoherente del Plan de Infraestructura de Transportes y sus planes programas y proyectos</t>
  </si>
  <si>
    <t>Deficiencias en la documentación de los procesos del Sistema Integrado de Gestión de Calidad .</t>
  </si>
  <si>
    <t>Deficiencias en la definición de las estrategias establecidas en la Planeación Institucional frente a la sectorial.</t>
  </si>
  <si>
    <t>SEPG- 2014</t>
  </si>
  <si>
    <t>SEPG- 2015</t>
  </si>
  <si>
    <t>Desarticulación en la ejecución del Plan de Acción y lo planeado en el Plan Estratégico.</t>
  </si>
  <si>
    <t>ELIMINACION / MODIFICACION</t>
  </si>
  <si>
    <t>Se ajusta y aclara la redacción; se somente a nueva votación del equipo; se incluyen y evaluan controles</t>
  </si>
  <si>
    <t>Se ajusta y aclara la redacción; se somente a nueva votación del equipo</t>
  </si>
  <si>
    <t>se somente a nueva votación del equipo</t>
  </si>
  <si>
    <t>Se somente a nueva votación del equipo</t>
  </si>
  <si>
    <t>Se ajusta y aclara la redacción, pero no cambia de fondo; se somente a nueva votación del equipo</t>
  </si>
  <si>
    <t>OBSERVACIONES/ JUTIFICACIONES</t>
  </si>
  <si>
    <r>
      <t xml:space="preserve">Ejecución deficiente de la auditoria interna de calidad por parte de los servidores públicos o funcionarios de la Entidad.
</t>
    </r>
    <r>
      <rPr>
        <b/>
        <sz val="10"/>
        <rFont val="Arial"/>
        <family val="2"/>
      </rPr>
      <t>(NUEVO RIESGO)</t>
    </r>
  </si>
  <si>
    <r>
      <t xml:space="preserve">Pérdida de la memoria institucional 
</t>
    </r>
    <r>
      <rPr>
        <b/>
        <sz val="10"/>
        <rFont val="Arial"/>
        <family val="2"/>
      </rPr>
      <t>(NUEVO RIESGO)</t>
    </r>
  </si>
  <si>
    <t>Nuevo riesgo incluido por Planeacion</t>
  </si>
  <si>
    <t>Nuevo riesgo incluido por Calidad</t>
  </si>
  <si>
    <t>El equipo de trabajo decide que el  riesgo 6 que existia en el 2014 ya esta contenido en el riesgo 1. Por lo tanto se decide eliminar, y reemplazar con uno que no se habia contemplado.
El riesgo No 1 es: "Deficiencias en la definición de las estrategias establecidas en la Planeación Institucional frente a la sectorial."</t>
  </si>
  <si>
    <t xml:space="preserve">OPCIONES DE MANEJO:                                                                                                                                                                                                                                                                                                                                                                                                                                                                                                                                                                                                                                                                                                                                                                                                                                                                                                                                                                                                                                                                                                                                                                                                                                        Evitar el riesgo.
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 Por ejemplo: el control de calidad, manejo de los insumos, mantenimiento preventivo de los equipos, desarrollo tecnológico, etc.
Reducir el riesgo.
Implica tomar medidas encaminadas a disminuir tanto la probabilidad (medidas de prevención), como el impacto (medidas de protección).La reducción del riesgo es  probablemente el método más sencillo y económico para superar las debilidades antes de aplicar medidas más costosas y difíciles. Por ejemplo: a través de la optimización de los procedimientos y la implementación de controles.
</t>
  </si>
  <si>
    <t>DESCRIPCIÓN DEL RIESGO DE CORRUPCION</t>
  </si>
  <si>
    <t>RIESGO DE CORRUPCION</t>
  </si>
  <si>
    <t>Acción u Omision</t>
  </si>
  <si>
    <t>Uso del Poder</t>
  </si>
  <si>
    <t>Beneficio Particular</t>
  </si>
  <si>
    <t>Desviar la gestión de lo Publico</t>
  </si>
  <si>
    <t>SI</t>
  </si>
  <si>
    <t>NO</t>
  </si>
  <si>
    <t>Tipo de Riesgo</t>
  </si>
  <si>
    <t>SUMATORIAS DE RIESGO CORRPUCION</t>
  </si>
  <si>
    <r>
      <rPr>
        <b/>
        <i/>
        <u/>
        <sz val="10"/>
        <rFont val="Arial"/>
        <family val="2"/>
      </rPr>
      <t xml:space="preserve">Definicion Riesgo de Corrupción: </t>
    </r>
    <r>
      <rPr>
        <sz val="10"/>
        <rFont val="Arial"/>
        <family val="2"/>
      </rPr>
      <t>Posibilidad de que por acción u omisión, se use el poder para poder desviar la gestión de lo público hacia un beneficio privado. (Guia para la Gestión de Riesgo de Corrupcion, Presidencia d ela Republica, 2015)</t>
    </r>
  </si>
  <si>
    <t>CUADRO/MATRIZ DEFINCION DEL RIESGO DE CORRUPCION</t>
  </si>
  <si>
    <t xml:space="preserve">Raro </t>
  </si>
  <si>
    <t xml:space="preserve">Improbable </t>
  </si>
  <si>
    <t xml:space="preserve">Posible </t>
  </si>
  <si>
    <t xml:space="preserve">Probable </t>
  </si>
  <si>
    <t xml:space="preserve">Casi Seguro </t>
  </si>
  <si>
    <t>RARO</t>
  </si>
  <si>
    <t>IMPROBABLE</t>
  </si>
  <si>
    <t>POSIBLE</t>
  </si>
  <si>
    <t>PROBABLE</t>
  </si>
  <si>
    <t>CASI SEGURO</t>
  </si>
  <si>
    <t>Zona 5 de riesgo Moderado</t>
  </si>
  <si>
    <t xml:space="preserve">Zona 11 de riesgo Alto </t>
  </si>
  <si>
    <t xml:space="preserve">Zona 2 de riesgo Bajo </t>
  </si>
  <si>
    <t xml:space="preserve">Zona 1 de riesgo Bajo </t>
  </si>
  <si>
    <t xml:space="preserve">Zona 8 de riesgo Moderado </t>
  </si>
  <si>
    <t>Zona 13 dede riesgo Extremo</t>
  </si>
  <si>
    <t>Zona 14 de riesgo Extremo</t>
  </si>
  <si>
    <t xml:space="preserve">Zona 3 de riesgo Bajo </t>
  </si>
  <si>
    <t>Zona 4 de riesgo Moderada</t>
  </si>
  <si>
    <t xml:space="preserve">Zona 6 de riesgo Moderado </t>
  </si>
  <si>
    <t>Zona 7 de riesgo Moderado</t>
  </si>
  <si>
    <t xml:space="preserve">Zona 10 de riesgo Alto </t>
  </si>
  <si>
    <t>Zona 9 de riesgo Alto</t>
  </si>
  <si>
    <t>Zona 12 de riesgo de riesgo Alto</t>
  </si>
  <si>
    <t xml:space="preserve">Zona 15 de riesgo Extremo </t>
  </si>
  <si>
    <t>NIVELES EN INSTITUCIONAL</t>
  </si>
  <si>
    <t>NIVELES EN ANTICORRUPCION</t>
  </si>
  <si>
    <t>Puntaje de Impacto de la Presidencia</t>
  </si>
  <si>
    <t>Nota: Puntaje de Impacto adaptado a la metodologia de la ANI (orientado a calibrar el nivel de exposición de riesgo similar al de riesgo institucional de la ANI)</t>
  </si>
  <si>
    <t>Pregunta</t>
  </si>
  <si>
    <t>No.</t>
  </si>
  <si>
    <t>…Afectar al grupo de funcionarios del proceso?</t>
  </si>
  <si>
    <t>… Afectar el cumplimiento de metas y objetivos de la dependencia?</t>
  </si>
  <si>
    <t>…Afectar el cumplimiento de misión de la entidad?</t>
  </si>
  <si>
    <t>…Afectar el cumplimiento de la misión del sector al que pertenece la entidad?</t>
  </si>
  <si>
    <t>… Generar pérdida de confianza en la entidad, afectando su reputación?</t>
  </si>
  <si>
    <t>...Afectar la generacion de los productos o la prestación de servicios?</t>
  </si>
  <si>
    <t>…Dar lugar al detrimento de calidad de vida de la comunidad por la perdida del bien o servicios o los recursos públicos?</t>
  </si>
  <si>
    <t>…Generar pérdida de información de la Entidad?</t>
  </si>
  <si>
    <t>…Dar lugar a procesos disciplinarios?</t>
  </si>
  <si>
    <t>…Dar lugar a procesos fiscales?</t>
  </si>
  <si>
    <t>…Generar pérdida de credibilidad del sector?</t>
  </si>
  <si>
    <t>...Afectar la imagen regional?</t>
  </si>
  <si>
    <t>…Ocasionar lesiones físicas o pérdida de vidas humanas?</t>
  </si>
  <si>
    <t>…Afectar la imagen nacional?</t>
  </si>
  <si>
    <t>…Generar pérdida de recursos económicos?</t>
  </si>
  <si>
    <t>…Generar intervención de los órganos de control, de la Fiscalia, u otro ente?</t>
  </si>
  <si>
    <t xml:space="preserve">     Si el riesgo de corrupción se materializa podria………..</t>
  </si>
  <si>
    <t>TOTAL</t>
  </si>
  <si>
    <t>Respuesta 
(Favor escoger una sola opcion si/no)</t>
  </si>
  <si>
    <t>FORMATO PARA DETERMINAR IMPACTO DE CORRUPCION</t>
  </si>
  <si>
    <t>Fuente: Guia para la Gestión de Riesgo de Corrupción/Secretaria de la Transparencia/2015</t>
  </si>
  <si>
    <t>En caso afirmativo conteste:</t>
  </si>
  <si>
    <t>Riesgo Moderado (Z-4)</t>
  </si>
  <si>
    <t>Riesgo Moderado (Z-5)</t>
  </si>
  <si>
    <t>Riesgo Alto (Z-9)</t>
  </si>
  <si>
    <t>Riesgo Extremo (Z-13)</t>
  </si>
  <si>
    <t>Riesgo Extremo (Z-14)</t>
  </si>
  <si>
    <t>Riesgo Extremo (Z-15)</t>
  </si>
  <si>
    <t>¿EXISTEN MANUALES, INSTRUCTIVOS O PROCEDIMIENTOS  PARA EL MANEJO DEL CONTROL?</t>
  </si>
  <si>
    <t>¿ESTA(N) DEFINIDO(S) EL(LOS) RESPONSABLES DE LA EJECUCION DEL CONTROL Y DEL SEGUIMIENTO?</t>
  </si>
  <si>
    <t>¿EN EL TIEMPO QUE LLEVA LA HERRAMIENTA HA DEMOSTRADO SER EFECTIVA?</t>
  </si>
  <si>
    <t>¿EL CONTROL ES AUTOMATICO?</t>
  </si>
  <si>
    <t>¿EL CONTROL ES MANUAL?</t>
  </si>
  <si>
    <t>¿LA FRECUENCIA DE EJECUCION DEL CONTROL Y SEGUIMIENTO ES ADECUADA??</t>
  </si>
  <si>
    <t>¿SE CUENTA CON EVIDENCIA DE LA EJECUCION Y SEGUIMIENTO DEL CONTROL?</t>
  </si>
  <si>
    <t>TIPO DE CONTROL</t>
  </si>
  <si>
    <t>Preventivo</t>
  </si>
  <si>
    <t>Correctivo</t>
  </si>
  <si>
    <t>Detectivo</t>
  </si>
  <si>
    <t>Adaptado por Grupo Interno de Trabajo de Riesgos para la ANI del formato sugerido por la Oficina Control Interno</t>
  </si>
  <si>
    <t>Internas (Debilidades)</t>
  </si>
  <si>
    <t>Externas (Amenazas)</t>
  </si>
  <si>
    <t>En caso negativo: Deje espcaio en blanco</t>
  </si>
  <si>
    <t>FECHA ELABORACION</t>
  </si>
  <si>
    <t>AREA LIDER</t>
  </si>
  <si>
    <t>AREAS RESPONSABLES</t>
  </si>
  <si>
    <t>Riesgo 1</t>
  </si>
  <si>
    <t>Nivel / Impacto</t>
  </si>
  <si>
    <t>Riesgo 2</t>
  </si>
  <si>
    <t>Riesgo 3</t>
  </si>
  <si>
    <t>Riesgo 4</t>
  </si>
  <si>
    <t>Riesgo 5</t>
  </si>
  <si>
    <t>Riesgo 6</t>
  </si>
  <si>
    <t>Riesgo 7</t>
  </si>
  <si>
    <t>Riesgo 8</t>
  </si>
  <si>
    <t>Riesgo 9</t>
  </si>
  <si>
    <t>Riesgo 10</t>
  </si>
  <si>
    <t>Nombre / Cargo/Área</t>
  </si>
  <si>
    <t>Condiciones geográficas privilegiadas que pueden generan desarrollo económico nacional en los próximos años.</t>
  </si>
  <si>
    <t>Incremento de trafico portuario, vial, aéreo, férreo por oportunidades comerciales.</t>
  </si>
  <si>
    <t>Sistema de correspondencia poco amigable.</t>
  </si>
  <si>
    <t>Seguimiento a concesiones por supervisores, profesionales especializados e interventores</t>
  </si>
  <si>
    <t>validación de estructuraciones y seguimientos con terceros (DNP, MT, MHCP)</t>
  </si>
  <si>
    <t>Faltan políticas / protocolos oficiales para manejo de relaciones y cortesías con concesionarios, interventores, estructuradores.</t>
  </si>
  <si>
    <t>Cambio de gobierno</t>
  </si>
  <si>
    <t>Demora en procesos de vinculación de personal</t>
  </si>
  <si>
    <t xml:space="preserve">Predial </t>
  </si>
  <si>
    <t>…Dar lugar a procesos sancionatorios?</t>
  </si>
  <si>
    <t>Desarticulación y/o ausencia de información sobre los proyectos</t>
  </si>
  <si>
    <t>Clausulas y compromisos de confidencialidad</t>
  </si>
  <si>
    <t>Desarrollo  de nuevos manuales  y esquemas de seguridad y herramientas que blinden la contratación</t>
  </si>
  <si>
    <t>Cambios en la normatividad</t>
  </si>
  <si>
    <t>Gente externa con intereses cruzados</t>
  </si>
  <si>
    <t>Ocultar o presentar pruebas  falsas o incompletas para beneficiar a terceros</t>
  </si>
  <si>
    <t>Negligencia en el seguimiento de los términos de  vencimiento procesales con el fin de beneficiar a terceros.</t>
  </si>
  <si>
    <t>En procesos de instancia judicial y arbitral se podrían ocultar o presentar pruebas falsas o incompletas que busquen entorpecer el proceso o beneficiar a terceros.</t>
  </si>
  <si>
    <t>La falta de seguimiento u omisión de plazos de vencimiento de términos procesales, a fin de que no se ejecutar las acciones de cumplimiento necesarias .</t>
  </si>
  <si>
    <t>Incumplimiento o falta de gestión efectiva ante ordenes judiciales.</t>
  </si>
  <si>
    <t>Los fallos ordenados por entes judiciales podrían no ejecutarse, o realizase una mala gestión con ellos ocasionando detrimento patrimonial de la Nación o para beneficio de terceros.</t>
  </si>
  <si>
    <t>Pocos abogados para atender todos los requerimientos judiciales
Fallas en el servicio de correos de la Agencia
Falta un mayor número de auxiliares que hagan más expeditas las labores administrativas.</t>
  </si>
  <si>
    <t xml:space="preserve">La ejecución de las condenas deben ser ejecutadas mediante procesos contractuales demorados.
Imposibilidad de adicionar contratos vigentes para incorporar las obras ordenadas por los fallos
Errores en la planeación de los proyectos que incluyan obras requeridas por la comunidad
</t>
  </si>
  <si>
    <t xml:space="preserve">asignación insuficiente de recursos para atención de ordenes judiciales
La necesidad o intransigencia de las comunidades
Presiones políticas que comprometen la posición y tramites de la Agencia.
</t>
  </si>
  <si>
    <t>La pruebas son organizadas por las respectivas gerencias de la entidad sobre informes de supervisores, interventores y/o el  concesionario, y otros..</t>
  </si>
  <si>
    <t>Contrato con firma externa quienes están revisando el estado de procesos, y envían los informes a diario.</t>
  </si>
  <si>
    <t>Se efectúa seguimiento a los procesos judiciales entregados  a firmas externas (Tribunal de Arbitramento)</t>
  </si>
  <si>
    <t xml:space="preserve">informe de seguimiento a cumplimiento de sentencias </t>
  </si>
  <si>
    <t xml:space="preserve">Informe a las Vicepresidencias correspondientes de las novedades judiciales </t>
  </si>
  <si>
    <t>En algunos casos la oficina de Atención al Ciudadano hace seguimiento por requerimientos del peticionario.</t>
  </si>
  <si>
    <t>Manejo centralizado de correspondencia</t>
  </si>
  <si>
    <t>Grupos sociales al margen de la ley.</t>
  </si>
  <si>
    <t>Conflictos sociales, políticos, territoriales o interés particulares de las comunidades</t>
  </si>
  <si>
    <t>Corrupción</t>
  </si>
  <si>
    <t>Limitación de recursos presupuestales</t>
  </si>
  <si>
    <t>Perdida de memoria institucional (tecnológica, protocolos, seguimientos)</t>
  </si>
  <si>
    <t>Interrupciones y fallos de redes tecnológicas</t>
  </si>
  <si>
    <t>Pocas herramientas tecnológicas que resguarden información especial o con reserva.</t>
  </si>
  <si>
    <t>Bajo esquema de seguridad en computadores personales</t>
  </si>
  <si>
    <t>Ausencia de políticas para optimización y manejo de recursos tecnológicos .(cambio de claves automáticos, seguridades de archivos; optimización de almacenamiento, procedimientos para almacenar archivos misionales, políticas de backup)</t>
  </si>
  <si>
    <t>Internet Explorer al ser el navegador más utilizado proporciona mayores oportunidades para los hackers maliciosos que tratan de explotar sus vulnerabilidades.</t>
  </si>
  <si>
    <t>No hay procedimientos o protocolos en gestión del conocimiento.</t>
  </si>
  <si>
    <t>Falencias en el manejo físico de los expedientes.</t>
  </si>
  <si>
    <t>Falencias en el proceso de gestión documental.</t>
  </si>
  <si>
    <t>Proyectos en todos los frentes que quieren dar una nueva imagen  a la Agencia Nacional de infraestructura</t>
  </si>
  <si>
    <t>Ausencia contrato de backup para servidor (exp microfilmados)</t>
  </si>
  <si>
    <t>Debilidades en condiciones contractuales en reversiones y procedimientos para la misma</t>
  </si>
  <si>
    <t>No se toman decisiones oportunas, por  tramites de connotación integral previos.</t>
  </si>
  <si>
    <t>Contratos con vacíos que afectan la ejecución.</t>
  </si>
  <si>
    <t>Ausencia de políticas que regulen accesibilidad de externos a expedientes físicos.</t>
  </si>
  <si>
    <t>Políticas de gobierno en línea y otras entidades buscan la racionalización y organización de las entidades estatales.</t>
  </si>
  <si>
    <t>Alta rotación en personal de otras entidades</t>
  </si>
  <si>
    <t>El grupo interno de trabajo es comprometido.</t>
  </si>
  <si>
    <t>Insuficiente vinculación de personal, frente al crecimiento de responsabilidades y proyectos de la ANI.</t>
  </si>
  <si>
    <t>Fortalecimiento de compendio normativo para contratación con APPS y en proyectos en infraestructura.</t>
  </si>
  <si>
    <t>Presiones políticas</t>
  </si>
  <si>
    <t>Desconocimiento normativo básicos en otras áreas.</t>
  </si>
  <si>
    <t>Vacíos e improvisación de políticas e instrumentos territoriales</t>
  </si>
  <si>
    <t>Instancias políticas externas, pueden comprometer la posición de la ANI.</t>
  </si>
  <si>
    <t>Subrogación de concesiones aeroportuarias con problemáticas y vacíos contractuales</t>
  </si>
  <si>
    <t>Demora en la toma de decisiones interinstitucionales</t>
  </si>
  <si>
    <t>Divisiones interinstitucionales.</t>
  </si>
  <si>
    <t>Inestabilidad condiciones geológicas, geomorfológicas, hidrológicas, climáticas del país.</t>
  </si>
  <si>
    <t>Falta de comunicación, coordinación y trabajo en equipo entre áreas.</t>
  </si>
  <si>
    <t xml:space="preserve">Insuficiencia en el manejo de cuencas hidrográficas, </t>
  </si>
  <si>
    <t>Filtración de información.</t>
  </si>
  <si>
    <t>No hay cultura para declarar impedimentos por conflicto de intereses.</t>
  </si>
  <si>
    <t>Pese al cambio de estructura, aun se siente que algunas áreas operan como islas.</t>
  </si>
  <si>
    <t>Desconocimiento de funciones y responsabilidades de cada áreas.</t>
  </si>
  <si>
    <t>Demoras en el tramite de licencias ambientales.</t>
  </si>
  <si>
    <t>Falta cultura organizacional para manejo de Orfeo.</t>
  </si>
  <si>
    <t xml:space="preserve">Noticias diarias sobre la Agencia, </t>
  </si>
  <si>
    <t>Campañas contra la imagen de la ANI (ingenieros; consorcios; medios comunicación)</t>
  </si>
  <si>
    <t>Dificultades en la adquisición de predios para el desarrollo de los proyectos.</t>
  </si>
  <si>
    <t>Dificultades en relaciones con otras entidades</t>
  </si>
  <si>
    <t>Falencias en las responsabilidades que deben asumir las interventorías</t>
  </si>
  <si>
    <t>Mayra Piedad Leon Vega</t>
  </si>
  <si>
    <t xml:space="preserve">Hector Jaime Pinilla Ortiz </t>
  </si>
  <si>
    <t>Jose Roman Pacheco Gallego</t>
  </si>
  <si>
    <t>Alvin Robin Ramirez  Rodriguez</t>
  </si>
  <si>
    <t>Jaime Humberto Martinez Barrera</t>
  </si>
  <si>
    <t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t>
  </si>
  <si>
    <t>PROCESO " Gestión Jurídica  "</t>
  </si>
  <si>
    <t>GERENCIA DE DEFENSA  JUDICIAL</t>
  </si>
  <si>
    <t>GERENCIA DE DEFENSA JUDICIAL</t>
  </si>
  <si>
    <t>1. Reporte semestral integrado respecto del seguimiento del cumplimiento de sentencias y/o laudos</t>
  </si>
  <si>
    <t>VICEPRESIDENCIAS DE LA ANI</t>
  </si>
  <si>
    <t>Alejandro Gutierrez Ramirez - Gerente de Defensa Judicial</t>
  </si>
  <si>
    <t>1. Jose Pacheco -Abogado</t>
  </si>
  <si>
    <t>2.Jaime Martinez - Apoyo</t>
  </si>
  <si>
    <t>3. Gustavo Montero - Contratista</t>
  </si>
  <si>
    <t>Liliana Poveda - Experta</t>
  </si>
  <si>
    <t>Alfredo Bocanegra Varon - Vicepresidente Ejecutivo</t>
  </si>
  <si>
    <t>Enero de 2017</t>
  </si>
  <si>
    <t>MAPA DE RIESGO Y MEDIDAS ANTICORRUPCION GRUPO DE DEFENSA JUDICIAL 2017</t>
  </si>
  <si>
    <t xml:space="preserve">% de adopción del protocolo de manejo probatorio en procesos </t>
  </si>
  <si>
    <t>No protocolos adoptados según metodología de la ANDJE</t>
  </si>
  <si>
    <t>No de procesos nuevos aplicados el protocolo de manejo probatorio</t>
  </si>
  <si>
    <t>No de procesos a los que se aplica protocolo de manejo probatorio/ No de procesos notificados en segundo semestre de 2017</t>
  </si>
  <si>
    <t>VICEPRESIDENCIA DE PLANEACIÓN RIESGOS Y ENTORNO</t>
  </si>
  <si>
    <t>Consulta por parte de lo abogados de la Gerencia de Defensa Judicial del Portal de la Rama Judicial cotejando la información proporcionada por la firma externa La Litigar.com</t>
  </si>
  <si>
    <t>No de reportes presentados / No. De reportes total al año</t>
  </si>
  <si>
    <t xml:space="preserve"> </t>
  </si>
  <si>
    <t>1. GERENCIA DEFENSA JUDICIAL</t>
  </si>
  <si>
    <t>1. Liliana Marcela Poveda Buendía</t>
  </si>
  <si>
    <t>Fernando Iregui Mejía - Vicepresidente Jurídico</t>
  </si>
  <si>
    <t>GJ-DJ 1</t>
  </si>
  <si>
    <t>GJ-DJ 2</t>
  </si>
  <si>
    <t>GJ-DJ 3</t>
  </si>
  <si>
    <t>GJ-DJ 4</t>
  </si>
  <si>
    <t>GJ-DJ 5</t>
  </si>
  <si>
    <t xml:space="preserve">Las dependencias que cuentan con la información requerida y los soportes que sirven de prueba no los remiten oportunamente o los remiten incompletos
No contar con un sistema de seguimiento actualizado de los avances e inconvenientes principales de los proyectos de  concesiones.
imposibilidad de acceder al módulo de consulta del sistema de información documental Orfeo
</t>
  </si>
  <si>
    <t xml:space="preserve">
Renuencia de concesionarios o de terceros en remitir la información requerida o de cumplir sus obligaciones.</t>
  </si>
  <si>
    <t>1. Se incrementa el riesgo de perdida de procesos judiciales.
2. Detrimento patrimonial
3. Procesos de los órganos de control.
4. Afecta imagen institucional.
5. Afecta el cumplimiento de metas y objetivos de la dependencia.</t>
  </si>
  <si>
    <t xml:space="preserve">Gran cantidad de tramites judiciales cuyos términos corren simultáneamente y pueden presentar vencimientos al mismo tiempo en lugares diferentes.
Ineficacia de los sistemas de seguimiento contratados con externos para la vigilancia judicial de los procesos a cargo de la Gerencia.
Proveedor de correo externo no garantiza la entrega oportuna de los documentos remitidos a los despachos judiciales y reporta esta situación de manera tardía
</t>
  </si>
  <si>
    <t xml:space="preserve">
1. Detrimento patrimonial
2. Procesos de los órganos de control.
3. Afecta imagen institucional.
4. Afecta el cumplimiento de metas y objetivos de la dependencia.</t>
  </si>
  <si>
    <t xml:space="preserve">Filtración de información de procesos judiciales </t>
  </si>
  <si>
    <t>Decisiones  y posiciones institucionales para atender fallos judiciales, puede filtrarse antes de presentarlo oficialmente con el fin de favorecer a terceros.</t>
  </si>
  <si>
    <t>2.Jaime Martínez - Apoyo</t>
  </si>
  <si>
    <t>Alfredo Bocanegra Varon - Vicepresidente Jurídico</t>
  </si>
  <si>
    <t>Selección adecuada de personal a cargo del Gerente y Talento Humano</t>
  </si>
  <si>
    <r>
      <t xml:space="preserve">Tipo de Control: Detectivos; Preventivos; Correctivos  
</t>
    </r>
    <r>
      <rPr>
        <b/>
        <sz val="14"/>
        <rFont val="Arial Narrow"/>
        <family val="2"/>
      </rPr>
      <t>P/ I :</t>
    </r>
    <r>
      <rPr>
        <sz val="14"/>
        <rFont val="Arial Narrow"/>
        <family val="2"/>
      </rPr>
      <t xml:space="preserve"> Digite (X) en la casilla (P) si el control va orientado a la probabilidad e (I) si el control esta orientado al impacto.
Controles: A las preguntas sobre los controles diligencie (0) si su respuesta es "NO", o (valor default) si la respuesta es "SI"                                                                                                                                                                                                                                                                                                                                                                                                                                                                                                                                                                                                                                                                                                                                                                                                                                                                                      La evaluación de los controles deberá ser presentada en posteriores ejercicios de evaluación y seguimiento, por lo que la calificación aquí determinada debe ser objetiva y veraz. </t>
    </r>
  </si>
  <si>
    <t>No. Reportes de seguimiento de sentencias y/o laudos</t>
  </si>
  <si>
    <t>1. Evaluar el conocimiento del Código de Ética del abogado</t>
  </si>
  <si>
    <t>Evaluación del conocimiento del código de ética del abogado</t>
  </si>
  <si>
    <t xml:space="preserve">No de evaluaciones de conocimiento del código de ética del abogado / No. Evaluaciones propuestas </t>
  </si>
  <si>
    <t>1. Adoptar nuevos procedimientos de gestión de defensa judicial conforme a la metodología establecida por la ANDJE</t>
  </si>
  <si>
    <t xml:space="preserve">% de adopción del procedimiento de defensa judicial </t>
  </si>
  <si>
    <t xml:space="preserve">% de procedimientos de defensa judicial </t>
  </si>
  <si>
    <t>Código:  SEPG-F-056</t>
  </si>
  <si>
    <t>Fecha: 18/03/2016</t>
  </si>
  <si>
    <t>Código:  SEPG-F-057</t>
  </si>
  <si>
    <t>Código:  SEPG-F-058</t>
  </si>
  <si>
    <t>Versión: 1.0</t>
  </si>
  <si>
    <t>Código:  SEPG-F-059</t>
  </si>
  <si>
    <t>IDENTIFICACIÓN DE RIESGOS RELACIONADOS CON CORRUPCION</t>
  </si>
  <si>
    <t>Código:  SEPG-F-060</t>
  </si>
  <si>
    <t>Fecha:  18/03/2016</t>
  </si>
  <si>
    <t>Formato para determinar impacto de riesgo de corrupción</t>
  </si>
  <si>
    <t>Matriz de Riesgo de corrupción</t>
  </si>
  <si>
    <t>SEPG-F-062</t>
  </si>
  <si>
    <t>Código:  SEPG-F-030</t>
  </si>
  <si>
    <t xml:space="preserve">MAPA DE RIESGOS y MEDIDAS ANTICORRUPCION </t>
  </si>
  <si>
    <t>VALORACIÓN DEL RIESGO DE CORRUPCION</t>
  </si>
  <si>
    <t>CONSOLIDADO CALIFICACIÓN DEL RIESGO DE CORRUPCION</t>
  </si>
  <si>
    <t xml:space="preserve">Fitración de información de procesos judiciales </t>
  </si>
  <si>
    <t>Decisiones  y posiciones intitucionales para atender fallos judiciales, puede filtrarse antes de presentarlo oficialmente con el fin de favorecer a terceros.</t>
  </si>
  <si>
    <t>RIESGOS AÑO 2017</t>
  </si>
  <si>
    <t>RIESGOS AÑO 2016</t>
  </si>
  <si>
    <t>CAMBIOS</t>
  </si>
  <si>
    <t>OBSERVACIONES</t>
  </si>
  <si>
    <t>SIN CAMBIOS</t>
  </si>
  <si>
    <t>Calificación de Impacto en corrupción (resultado conciliado por equipo)</t>
  </si>
  <si>
    <t>1. Adoptar protocolo para manejo de material probatorio sugerido por la ANDJE, a través de su incorporación en lo procedimientos de Defensa Judicial.
2. Aplicar el protocolo en procesos nuevos notificados en el segundo semestre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</si>
</sst>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FECHA:&quot;\ mmmm\ dd\ &quot;de&quot;\ yyyy"/>
  </numFmts>
  <fonts count="66" x14ac:knownFonts="1">
    <font>
      <sz val="10"/>
      <name val="Arial"/>
    </font>
    <font>
      <b/>
      <sz val="16"/>
      <name val="Arial"/>
      <family val="2"/>
    </font>
    <font>
      <sz val="12"/>
      <name val="Arial"/>
      <family val="2"/>
    </font>
    <font>
      <b/>
      <sz val="12"/>
      <name val="Arial"/>
      <family val="2"/>
    </font>
    <font>
      <b/>
      <sz val="10"/>
      <name val="Arial"/>
      <family val="2"/>
    </font>
    <font>
      <sz val="8"/>
      <name val="Arial"/>
      <family val="2"/>
    </font>
    <font>
      <b/>
      <sz val="14"/>
      <name val="Arial"/>
      <family val="2"/>
    </font>
    <font>
      <sz val="10"/>
      <name val="Arial"/>
      <family val="2"/>
    </font>
    <font>
      <sz val="14"/>
      <name val="Arial"/>
      <family val="2"/>
    </font>
    <font>
      <b/>
      <sz val="20"/>
      <name val="Arial"/>
      <family val="2"/>
    </font>
    <font>
      <b/>
      <sz val="16"/>
      <color indexed="81"/>
      <name val="Tahoma"/>
      <family val="2"/>
    </font>
    <font>
      <b/>
      <sz val="12"/>
      <color indexed="81"/>
      <name val="Tahoma"/>
      <family val="2"/>
    </font>
    <font>
      <sz val="8"/>
      <color indexed="8"/>
      <name val="Arial"/>
      <family val="2"/>
    </font>
    <font>
      <sz val="12"/>
      <color indexed="8"/>
      <name val="Arial"/>
      <family val="2"/>
    </font>
    <font>
      <sz val="12"/>
      <color indexed="81"/>
      <name val="Tahoma"/>
      <family val="2"/>
    </font>
    <font>
      <b/>
      <sz val="11"/>
      <color indexed="81"/>
      <name val="Tahoma"/>
      <family val="2"/>
    </font>
    <font>
      <b/>
      <sz val="9"/>
      <color indexed="81"/>
      <name val="Tahoma"/>
      <family val="2"/>
    </font>
    <font>
      <sz val="11"/>
      <name val="Arial"/>
      <family val="2"/>
    </font>
    <font>
      <b/>
      <sz val="8"/>
      <color indexed="81"/>
      <name val="Tahoma"/>
      <family val="2"/>
    </font>
    <font>
      <sz val="9"/>
      <color indexed="81"/>
      <name val="Tahoma"/>
      <family val="2"/>
    </font>
    <font>
      <sz val="9"/>
      <name val="Arial Narrow"/>
      <family val="2"/>
    </font>
    <font>
      <b/>
      <sz val="16"/>
      <name val="Arial Narrow"/>
      <family val="2"/>
    </font>
    <font>
      <sz val="10"/>
      <name val="Arial Narrow"/>
      <family val="2"/>
    </font>
    <font>
      <b/>
      <sz val="10"/>
      <name val="Arial Narrow"/>
      <family val="2"/>
    </font>
    <font>
      <b/>
      <sz val="14"/>
      <name val="Arial Narrow"/>
      <family val="2"/>
    </font>
    <font>
      <b/>
      <sz val="12"/>
      <name val="Arial Narrow"/>
      <family val="2"/>
    </font>
    <font>
      <b/>
      <sz val="18"/>
      <name val="Arial Narrow"/>
      <family val="2"/>
    </font>
    <font>
      <b/>
      <sz val="11"/>
      <name val="Arial Narrow"/>
      <family val="2"/>
    </font>
    <font>
      <sz val="11"/>
      <name val="Arial Narrow"/>
      <family val="2"/>
    </font>
    <font>
      <sz val="12"/>
      <name val="Arial Narrow"/>
      <family val="2"/>
    </font>
    <font>
      <sz val="14"/>
      <name val="Arial Narrow"/>
      <family val="2"/>
    </font>
    <font>
      <b/>
      <sz val="10"/>
      <color indexed="81"/>
      <name val="Arial Narrow"/>
      <family val="2"/>
    </font>
    <font>
      <b/>
      <sz val="11"/>
      <color indexed="81"/>
      <name val="Arial Narrow"/>
      <family val="2"/>
    </font>
    <font>
      <sz val="18"/>
      <name val="Arial Narrow"/>
      <family val="2"/>
    </font>
    <font>
      <sz val="16"/>
      <name val="Arial Narrow"/>
      <family val="2"/>
    </font>
    <font>
      <b/>
      <sz val="14"/>
      <color indexed="81"/>
      <name val="Tahoma"/>
      <family val="2"/>
    </font>
    <font>
      <b/>
      <sz val="10"/>
      <color indexed="81"/>
      <name val="Arial"/>
      <family val="2"/>
    </font>
    <font>
      <b/>
      <i/>
      <u/>
      <sz val="10"/>
      <name val="Arial"/>
      <family val="2"/>
    </font>
    <font>
      <b/>
      <sz val="11"/>
      <name val="Arial"/>
      <family val="2"/>
    </font>
    <font>
      <b/>
      <sz val="9"/>
      <name val="Arial"/>
      <family val="2"/>
    </font>
    <font>
      <b/>
      <sz val="12"/>
      <color indexed="81"/>
      <name val="Arial"/>
      <family val="2"/>
    </font>
    <font>
      <sz val="8"/>
      <name val="Arial Narrow"/>
      <family val="2"/>
    </font>
    <font>
      <sz val="14"/>
      <color indexed="81"/>
      <name val="Tahoma"/>
      <family val="2"/>
    </font>
    <font>
      <sz val="10"/>
      <name val="Arial"/>
      <family val="2"/>
    </font>
    <font>
      <sz val="18"/>
      <name val="Arial"/>
      <family val="2"/>
    </font>
    <font>
      <b/>
      <sz val="18"/>
      <name val="Arial"/>
      <family val="2"/>
    </font>
    <font>
      <b/>
      <sz val="14"/>
      <color rgb="FFFF0000"/>
      <name val="Arial"/>
      <family val="2"/>
    </font>
    <font>
      <b/>
      <sz val="14"/>
      <color theme="0"/>
      <name val="Arial"/>
      <family val="2"/>
    </font>
    <font>
      <sz val="10"/>
      <color theme="0"/>
      <name val="Arial"/>
      <family val="2"/>
    </font>
    <font>
      <b/>
      <sz val="14"/>
      <color rgb="FFFF0000"/>
      <name val="Arial Narrow"/>
      <family val="2"/>
    </font>
    <font>
      <sz val="14"/>
      <color rgb="FFFF0000"/>
      <name val="Arial Narrow"/>
      <family val="2"/>
    </font>
    <font>
      <sz val="18"/>
      <color rgb="FFFF0000"/>
      <name val="Arial Narrow"/>
      <family val="2"/>
    </font>
    <font>
      <b/>
      <sz val="12"/>
      <color theme="3" tint="0.39997558519241921"/>
      <name val="Arial"/>
      <family val="2"/>
    </font>
    <font>
      <b/>
      <sz val="12"/>
      <color theme="3" tint="0.39997558519241921"/>
      <name val="Arial Narrow"/>
      <family val="2"/>
    </font>
    <font>
      <sz val="9"/>
      <color rgb="FFFF0000"/>
      <name val="Arial"/>
      <family val="2"/>
    </font>
    <font>
      <b/>
      <sz val="12"/>
      <color theme="4" tint="-0.249977111117893"/>
      <name val="Arial Narrow"/>
      <family val="2"/>
    </font>
    <font>
      <sz val="10"/>
      <color theme="4" tint="-0.249977111117893"/>
      <name val="Arial"/>
      <family val="2"/>
    </font>
    <font>
      <sz val="11"/>
      <color rgb="FFFF0000"/>
      <name val="Arial"/>
      <family val="2"/>
    </font>
    <font>
      <b/>
      <sz val="10"/>
      <color rgb="FFFF0000"/>
      <name val="Arial"/>
      <family val="2"/>
    </font>
    <font>
      <sz val="18"/>
      <color theme="1"/>
      <name val="Arial Narrow"/>
      <family val="2"/>
    </font>
    <font>
      <b/>
      <sz val="14"/>
      <color theme="3" tint="0.39997558519241921"/>
      <name val="Arial"/>
      <family val="2"/>
    </font>
    <font>
      <sz val="16"/>
      <color theme="1"/>
      <name val="Arial Narrow"/>
      <family val="2"/>
    </font>
    <font>
      <sz val="16"/>
      <color rgb="FFFF0000"/>
      <name val="Arial Narrow"/>
      <family val="2"/>
    </font>
    <font>
      <b/>
      <sz val="16"/>
      <color rgb="FFFF0000"/>
      <name val="Arial Narrow"/>
      <family val="2"/>
    </font>
    <font>
      <b/>
      <sz val="18"/>
      <color rgb="FFFF0000"/>
      <name val="Arial Narrow"/>
      <family val="2"/>
    </font>
    <font>
      <b/>
      <sz val="20"/>
      <name val="Arial Narrow"/>
      <family val="2"/>
    </font>
  </fonts>
  <fills count="19">
    <fill>
      <patternFill patternType="none"/>
    </fill>
    <fill>
      <patternFill patternType="gray125"/>
    </fill>
    <fill>
      <patternFill patternType="solid">
        <fgColor indexed="9"/>
        <bgColor indexed="64"/>
      </patternFill>
    </fill>
    <fill>
      <patternFill patternType="solid">
        <fgColor rgb="FF00B050"/>
        <bgColor indexed="64"/>
      </patternFill>
    </fill>
    <fill>
      <patternFill patternType="solid">
        <fgColor rgb="FFFF0000"/>
        <bgColor indexed="64"/>
      </patternFill>
    </fill>
    <fill>
      <patternFill patternType="solid">
        <fgColor theme="5" tint="-0.49998474074526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4" tint="0.59999389629810485"/>
        <bgColor indexed="64"/>
      </patternFill>
    </fill>
  </fills>
  <borders count="8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s>
  <cellStyleXfs count="5">
    <xf numFmtId="0" fontId="0" fillId="0" borderId="0"/>
    <xf numFmtId="0" fontId="7" fillId="0" borderId="0"/>
    <xf numFmtId="9" fontId="7" fillId="0" borderId="0" applyFont="0" applyFill="0" applyBorder="0" applyAlignment="0" applyProtection="0"/>
    <xf numFmtId="9" fontId="43" fillId="0" borderId="0" applyFont="0" applyFill="0" applyBorder="0" applyAlignment="0" applyProtection="0"/>
    <xf numFmtId="9" fontId="7" fillId="0" borderId="0" applyFont="0" applyFill="0" applyBorder="0" applyAlignment="0" applyProtection="0"/>
  </cellStyleXfs>
  <cellXfs count="1195">
    <xf numFmtId="0" fontId="0" fillId="0" borderId="0" xfId="0"/>
    <xf numFmtId="0" fontId="0" fillId="0" borderId="0" xfId="0" applyBorder="1"/>
    <xf numFmtId="0" fontId="7" fillId="0" borderId="0" xfId="0" applyFont="1"/>
    <xf numFmtId="0" fontId="6" fillId="0" borderId="1" xfId="0" applyFont="1" applyBorder="1" applyAlignment="1">
      <alignment horizontal="center" vertical="top" wrapText="1"/>
    </xf>
    <xf numFmtId="0" fontId="7" fillId="0" borderId="0" xfId="0" applyFont="1" applyBorder="1" applyAlignment="1">
      <alignment wrapText="1"/>
    </xf>
    <xf numFmtId="0" fontId="3" fillId="0" borderId="0" xfId="0" applyFont="1" applyBorder="1" applyAlignment="1">
      <alignment horizontal="center" vertical="center" wrapText="1"/>
    </xf>
    <xf numFmtId="0" fontId="4"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0" fillId="0" borderId="2" xfId="0" applyBorder="1"/>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left" vertical="center"/>
    </xf>
    <xf numFmtId="0" fontId="0" fillId="0" borderId="2" xfId="0" applyBorder="1" applyAlignment="1">
      <alignment horizontal="center" vertical="center"/>
    </xf>
    <xf numFmtId="0" fontId="7" fillId="0" borderId="2" xfId="0" applyFont="1" applyBorder="1"/>
    <xf numFmtId="0" fontId="4" fillId="0" borderId="0" xfId="0" applyFont="1" applyFill="1" applyBorder="1" applyAlignment="1">
      <alignment horizontal="center" wrapText="1"/>
    </xf>
    <xf numFmtId="0" fontId="7" fillId="0" borderId="0" xfId="0" applyFont="1" applyAlignment="1">
      <alignment wrapText="1"/>
    </xf>
    <xf numFmtId="0" fontId="46"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6" fillId="0" borderId="3" xfId="0" applyFont="1" applyBorder="1" applyAlignment="1">
      <alignment horizontal="center" vertical="top" wrapText="1"/>
    </xf>
    <xf numFmtId="0" fontId="47" fillId="3" borderId="4" xfId="0" applyFont="1" applyFill="1" applyBorder="1" applyAlignment="1">
      <alignment vertical="top" wrapText="1"/>
    </xf>
    <xf numFmtId="0" fontId="47" fillId="4" borderId="4" xfId="0" applyFont="1" applyFill="1" applyBorder="1" applyAlignment="1">
      <alignment vertical="top" wrapText="1"/>
    </xf>
    <xf numFmtId="0" fontId="47" fillId="4" borderId="4" xfId="0" applyFont="1" applyFill="1" applyBorder="1" applyAlignment="1">
      <alignment horizontal="center" vertical="center" wrapText="1"/>
    </xf>
    <xf numFmtId="0" fontId="47" fillId="5" borderId="4" xfId="0" applyFont="1" applyFill="1" applyBorder="1" applyAlignment="1">
      <alignment horizontal="center" vertical="center" wrapText="1"/>
    </xf>
    <xf numFmtId="0" fontId="7" fillId="0" borderId="0" xfId="0" applyFont="1" applyBorder="1" applyAlignment="1">
      <alignment horizontal="left" vertical="center"/>
    </xf>
    <xf numFmtId="0" fontId="47" fillId="4" borderId="4" xfId="0" applyFont="1" applyFill="1" applyBorder="1" applyAlignment="1">
      <alignment horizontal="right" vertical="top" wrapText="1"/>
    </xf>
    <xf numFmtId="0" fontId="47" fillId="3" borderId="4" xfId="0" applyFont="1" applyFill="1" applyBorder="1" applyAlignment="1">
      <alignment horizontal="center" vertical="center" wrapText="1"/>
    </xf>
    <xf numFmtId="0" fontId="48" fillId="3" borderId="4" xfId="0" applyFont="1" applyFill="1" applyBorder="1" applyAlignment="1">
      <alignment vertical="top" wrapText="1"/>
    </xf>
    <xf numFmtId="0" fontId="48" fillId="3" borderId="5" xfId="0" applyFont="1" applyFill="1" applyBorder="1" applyAlignment="1">
      <alignment vertical="top" wrapText="1"/>
    </xf>
    <xf numFmtId="0" fontId="47" fillId="4" borderId="6" xfId="0" applyFont="1" applyFill="1" applyBorder="1" applyAlignment="1">
      <alignment vertical="top" wrapText="1"/>
    </xf>
    <xf numFmtId="0" fontId="47" fillId="5" borderId="4" xfId="0" applyFont="1" applyFill="1" applyBorder="1" applyAlignment="1">
      <alignment vertical="top" wrapText="1"/>
    </xf>
    <xf numFmtId="0" fontId="47" fillId="5" borderId="6" xfId="0" applyFont="1" applyFill="1" applyBorder="1" applyAlignment="1">
      <alignment vertical="top" wrapText="1"/>
    </xf>
    <xf numFmtId="0" fontId="6" fillId="6" borderId="4" xfId="0" applyFont="1" applyFill="1" applyBorder="1" applyAlignment="1">
      <alignment horizontal="center" vertical="center" wrapText="1"/>
    </xf>
    <xf numFmtId="0" fontId="6" fillId="6" borderId="4" xfId="0" applyFont="1" applyFill="1" applyBorder="1" applyAlignment="1">
      <alignment vertical="top" wrapText="1"/>
    </xf>
    <xf numFmtId="0" fontId="0" fillId="0" borderId="7" xfId="0" applyBorder="1"/>
    <xf numFmtId="0" fontId="4" fillId="0" borderId="0" xfId="0" applyFont="1" applyBorder="1" applyAlignment="1">
      <alignment horizontal="center" vertical="center"/>
    </xf>
    <xf numFmtId="0" fontId="7" fillId="7" borderId="2" xfId="0" applyFont="1" applyFill="1" applyBorder="1" applyAlignment="1">
      <alignment horizontal="left" vertical="center"/>
    </xf>
    <xf numFmtId="0" fontId="7" fillId="7" borderId="2" xfId="0" applyFont="1" applyFill="1" applyBorder="1" applyAlignment="1">
      <alignment horizontal="left" vertical="center" wrapText="1"/>
    </xf>
    <xf numFmtId="0" fontId="3" fillId="0" borderId="2" xfId="0" applyFont="1" applyBorder="1"/>
    <xf numFmtId="0" fontId="0" fillId="0" borderId="0" xfId="0" applyAlignment="1">
      <alignment horizontal="center"/>
    </xf>
    <xf numFmtId="0" fontId="4" fillId="0" borderId="0" xfId="0" applyFont="1" applyBorder="1" applyAlignment="1">
      <alignment wrapText="1"/>
    </xf>
    <xf numFmtId="0" fontId="0" fillId="0" borderId="0" xfId="0" applyBorder="1" applyAlignment="1">
      <alignment horizontal="center"/>
    </xf>
    <xf numFmtId="0" fontId="4" fillId="8" borderId="2" xfId="0" applyFont="1" applyFill="1" applyBorder="1" applyAlignment="1">
      <alignment horizontal="center" vertical="center" wrapText="1"/>
    </xf>
    <xf numFmtId="0" fontId="7" fillId="6" borderId="2" xfId="0" applyFont="1" applyFill="1" applyBorder="1"/>
    <xf numFmtId="0" fontId="7" fillId="3" borderId="8" xfId="0" applyFont="1" applyFill="1" applyBorder="1"/>
    <xf numFmtId="0" fontId="7" fillId="3" borderId="2" xfId="0" applyFont="1" applyFill="1" applyBorder="1"/>
    <xf numFmtId="0" fontId="7" fillId="3" borderId="2" xfId="0" applyFont="1" applyFill="1" applyBorder="1" applyAlignment="1">
      <alignment horizontal="center"/>
    </xf>
    <xf numFmtId="0" fontId="4" fillId="6" borderId="2" xfId="0" applyFont="1" applyFill="1" applyBorder="1" applyAlignment="1">
      <alignment horizontal="center" wrapText="1"/>
    </xf>
    <xf numFmtId="0" fontId="7" fillId="4" borderId="2" xfId="0" applyFont="1" applyFill="1" applyBorder="1"/>
    <xf numFmtId="0" fontId="4" fillId="4" borderId="2" xfId="0" applyFont="1" applyFill="1" applyBorder="1" applyAlignment="1">
      <alignment horizontal="center" wrapText="1"/>
    </xf>
    <xf numFmtId="0" fontId="7" fillId="9" borderId="2" xfId="0" applyFont="1" applyFill="1" applyBorder="1"/>
    <xf numFmtId="0" fontId="4" fillId="9" borderId="2" xfId="0" applyFont="1" applyFill="1" applyBorder="1" applyAlignment="1">
      <alignment horizontal="center" wrapText="1"/>
    </xf>
    <xf numFmtId="0" fontId="4" fillId="3" borderId="9" xfId="0" applyFont="1" applyFill="1" applyBorder="1" applyAlignment="1">
      <alignment horizontal="center" wrapText="1"/>
    </xf>
    <xf numFmtId="0" fontId="4" fillId="8" borderId="10" xfId="0" applyFont="1" applyFill="1" applyBorder="1" applyAlignment="1">
      <alignment horizontal="center" vertical="center" wrapText="1"/>
    </xf>
    <xf numFmtId="0" fontId="20" fillId="7" borderId="0" xfId="0" applyFont="1" applyFill="1" applyBorder="1" applyAlignment="1">
      <alignment horizontal="left" vertical="center"/>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0" xfId="0" applyAlignment="1">
      <alignment wrapText="1"/>
    </xf>
    <xf numFmtId="0" fontId="0" fillId="0" borderId="12" xfId="0" applyBorder="1"/>
    <xf numFmtId="0" fontId="0" fillId="0" borderId="13" xfId="0" applyBorder="1"/>
    <xf numFmtId="0" fontId="0" fillId="0" borderId="14" xfId="0" applyBorder="1" applyAlignment="1">
      <alignment horizontal="center"/>
    </xf>
    <xf numFmtId="0" fontId="0" fillId="0" borderId="15" xfId="0"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0" borderId="1" xfId="0" applyBorder="1" applyAlignment="1">
      <alignment horizontal="center"/>
    </xf>
    <xf numFmtId="0" fontId="0" fillId="0" borderId="5" xfId="0" applyBorder="1" applyAlignment="1">
      <alignment horizontal="center"/>
    </xf>
    <xf numFmtId="0" fontId="0" fillId="0" borderId="0" xfId="0" applyAlignment="1">
      <alignment horizontal="right"/>
    </xf>
    <xf numFmtId="0" fontId="22" fillId="0" borderId="0" xfId="0" applyFont="1"/>
    <xf numFmtId="0" fontId="22" fillId="2" borderId="0" xfId="0" applyFont="1" applyFill="1"/>
    <xf numFmtId="0" fontId="22" fillId="0" borderId="0" xfId="0" applyFont="1" applyBorder="1" applyAlignment="1">
      <alignment horizontal="center" vertical="center" wrapText="1"/>
    </xf>
    <xf numFmtId="0" fontId="27" fillId="7" borderId="0" xfId="0" applyFont="1" applyFill="1" applyBorder="1" applyAlignment="1">
      <alignment horizontal="center" vertical="top" wrapText="1"/>
    </xf>
    <xf numFmtId="0" fontId="22" fillId="7" borderId="0" xfId="0" applyFont="1" applyFill="1" applyBorder="1"/>
    <xf numFmtId="0" fontId="22" fillId="0" borderId="0" xfId="0" applyFont="1" applyAlignment="1">
      <alignment vertical="center"/>
    </xf>
    <xf numFmtId="0" fontId="27" fillId="7" borderId="0" xfId="0" applyFont="1" applyFill="1" applyBorder="1" applyAlignment="1">
      <alignment vertical="top" wrapText="1"/>
    </xf>
    <xf numFmtId="0" fontId="23" fillId="2" borderId="0" xfId="0" applyFont="1" applyFill="1" applyAlignment="1">
      <alignment horizontal="right"/>
    </xf>
    <xf numFmtId="0" fontId="30" fillId="0" borderId="0" xfId="0" applyFont="1"/>
    <xf numFmtId="0" fontId="30" fillId="2" borderId="0" xfId="0" applyFont="1" applyFill="1"/>
    <xf numFmtId="0" fontId="30" fillId="0" borderId="0" xfId="0" quotePrefix="1" applyFont="1"/>
    <xf numFmtId="0" fontId="30" fillId="7" borderId="0" xfId="0" applyFont="1" applyFill="1" applyBorder="1" applyAlignment="1">
      <alignment horizontal="left" vertical="center"/>
    </xf>
    <xf numFmtId="0" fontId="30" fillId="7" borderId="0" xfId="0" applyFont="1" applyFill="1" applyBorder="1"/>
    <xf numFmtId="0" fontId="24" fillId="7" borderId="0" xfId="0" applyFont="1" applyFill="1" applyBorder="1" applyAlignment="1">
      <alignment horizontal="center" vertical="top" wrapText="1"/>
    </xf>
    <xf numFmtId="0" fontId="24" fillId="7" borderId="0" xfId="0" applyFont="1" applyFill="1" applyBorder="1" applyAlignment="1">
      <alignment vertical="top" wrapText="1"/>
    </xf>
    <xf numFmtId="0" fontId="30" fillId="0" borderId="0" xfId="0" applyFont="1" applyAlignment="1">
      <alignment vertical="center"/>
    </xf>
    <xf numFmtId="0" fontId="30" fillId="7" borderId="0" xfId="0" applyFont="1" applyFill="1" applyBorder="1" applyAlignment="1">
      <alignment vertical="center"/>
    </xf>
    <xf numFmtId="0" fontId="24" fillId="0" borderId="0" xfId="0" applyFont="1"/>
    <xf numFmtId="0" fontId="24" fillId="7" borderId="0" xfId="0" applyFont="1" applyFill="1" applyBorder="1"/>
    <xf numFmtId="0" fontId="22" fillId="0" borderId="0" xfId="0" applyFont="1" applyAlignment="1" applyProtection="1">
      <alignment wrapText="1"/>
      <protection locked="0"/>
    </xf>
    <xf numFmtId="0" fontId="29" fillId="2" borderId="0" xfId="0" applyFont="1" applyFill="1" applyBorder="1" applyAlignment="1">
      <alignment horizontal="left"/>
    </xf>
    <xf numFmtId="0" fontId="24" fillId="0" borderId="0" xfId="0" applyFont="1" applyBorder="1" applyAlignment="1">
      <alignment horizontal="center" vertical="center" wrapText="1"/>
    </xf>
    <xf numFmtId="0" fontId="30" fillId="0" borderId="0" xfId="0" applyFont="1" applyBorder="1" applyAlignment="1">
      <alignment horizontal="center" vertical="center" wrapText="1"/>
    </xf>
    <xf numFmtId="0" fontId="22" fillId="0" borderId="0" xfId="0" applyFont="1" applyBorder="1" applyAlignment="1">
      <alignment wrapText="1"/>
    </xf>
    <xf numFmtId="0" fontId="25" fillId="0" borderId="0" xfId="0" applyFont="1" applyBorder="1" applyAlignment="1">
      <alignment horizontal="center" vertical="center" wrapText="1"/>
    </xf>
    <xf numFmtId="0" fontId="49" fillId="2" borderId="2" xfId="0" applyFont="1" applyFill="1" applyBorder="1" applyAlignment="1" applyProtection="1">
      <alignment horizontal="center" vertical="center"/>
      <protection locked="0"/>
    </xf>
    <xf numFmtId="0" fontId="50" fillId="0" borderId="2" xfId="0" applyFont="1" applyBorder="1" applyAlignment="1" applyProtection="1">
      <alignment horizontal="center" vertical="center" wrapText="1"/>
      <protection locked="0"/>
    </xf>
    <xf numFmtId="0" fontId="33" fillId="0" borderId="0" xfId="0" applyFont="1"/>
    <xf numFmtId="0" fontId="33" fillId="7" borderId="0" xfId="0" applyFont="1" applyFill="1"/>
    <xf numFmtId="0" fontId="26" fillId="7" borderId="0" xfId="0" applyFont="1" applyFill="1" applyBorder="1" applyAlignment="1">
      <alignment horizontal="center" vertical="center"/>
    </xf>
    <xf numFmtId="0" fontId="26" fillId="0" borderId="0" xfId="0" applyFont="1"/>
    <xf numFmtId="0" fontId="33" fillId="0" borderId="0" xfId="0" applyFont="1" applyBorder="1" applyAlignment="1">
      <alignment horizontal="center" vertical="center"/>
    </xf>
    <xf numFmtId="0" fontId="51" fillId="0" borderId="0" xfId="0" applyFont="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vertical="center"/>
    </xf>
    <xf numFmtId="0" fontId="26" fillId="0" borderId="0" xfId="0" applyFont="1" applyAlignment="1">
      <alignment vertical="center"/>
    </xf>
    <xf numFmtId="0" fontId="33" fillId="0" borderId="0" xfId="0" applyFont="1" applyAlignment="1">
      <alignment horizontal="left"/>
    </xf>
    <xf numFmtId="0" fontId="30" fillId="7" borderId="0" xfId="0" applyFont="1" applyFill="1"/>
    <xf numFmtId="0" fontId="26" fillId="11" borderId="17" xfId="0" applyFont="1" applyFill="1" applyBorder="1" applyAlignment="1">
      <alignment vertical="center" wrapText="1"/>
    </xf>
    <xf numFmtId="0" fontId="33" fillId="12" borderId="2" xfId="0" applyFont="1" applyFill="1" applyBorder="1" applyAlignment="1">
      <alignment horizontal="center" vertical="center" wrapText="1"/>
    </xf>
    <xf numFmtId="0" fontId="30" fillId="0" borderId="0" xfId="0" applyFont="1" applyProtection="1"/>
    <xf numFmtId="0" fontId="30" fillId="0" borderId="0" xfId="0" applyFont="1" applyAlignment="1" applyProtection="1">
      <alignment vertical="center"/>
    </xf>
    <xf numFmtId="0" fontId="30" fillId="0" borderId="0" xfId="0" applyFont="1" applyBorder="1" applyProtection="1"/>
    <xf numFmtId="0" fontId="30" fillId="0" borderId="0" xfId="0" applyFont="1" applyBorder="1" applyAlignment="1" applyProtection="1">
      <alignment vertical="center"/>
    </xf>
    <xf numFmtId="0" fontId="24" fillId="0" borderId="0" xfId="0" applyFont="1" applyBorder="1" applyAlignment="1" applyProtection="1">
      <alignment horizontal="center" vertical="center" wrapText="1"/>
    </xf>
    <xf numFmtId="0" fontId="30" fillId="0" borderId="0" xfId="0" applyFont="1" applyBorder="1" applyAlignment="1" applyProtection="1">
      <alignment horizontal="center" vertical="center" wrapText="1"/>
    </xf>
    <xf numFmtId="0" fontId="24" fillId="7" borderId="0" xfId="0" applyFont="1" applyFill="1" applyBorder="1" applyAlignment="1" applyProtection="1">
      <alignment vertical="center" wrapText="1"/>
    </xf>
    <xf numFmtId="0" fontId="24" fillId="0" borderId="0" xfId="0" applyFont="1" applyProtection="1"/>
    <xf numFmtId="0" fontId="24" fillId="7" borderId="0" xfId="0" applyFont="1" applyFill="1" applyBorder="1" applyAlignment="1" applyProtection="1">
      <alignment vertical="justify" wrapText="1"/>
    </xf>
    <xf numFmtId="0" fontId="30" fillId="0" borderId="0" xfId="0" applyFont="1" applyBorder="1" applyAlignment="1" applyProtection="1">
      <alignment horizontal="left" vertical="center" wrapText="1"/>
    </xf>
    <xf numFmtId="0" fontId="24" fillId="12" borderId="2" xfId="0" applyFont="1" applyFill="1" applyBorder="1" applyAlignment="1" applyProtection="1">
      <alignment horizontal="center" vertical="center"/>
    </xf>
    <xf numFmtId="1" fontId="24" fillId="12" borderId="2" xfId="0" applyNumberFormat="1" applyFont="1" applyFill="1" applyBorder="1" applyAlignment="1" applyProtection="1">
      <alignment horizontal="center" vertical="center" wrapText="1"/>
    </xf>
    <xf numFmtId="0" fontId="30" fillId="7" borderId="0" xfId="0" applyFont="1" applyFill="1" applyBorder="1" applyAlignment="1" applyProtection="1">
      <alignment horizontal="left" vertical="center"/>
    </xf>
    <xf numFmtId="0" fontId="30" fillId="7" borderId="0" xfId="0" applyFont="1" applyFill="1" applyBorder="1" applyProtection="1"/>
    <xf numFmtId="0" fontId="24" fillId="7" borderId="0" xfId="0" applyFont="1" applyFill="1" applyBorder="1" applyAlignment="1" applyProtection="1">
      <alignment horizontal="center" vertical="top" wrapText="1"/>
    </xf>
    <xf numFmtId="0" fontId="24" fillId="7" borderId="0" xfId="0" applyFont="1" applyFill="1" applyBorder="1" applyAlignment="1" applyProtection="1">
      <alignment vertical="top" wrapText="1"/>
    </xf>
    <xf numFmtId="0" fontId="30" fillId="7" borderId="0" xfId="0" applyFont="1" applyFill="1" applyBorder="1" applyAlignment="1" applyProtection="1">
      <alignment vertical="center"/>
    </xf>
    <xf numFmtId="0" fontId="26" fillId="11" borderId="18" xfId="0" applyFont="1" applyFill="1" applyBorder="1" applyAlignment="1">
      <alignment vertical="center" wrapText="1"/>
    </xf>
    <xf numFmtId="0" fontId="24" fillId="7" borderId="0" xfId="0" applyFont="1" applyFill="1" applyBorder="1" applyAlignment="1" applyProtection="1">
      <alignment vertical="center" wrapText="1"/>
    </xf>
    <xf numFmtId="1" fontId="24" fillId="6" borderId="2" xfId="0" applyNumberFormat="1" applyFont="1" applyFill="1" applyBorder="1" applyAlignment="1" applyProtection="1">
      <alignment horizontal="center" vertical="center" wrapText="1"/>
    </xf>
    <xf numFmtId="0" fontId="24" fillId="13" borderId="1" xfId="0" applyFont="1" applyFill="1" applyBorder="1" applyAlignment="1" applyProtection="1">
      <alignment horizontal="center" vertical="center" wrapText="1"/>
    </xf>
    <xf numFmtId="0" fontId="30" fillId="7" borderId="19" xfId="0" applyFont="1" applyFill="1" applyBorder="1" applyAlignment="1">
      <alignment horizontal="left" vertical="center"/>
    </xf>
    <xf numFmtId="0" fontId="30" fillId="7" borderId="20" xfId="0" applyFont="1" applyFill="1" applyBorder="1" applyAlignment="1">
      <alignment horizontal="left" vertical="center"/>
    </xf>
    <xf numFmtId="0" fontId="30" fillId="7" borderId="21" xfId="0" applyFont="1" applyFill="1" applyBorder="1" applyAlignment="1">
      <alignment vertical="center" wrapText="1"/>
    </xf>
    <xf numFmtId="0" fontId="24" fillId="13" borderId="22"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7" fillId="7" borderId="25" xfId="0" applyFont="1" applyFill="1" applyBorder="1" applyAlignment="1">
      <alignment vertical="center" wrapText="1"/>
    </xf>
    <xf numFmtId="0" fontId="30" fillId="7" borderId="25" xfId="0" applyFont="1" applyFill="1" applyBorder="1" applyAlignment="1">
      <alignment horizontal="left" vertical="center" wrapText="1"/>
    </xf>
    <xf numFmtId="0" fontId="30" fillId="7" borderId="26" xfId="0" applyFont="1" applyFill="1" applyBorder="1" applyAlignment="1">
      <alignment horizontal="left" vertical="center" wrapText="1"/>
    </xf>
    <xf numFmtId="0" fontId="52" fillId="7" borderId="27"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23" fillId="13" borderId="22" xfId="0" applyFont="1" applyFill="1" applyBorder="1" applyAlignment="1">
      <alignment horizontal="center" wrapText="1"/>
    </xf>
    <xf numFmtId="0" fontId="23" fillId="13" borderId="24" xfId="0" applyFont="1" applyFill="1" applyBorder="1" applyAlignment="1">
      <alignment horizontal="center" wrapText="1"/>
    </xf>
    <xf numFmtId="0" fontId="23" fillId="13" borderId="29" xfId="0" applyFont="1" applyFill="1" applyBorder="1" applyAlignment="1">
      <alignment horizontal="center" wrapText="1"/>
    </xf>
    <xf numFmtId="0" fontId="23" fillId="13" borderId="30" xfId="0" applyFont="1" applyFill="1" applyBorder="1" applyAlignment="1">
      <alignment horizontal="center" wrapText="1"/>
    </xf>
    <xf numFmtId="0" fontId="24" fillId="12" borderId="9" xfId="0" applyFont="1" applyFill="1" applyBorder="1" applyAlignment="1" applyProtection="1">
      <alignment horizontal="center" vertical="center"/>
    </xf>
    <xf numFmtId="0" fontId="21" fillId="13" borderId="16" xfId="0" applyFont="1" applyFill="1" applyBorder="1" applyAlignment="1" applyProtection="1">
      <alignment horizontal="center" vertical="center" textRotation="90" wrapText="1"/>
    </xf>
    <xf numFmtId="0" fontId="24" fillId="13" borderId="3" xfId="0" applyFont="1" applyFill="1" applyBorder="1" applyAlignment="1" applyProtection="1">
      <alignment horizontal="center" vertical="center" wrapText="1"/>
    </xf>
    <xf numFmtId="0" fontId="24" fillId="12" borderId="31" xfId="0" applyFont="1" applyFill="1" applyBorder="1" applyAlignment="1" applyProtection="1">
      <alignment horizontal="center" vertical="center"/>
    </xf>
    <xf numFmtId="1" fontId="24" fillId="6" borderId="31" xfId="0" applyNumberFormat="1" applyFont="1" applyFill="1" applyBorder="1" applyAlignment="1" applyProtection="1">
      <alignment horizontal="center" vertical="center" wrapText="1"/>
    </xf>
    <xf numFmtId="0" fontId="49" fillId="2" borderId="32" xfId="0" applyFont="1" applyFill="1" applyBorder="1" applyAlignment="1" applyProtection="1">
      <alignment horizontal="center" vertical="center"/>
      <protection locked="0"/>
    </xf>
    <xf numFmtId="0" fontId="50" fillId="0" borderId="32" xfId="0" applyFont="1" applyBorder="1" applyAlignment="1" applyProtection="1">
      <alignment horizontal="center" vertical="center" wrapText="1"/>
      <protection locked="0"/>
    </xf>
    <xf numFmtId="0" fontId="24" fillId="12" borderId="32" xfId="0" applyFont="1" applyFill="1" applyBorder="1" applyAlignment="1" applyProtection="1">
      <alignment horizontal="center" vertical="center"/>
    </xf>
    <xf numFmtId="1" fontId="24" fillId="12" borderId="32" xfId="0" applyNumberFormat="1" applyFont="1" applyFill="1" applyBorder="1" applyAlignment="1" applyProtection="1">
      <alignment horizontal="center" vertical="center" wrapText="1"/>
    </xf>
    <xf numFmtId="0" fontId="26" fillId="13" borderId="1" xfId="0" applyFont="1" applyFill="1" applyBorder="1" applyAlignment="1" applyProtection="1">
      <alignment horizontal="center" vertical="center" wrapText="1"/>
    </xf>
    <xf numFmtId="49" fontId="24" fillId="13" borderId="1" xfId="0" applyNumberFormat="1" applyFont="1" applyFill="1" applyBorder="1" applyAlignment="1" applyProtection="1">
      <alignment horizontal="center" vertical="center" wrapText="1"/>
    </xf>
    <xf numFmtId="49" fontId="24" fillId="13" borderId="3" xfId="0" applyNumberFormat="1" applyFont="1" applyFill="1" applyBorder="1" applyAlignment="1" applyProtection="1">
      <alignment horizontal="center" vertical="center" wrapText="1"/>
    </xf>
    <xf numFmtId="0" fontId="24" fillId="12" borderId="33" xfId="0" applyFont="1" applyFill="1" applyBorder="1" applyAlignment="1" applyProtection="1">
      <alignment horizontal="center" vertical="center" wrapText="1"/>
    </xf>
    <xf numFmtId="0" fontId="24" fillId="12" borderId="13" xfId="0" applyFont="1" applyFill="1" applyBorder="1" applyAlignment="1" applyProtection="1">
      <alignment horizontal="center" vertical="center" wrapText="1"/>
    </xf>
    <xf numFmtId="0" fontId="24" fillId="12" borderId="29" xfId="0" applyFont="1" applyFill="1" applyBorder="1" applyAlignment="1" applyProtection="1">
      <alignment horizontal="center" vertical="center"/>
    </xf>
    <xf numFmtId="0" fontId="24" fillId="12" borderId="34" xfId="0" applyFont="1" applyFill="1" applyBorder="1" applyAlignment="1" applyProtection="1">
      <alignment horizontal="center" vertical="center" wrapText="1"/>
    </xf>
    <xf numFmtId="0" fontId="24" fillId="12" borderId="0" xfId="0" applyFont="1" applyFill="1" applyBorder="1" applyAlignment="1" applyProtection="1">
      <alignment horizontal="center" vertical="center" wrapText="1"/>
    </xf>
    <xf numFmtId="0" fontId="24" fillId="12" borderId="22" xfId="0" applyFont="1" applyFill="1" applyBorder="1" applyAlignment="1" applyProtection="1">
      <alignment horizontal="center" vertical="center"/>
    </xf>
    <xf numFmtId="1" fontId="24" fillId="12" borderId="9" xfId="0" applyNumberFormat="1" applyFont="1" applyFill="1" applyBorder="1" applyAlignment="1" applyProtection="1">
      <alignment horizontal="center" vertical="center" wrapText="1"/>
    </xf>
    <xf numFmtId="1" fontId="24" fillId="6" borderId="32" xfId="0" applyNumberFormat="1" applyFont="1" applyFill="1" applyBorder="1" applyAlignment="1" applyProtection="1">
      <alignment horizontal="center" vertical="center" wrapText="1"/>
    </xf>
    <xf numFmtId="1" fontId="24" fillId="12" borderId="31" xfId="0" applyNumberFormat="1" applyFont="1" applyFill="1" applyBorder="1" applyAlignment="1" applyProtection="1">
      <alignment horizontal="center" vertical="center" wrapText="1"/>
    </xf>
    <xf numFmtId="0" fontId="24" fillId="12" borderId="35" xfId="0" applyFont="1" applyFill="1" applyBorder="1" applyAlignment="1" applyProtection="1">
      <alignment horizontal="center" vertical="center"/>
    </xf>
    <xf numFmtId="1" fontId="24" fillId="12" borderId="35" xfId="0" applyNumberFormat="1" applyFont="1" applyFill="1" applyBorder="1" applyAlignment="1" applyProtection="1">
      <alignment horizontal="center" vertical="center" wrapText="1"/>
    </xf>
    <xf numFmtId="0" fontId="49" fillId="2" borderId="9" xfId="0" applyFont="1" applyFill="1" applyBorder="1" applyAlignment="1" applyProtection="1">
      <alignment horizontal="center" vertical="center"/>
      <protection locked="0"/>
    </xf>
    <xf numFmtId="0" fontId="49" fillId="2" borderId="31" xfId="0" applyFont="1" applyFill="1" applyBorder="1" applyAlignment="1" applyProtection="1">
      <alignment horizontal="center" vertical="center"/>
      <protection locked="0"/>
    </xf>
    <xf numFmtId="0" fontId="49" fillId="2" borderId="35" xfId="0" applyFont="1" applyFill="1" applyBorder="1" applyAlignment="1" applyProtection="1">
      <alignment horizontal="center" vertical="center"/>
      <protection locked="0"/>
    </xf>
    <xf numFmtId="0" fontId="50" fillId="0" borderId="35" xfId="0" applyFont="1" applyBorder="1" applyAlignment="1" applyProtection="1">
      <alignment horizontal="center" vertical="center" wrapText="1"/>
      <protection locked="0"/>
    </xf>
    <xf numFmtId="0" fontId="50" fillId="0" borderId="9" xfId="0" applyFont="1" applyBorder="1" applyAlignment="1" applyProtection="1">
      <alignment horizontal="center" vertical="center" wrapText="1"/>
      <protection locked="0"/>
    </xf>
    <xf numFmtId="0" fontId="50" fillId="0" borderId="31" xfId="0" applyFont="1" applyBorder="1" applyAlignment="1" applyProtection="1">
      <alignment horizontal="center" vertical="center" wrapText="1"/>
      <protection locked="0"/>
    </xf>
    <xf numFmtId="0" fontId="34" fillId="0" borderId="0" xfId="0" applyFont="1" applyAlignment="1">
      <alignment horizontal="left" vertical="center" wrapText="1"/>
    </xf>
    <xf numFmtId="0" fontId="34" fillId="7" borderId="0" xfId="0" applyFont="1" applyFill="1" applyBorder="1" applyAlignment="1">
      <alignment vertical="center" wrapText="1"/>
    </xf>
    <xf numFmtId="0" fontId="21" fillId="7" borderId="0" xfId="0" applyFont="1" applyFill="1" applyBorder="1" applyAlignment="1">
      <alignment vertical="center" wrapText="1"/>
    </xf>
    <xf numFmtId="0" fontId="21" fillId="7" borderId="0" xfId="0" applyFont="1" applyFill="1" applyBorder="1" applyAlignment="1">
      <alignment vertical="top" wrapText="1"/>
    </xf>
    <xf numFmtId="0" fontId="34" fillId="7" borderId="0" xfId="0" applyFont="1" applyFill="1" applyBorder="1" applyAlignment="1">
      <alignment vertical="top" wrapText="1"/>
    </xf>
    <xf numFmtId="0" fontId="34" fillId="0" borderId="0" xfId="0" applyFont="1" applyAlignment="1">
      <alignment wrapText="1"/>
    </xf>
    <xf numFmtId="0" fontId="21" fillId="0" borderId="33" xfId="0" applyFont="1" applyBorder="1" applyAlignment="1">
      <alignment wrapText="1"/>
    </xf>
    <xf numFmtId="0" fontId="21" fillId="0" borderId="34" xfId="0" applyFont="1" applyBorder="1" applyAlignment="1">
      <alignment wrapText="1"/>
    </xf>
    <xf numFmtId="0" fontId="21" fillId="0" borderId="6" xfId="0" applyFont="1" applyBorder="1" applyAlignment="1">
      <alignment wrapText="1"/>
    </xf>
    <xf numFmtId="0" fontId="34" fillId="7" borderId="0" xfId="0" applyFont="1" applyFill="1" applyBorder="1" applyAlignment="1">
      <alignment wrapText="1"/>
    </xf>
    <xf numFmtId="0" fontId="34" fillId="0" borderId="0" xfId="0" applyFont="1" applyAlignment="1">
      <alignment vertical="center" wrapText="1"/>
    </xf>
    <xf numFmtId="0" fontId="21" fillId="0" borderId="0" xfId="0" applyFont="1" applyAlignment="1">
      <alignment wrapText="1"/>
    </xf>
    <xf numFmtId="0" fontId="49" fillId="2" borderId="36" xfId="0" applyFont="1" applyFill="1" applyBorder="1" applyAlignment="1" applyProtection="1">
      <alignment horizontal="left" vertical="center" wrapText="1"/>
      <protection locked="0"/>
    </xf>
    <xf numFmtId="0" fontId="49" fillId="2" borderId="37" xfId="0" applyFont="1" applyFill="1" applyBorder="1" applyAlignment="1" applyProtection="1">
      <alignment horizontal="left" vertical="center" wrapText="1"/>
      <protection locked="0"/>
    </xf>
    <xf numFmtId="0" fontId="49" fillId="2" borderId="7" xfId="0" applyFont="1" applyFill="1" applyBorder="1" applyAlignment="1" applyProtection="1">
      <alignment horizontal="left" vertical="center" wrapText="1"/>
      <protection locked="0"/>
    </xf>
    <xf numFmtId="0" fontId="49" fillId="2" borderId="38" xfId="0" applyFont="1" applyFill="1" applyBorder="1" applyAlignment="1" applyProtection="1">
      <alignment horizontal="left" vertical="center" wrapText="1"/>
      <protection locked="0"/>
    </xf>
    <xf numFmtId="0" fontId="49" fillId="2" borderId="17" xfId="0" applyFont="1" applyFill="1" applyBorder="1" applyAlignment="1" applyProtection="1">
      <alignment horizontal="left" vertical="center" wrapText="1"/>
      <protection locked="0"/>
    </xf>
    <xf numFmtId="0" fontId="22" fillId="7" borderId="23" xfId="0" applyFont="1" applyFill="1" applyBorder="1" applyAlignment="1">
      <alignment horizontal="left" vertical="center"/>
    </xf>
    <xf numFmtId="0" fontId="22" fillId="7" borderId="23" xfId="0" applyFont="1" applyFill="1" applyBorder="1" applyAlignment="1">
      <alignment horizontal="left" vertical="center" wrapText="1"/>
    </xf>
    <xf numFmtId="0" fontId="22" fillId="7" borderId="24" xfId="0" applyFont="1" applyFill="1" applyBorder="1" applyAlignment="1">
      <alignment vertical="center" wrapText="1"/>
    </xf>
    <xf numFmtId="0" fontId="24" fillId="0" borderId="39" xfId="0" applyFont="1" applyBorder="1" applyAlignment="1">
      <alignment horizontal="center" vertical="top" wrapText="1"/>
    </xf>
    <xf numFmtId="0" fontId="24" fillId="0" borderId="3" xfId="0" applyFont="1" applyBorder="1" applyAlignment="1">
      <alignment horizontal="center" vertical="top" wrapText="1"/>
    </xf>
    <xf numFmtId="0" fontId="30" fillId="0" borderId="8" xfId="0" applyFont="1" applyBorder="1" applyAlignment="1" applyProtection="1">
      <alignment horizontal="left" vertical="top"/>
    </xf>
    <xf numFmtId="0" fontId="30" fillId="0" borderId="7" xfId="0" applyFont="1" applyBorder="1" applyProtection="1"/>
    <xf numFmtId="0" fontId="30" fillId="0" borderId="40" xfId="0" applyFont="1" applyBorder="1" applyAlignment="1" applyProtection="1">
      <alignment horizontal="left" vertical="top"/>
    </xf>
    <xf numFmtId="0" fontId="30" fillId="0" borderId="8" xfId="0" applyFont="1" applyBorder="1" applyAlignment="1" applyProtection="1">
      <alignment horizontal="left" vertical="top" wrapText="1"/>
    </xf>
    <xf numFmtId="14" fontId="33" fillId="0" borderId="7" xfId="0" applyNumberFormat="1" applyFont="1" applyBorder="1" applyAlignment="1">
      <alignment horizontal="left" vertical="top"/>
    </xf>
    <xf numFmtId="0" fontId="20" fillId="13" borderId="29" xfId="0" applyFont="1" applyFill="1" applyBorder="1" applyAlignment="1">
      <alignment horizontal="center"/>
    </xf>
    <xf numFmtId="0" fontId="24" fillId="12" borderId="7" xfId="0" applyFont="1" applyFill="1" applyBorder="1" applyAlignment="1" applyProtection="1">
      <alignment horizontal="center" vertical="center"/>
    </xf>
    <xf numFmtId="0" fontId="24" fillId="12" borderId="37" xfId="0" applyFont="1" applyFill="1" applyBorder="1" applyAlignment="1" applyProtection="1">
      <alignment horizontal="center" vertical="center"/>
    </xf>
    <xf numFmtId="0" fontId="7" fillId="7" borderId="2" xfId="0" applyFont="1" applyFill="1" applyBorder="1" applyAlignment="1">
      <alignment horizontal="justify" vertical="center" wrapText="1"/>
    </xf>
    <xf numFmtId="0" fontId="20" fillId="13" borderId="22" xfId="0" applyFont="1" applyFill="1" applyBorder="1" applyAlignment="1">
      <alignment horizontal="center"/>
    </xf>
    <xf numFmtId="0" fontId="20" fillId="13" borderId="23" xfId="0" applyFont="1" applyFill="1" applyBorder="1" applyAlignment="1">
      <alignment horizontal="center"/>
    </xf>
    <xf numFmtId="0" fontId="22" fillId="7" borderId="0" xfId="0" applyFont="1" applyFill="1" applyBorder="1" applyAlignment="1">
      <alignment horizontal="center" vertical="center" wrapText="1"/>
    </xf>
    <xf numFmtId="0" fontId="23" fillId="13" borderId="41"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3" fillId="13" borderId="33" xfId="0" applyFont="1" applyFill="1" applyBorder="1" applyAlignment="1">
      <alignment horizontal="center" vertical="center" wrapText="1"/>
    </xf>
    <xf numFmtId="0" fontId="23" fillId="13" borderId="3" xfId="0" applyFont="1" applyFill="1" applyBorder="1" applyAlignment="1">
      <alignment horizontal="center" vertical="center" wrapText="1"/>
    </xf>
    <xf numFmtId="0" fontId="23" fillId="13" borderId="42" xfId="0" applyFont="1" applyFill="1" applyBorder="1" applyAlignment="1">
      <alignment horizontal="center" vertical="center" wrapText="1"/>
    </xf>
    <xf numFmtId="0" fontId="22" fillId="7" borderId="42" xfId="0" applyFont="1" applyFill="1" applyBorder="1" applyAlignment="1">
      <alignment horizontal="center" vertical="center" wrapText="1"/>
    </xf>
    <xf numFmtId="0" fontId="22" fillId="7" borderId="29" xfId="0" applyFont="1" applyFill="1" applyBorder="1" applyAlignment="1">
      <alignment horizontal="center" vertical="center" wrapText="1"/>
    </xf>
    <xf numFmtId="0" fontId="23" fillId="13" borderId="43" xfId="0" applyFont="1" applyFill="1" applyBorder="1" applyAlignment="1">
      <alignment horizontal="center" vertical="center" wrapText="1"/>
    </xf>
    <xf numFmtId="0" fontId="22" fillId="7" borderId="43" xfId="0" applyFont="1" applyFill="1" applyBorder="1" applyAlignment="1">
      <alignment horizontal="center" vertical="center" wrapText="1"/>
    </xf>
    <xf numFmtId="0" fontId="22" fillId="7" borderId="23" xfId="0" applyFont="1" applyFill="1" applyBorder="1" applyAlignment="1">
      <alignment horizontal="center" vertical="center" wrapText="1"/>
    </xf>
    <xf numFmtId="0" fontId="23" fillId="13" borderId="44" xfId="0" applyFont="1" applyFill="1" applyBorder="1" applyAlignment="1">
      <alignment horizontal="center" vertical="center" wrapText="1"/>
    </xf>
    <xf numFmtId="0" fontId="22" fillId="7" borderId="30" xfId="0" applyFont="1" applyFill="1" applyBorder="1" applyAlignment="1">
      <alignment horizontal="center" vertical="center" wrapText="1"/>
    </xf>
    <xf numFmtId="0" fontId="7" fillId="2" borderId="10" xfId="0" applyFont="1" applyFill="1" applyBorder="1" applyAlignment="1">
      <alignment horizontal="justify" vertical="center" wrapText="1"/>
    </xf>
    <xf numFmtId="0" fontId="22" fillId="2" borderId="35" xfId="0" applyFont="1" applyFill="1" applyBorder="1" applyAlignment="1">
      <alignment horizontal="center" vertical="center" wrapText="1"/>
    </xf>
    <xf numFmtId="0" fontId="22" fillId="12" borderId="10" xfId="0" applyFont="1" applyFill="1" applyBorder="1" applyAlignment="1">
      <alignment horizontal="center" vertical="center" wrapText="1"/>
    </xf>
    <xf numFmtId="0" fontId="22" fillId="12" borderId="35" xfId="0" applyFont="1" applyFill="1" applyBorder="1" applyAlignment="1">
      <alignment horizontal="center" vertical="center" wrapText="1"/>
    </xf>
    <xf numFmtId="0" fontId="22" fillId="7" borderId="44"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2" fillId="12" borderId="2" xfId="0" applyFont="1" applyFill="1" applyBorder="1" applyAlignment="1">
      <alignment horizontal="center" vertical="center" wrapText="1"/>
    </xf>
    <xf numFmtId="0" fontId="23" fillId="13" borderId="45"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23" fillId="13" borderId="47" xfId="0" applyFont="1" applyFill="1" applyBorder="1" applyAlignment="1">
      <alignment horizontal="center" vertical="center" wrapText="1"/>
    </xf>
    <xf numFmtId="0" fontId="23" fillId="13" borderId="48"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7" xfId="0" applyFont="1" applyFill="1" applyBorder="1" applyAlignment="1">
      <alignment horizontal="center" vertical="center" wrapText="1"/>
    </xf>
    <xf numFmtId="0" fontId="0" fillId="7" borderId="0" xfId="0" applyFill="1" applyBorder="1" applyAlignment="1">
      <alignment horizontal="center"/>
    </xf>
    <xf numFmtId="0" fontId="23" fillId="7" borderId="0" xfId="0" applyFont="1" applyFill="1" applyBorder="1" applyAlignment="1">
      <alignment horizontal="center" vertical="center" wrapText="1"/>
    </xf>
    <xf numFmtId="0" fontId="17" fillId="0" borderId="41"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4" fillId="2" borderId="2" xfId="0" applyFont="1" applyFill="1" applyBorder="1" applyAlignment="1" applyProtection="1">
      <alignment horizontal="center" vertical="center"/>
      <protection locked="0"/>
    </xf>
    <xf numFmtId="0" fontId="4" fillId="7" borderId="2" xfId="0" applyFont="1" applyFill="1" applyBorder="1" applyAlignment="1" applyProtection="1">
      <alignment horizontal="center" vertical="center"/>
      <protection locked="0"/>
    </xf>
    <xf numFmtId="0" fontId="22" fillId="7" borderId="2" xfId="0" applyFont="1" applyFill="1" applyBorder="1" applyAlignment="1">
      <alignment horizontal="center" vertical="center" wrapText="1"/>
    </xf>
    <xf numFmtId="0" fontId="22" fillId="7" borderId="2" xfId="0" applyFont="1" applyFill="1" applyBorder="1" applyAlignment="1">
      <alignment horizontal="center" vertical="center" wrapText="1"/>
    </xf>
    <xf numFmtId="0" fontId="23" fillId="13" borderId="33" xfId="0" applyFont="1" applyFill="1" applyBorder="1" applyAlignment="1">
      <alignment horizontal="center" vertical="center" wrapText="1"/>
    </xf>
    <xf numFmtId="0" fontId="23" fillId="13" borderId="15" xfId="0" applyFont="1" applyFill="1" applyBorder="1" applyAlignment="1">
      <alignment horizontal="center" vertical="center" wrapText="1"/>
    </xf>
    <xf numFmtId="0" fontId="7" fillId="7" borderId="10" xfId="0" applyFont="1" applyFill="1" applyBorder="1" applyAlignment="1">
      <alignment horizontal="justify" vertical="center" wrapText="1"/>
    </xf>
    <xf numFmtId="0" fontId="22" fillId="7" borderId="15" xfId="0" applyFont="1" applyFill="1" applyBorder="1" applyAlignment="1">
      <alignment horizontal="center" vertical="center" wrapText="1"/>
    </xf>
    <xf numFmtId="0" fontId="22" fillId="7" borderId="34"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49" xfId="0" applyFont="1" applyFill="1" applyBorder="1" applyAlignment="1">
      <alignment horizontal="center" vertical="center" wrapText="1"/>
    </xf>
    <xf numFmtId="0" fontId="4" fillId="0" borderId="2" xfId="0" applyFont="1" applyBorder="1"/>
    <xf numFmtId="0" fontId="22" fillId="2" borderId="2" xfId="0" applyFont="1" applyFill="1" applyBorder="1" applyAlignment="1">
      <alignment vertical="center" wrapText="1"/>
    </xf>
    <xf numFmtId="0" fontId="23" fillId="13" borderId="12" xfId="0" applyFont="1" applyFill="1" applyBorder="1" applyAlignment="1">
      <alignment horizontal="center" vertical="center" wrapText="1"/>
    </xf>
    <xf numFmtId="0" fontId="30" fillId="2" borderId="2"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37"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30" fillId="0" borderId="6" xfId="0" applyFont="1" applyBorder="1" applyAlignment="1">
      <alignment horizontal="center" vertical="top" wrapText="1"/>
    </xf>
    <xf numFmtId="0" fontId="30" fillId="0" borderId="1" xfId="0" applyFont="1" applyBorder="1" applyAlignment="1">
      <alignment horizontal="center" vertical="top" wrapText="1"/>
    </xf>
    <xf numFmtId="0" fontId="27" fillId="12" borderId="33" xfId="0" applyFont="1" applyFill="1" applyBorder="1" applyAlignment="1">
      <alignment horizontal="center" vertical="center" wrapText="1"/>
    </xf>
    <xf numFmtId="0" fontId="7" fillId="0" borderId="25" xfId="0" applyFont="1" applyFill="1" applyBorder="1" applyAlignment="1">
      <alignment horizontal="left" vertical="top" wrapText="1"/>
    </xf>
    <xf numFmtId="0" fontId="23" fillId="13" borderId="24" xfId="0" applyFont="1" applyFill="1" applyBorder="1" applyAlignment="1">
      <alignment horizontal="center" wrapText="1"/>
    </xf>
    <xf numFmtId="0" fontId="23" fillId="13" borderId="29" xfId="0" applyFont="1" applyFill="1" applyBorder="1" applyAlignment="1">
      <alignment horizontal="center" wrapText="1"/>
    </xf>
    <xf numFmtId="0" fontId="23" fillId="13" borderId="30" xfId="0" applyFont="1" applyFill="1" applyBorder="1" applyAlignment="1">
      <alignment horizontal="center" wrapText="1"/>
    </xf>
    <xf numFmtId="0" fontId="22" fillId="13" borderId="19" xfId="0" applyFont="1" applyFill="1" applyBorder="1" applyAlignment="1">
      <alignment horizontal="center"/>
    </xf>
    <xf numFmtId="0" fontId="22" fillId="13" borderId="21" xfId="0" applyFont="1" applyFill="1" applyBorder="1" applyAlignment="1">
      <alignment horizontal="center"/>
    </xf>
    <xf numFmtId="0" fontId="20" fillId="13" borderId="29" xfId="0" applyFont="1" applyFill="1" applyBorder="1" applyAlignment="1">
      <alignment horizontal="center"/>
    </xf>
    <xf numFmtId="0" fontId="20" fillId="13" borderId="22" xfId="0" applyFont="1" applyFill="1" applyBorder="1" applyAlignment="1">
      <alignment horizontal="center"/>
    </xf>
    <xf numFmtId="0" fontId="30" fillId="0" borderId="38" xfId="0" applyFont="1" applyFill="1" applyBorder="1" applyAlignment="1" applyProtection="1">
      <alignment horizontal="left" vertical="center" wrapText="1"/>
      <protection locked="0"/>
    </xf>
    <xf numFmtId="0" fontId="7" fillId="7" borderId="50" xfId="0" applyFont="1" applyFill="1" applyBorder="1" applyAlignment="1">
      <alignment vertical="center" wrapText="1"/>
    </xf>
    <xf numFmtId="0" fontId="52" fillId="7" borderId="51" xfId="0" applyFont="1" applyFill="1" applyBorder="1" applyAlignment="1">
      <alignment horizontal="center" vertical="center" wrapText="1"/>
    </xf>
    <xf numFmtId="0" fontId="30" fillId="0" borderId="16" xfId="0" applyFont="1" applyBorder="1" applyProtection="1"/>
    <xf numFmtId="0" fontId="30" fillId="0" borderId="1" xfId="0" applyFont="1" applyBorder="1" applyProtection="1"/>
    <xf numFmtId="0" fontId="30" fillId="0" borderId="1" xfId="0" applyFont="1" applyBorder="1" applyAlignment="1" applyProtection="1">
      <alignment vertical="center"/>
    </xf>
    <xf numFmtId="0" fontId="30" fillId="0" borderId="5" xfId="0" applyFont="1" applyBorder="1" applyProtection="1"/>
    <xf numFmtId="0" fontId="33" fillId="0" borderId="32" xfId="0" applyFont="1" applyBorder="1" applyAlignment="1" applyProtection="1">
      <alignment horizontal="left"/>
      <protection locked="0"/>
    </xf>
    <xf numFmtId="0" fontId="2" fillId="2" borderId="2" xfId="0" applyFont="1" applyFill="1" applyBorder="1" applyAlignment="1" applyProtection="1">
      <alignment horizontal="center" vertical="center"/>
      <protection locked="0"/>
    </xf>
    <xf numFmtId="0" fontId="2" fillId="2" borderId="35" xfId="0" applyFont="1" applyFill="1" applyBorder="1" applyAlignment="1" applyProtection="1">
      <alignment horizontal="center" vertical="center"/>
      <protection locked="0"/>
    </xf>
    <xf numFmtId="0" fontId="30" fillId="2" borderId="31" xfId="0" applyFont="1" applyFill="1" applyBorder="1" applyAlignment="1" applyProtection="1">
      <alignment horizontal="center" vertical="center"/>
      <protection locked="0"/>
    </xf>
    <xf numFmtId="0" fontId="30" fillId="2" borderId="2" xfId="0" applyFont="1" applyFill="1" applyBorder="1" applyAlignment="1" applyProtection="1">
      <alignment horizontal="center" vertical="center"/>
      <protection locked="0"/>
    </xf>
    <xf numFmtId="0" fontId="30" fillId="2" borderId="32" xfId="0" applyFont="1" applyFill="1" applyBorder="1" applyAlignment="1" applyProtection="1">
      <alignment horizontal="center" vertical="center"/>
      <protection locked="0"/>
    </xf>
    <xf numFmtId="0" fontId="7" fillId="7" borderId="2" xfId="0" applyFont="1" applyFill="1" applyBorder="1" applyAlignment="1">
      <alignment vertical="center" wrapText="1"/>
    </xf>
    <xf numFmtId="0" fontId="0" fillId="0" borderId="2" xfId="0" applyBorder="1" applyAlignment="1">
      <alignment horizontal="center"/>
    </xf>
    <xf numFmtId="0" fontId="7" fillId="0" borderId="2" xfId="0" applyFont="1" applyBorder="1" applyAlignment="1">
      <alignment horizontal="center"/>
    </xf>
    <xf numFmtId="0" fontId="23" fillId="13" borderId="53" xfId="0" applyFont="1" applyFill="1" applyBorder="1" applyAlignment="1">
      <alignment horizontal="center" vertical="center" wrapText="1"/>
    </xf>
    <xf numFmtId="0" fontId="23" fillId="13" borderId="10" xfId="0"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23" fillId="13" borderId="42" xfId="0" applyFont="1" applyFill="1" applyBorder="1" applyAlignment="1">
      <alignment horizontal="center" wrapText="1"/>
    </xf>
    <xf numFmtId="0" fontId="23" fillId="13" borderId="54" xfId="0" applyFont="1" applyFill="1" applyBorder="1" applyAlignment="1">
      <alignment horizontal="center" wrapText="1"/>
    </xf>
    <xf numFmtId="0" fontId="20" fillId="13" borderId="19" xfId="0" applyFont="1" applyFill="1" applyBorder="1" applyAlignment="1">
      <alignment horizontal="center"/>
    </xf>
    <xf numFmtId="0" fontId="54" fillId="0" borderId="2" xfId="0" applyFont="1" applyBorder="1" applyAlignment="1" applyProtection="1">
      <alignment horizontal="center" wrapText="1"/>
      <protection locked="0"/>
    </xf>
    <xf numFmtId="0" fontId="47" fillId="4" borderId="16" xfId="0" applyFont="1" applyFill="1" applyBorder="1" applyAlignment="1">
      <alignment vertical="top" wrapText="1"/>
    </xf>
    <xf numFmtId="0" fontId="4" fillId="7" borderId="0"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4" xfId="0" applyFont="1" applyBorder="1" applyAlignment="1">
      <alignment horizontal="center" vertical="center" wrapText="1"/>
    </xf>
    <xf numFmtId="0" fontId="4" fillId="0" borderId="0" xfId="0" applyFont="1" applyBorder="1" applyAlignment="1">
      <alignment horizontal="center" vertical="center" wrapText="1"/>
    </xf>
    <xf numFmtId="0" fontId="6" fillId="6" borderId="34" xfId="0" applyFont="1" applyFill="1" applyBorder="1" applyAlignment="1">
      <alignment horizontal="center" vertical="center" wrapText="1"/>
    </xf>
    <xf numFmtId="0" fontId="6" fillId="6" borderId="33" xfId="0" applyFont="1" applyFill="1" applyBorder="1" applyAlignment="1">
      <alignment vertical="top" wrapText="1"/>
    </xf>
    <xf numFmtId="0" fontId="6" fillId="6" borderId="34" xfId="0" applyFont="1" applyFill="1" applyBorder="1" applyAlignment="1">
      <alignment vertical="top" wrapText="1"/>
    </xf>
    <xf numFmtId="0" fontId="6" fillId="6" borderId="6" xfId="0" applyFont="1" applyFill="1" applyBorder="1" applyAlignment="1">
      <alignment vertical="top" wrapText="1"/>
    </xf>
    <xf numFmtId="0" fontId="47" fillId="4" borderId="34" xfId="0" applyFont="1" applyFill="1" applyBorder="1" applyAlignment="1">
      <alignment horizontal="left" vertical="center" wrapText="1"/>
    </xf>
    <xf numFmtId="0" fontId="47" fillId="4" borderId="6" xfId="0" applyFont="1" applyFill="1" applyBorder="1" applyAlignment="1">
      <alignment horizontal="left" vertical="center" wrapText="1"/>
    </xf>
    <xf numFmtId="0" fontId="6" fillId="6" borderId="12" xfId="0" applyFont="1" applyFill="1" applyBorder="1" applyAlignment="1">
      <alignment horizontal="right" vertical="center" wrapText="1"/>
    </xf>
    <xf numFmtId="0" fontId="6" fillId="6" borderId="15" xfId="0" applyFont="1" applyFill="1" applyBorder="1" applyAlignment="1">
      <alignment horizontal="center" vertical="center" wrapText="1"/>
    </xf>
    <xf numFmtId="0" fontId="6" fillId="6" borderId="15" xfId="0" applyFont="1" applyFill="1" applyBorder="1" applyAlignment="1">
      <alignment vertical="top" wrapText="1"/>
    </xf>
    <xf numFmtId="0" fontId="6" fillId="6" borderId="16" xfId="0" applyFont="1" applyFill="1" applyBorder="1" applyAlignment="1">
      <alignment vertical="top" wrapText="1"/>
    </xf>
    <xf numFmtId="0" fontId="47" fillId="4" borderId="33" xfId="0" applyFont="1" applyFill="1" applyBorder="1" applyAlignment="1">
      <alignment horizontal="right" vertical="center" wrapText="1"/>
    </xf>
    <xf numFmtId="0" fontId="47" fillId="5" borderId="4" xfId="0" applyFont="1" applyFill="1" applyBorder="1" applyAlignment="1">
      <alignment horizontal="right" vertical="center" wrapText="1"/>
    </xf>
    <xf numFmtId="0" fontId="47" fillId="4" borderId="34" xfId="0" applyFont="1" applyFill="1" applyBorder="1" applyAlignment="1">
      <alignment horizontal="center" vertical="center" wrapText="1"/>
    </xf>
    <xf numFmtId="0" fontId="47" fillId="4" borderId="6" xfId="0" applyFont="1" applyFill="1" applyBorder="1" applyAlignment="1">
      <alignment horizontal="center" vertical="center" wrapText="1"/>
    </xf>
    <xf numFmtId="0" fontId="47" fillId="5" borderId="33" xfId="0" applyFont="1" applyFill="1" applyBorder="1" applyAlignment="1">
      <alignment horizontal="right" vertical="center" wrapText="1"/>
    </xf>
    <xf numFmtId="0" fontId="47" fillId="5" borderId="34" xfId="0" applyFont="1" applyFill="1" applyBorder="1" applyAlignment="1">
      <alignment horizontal="center" vertical="center" wrapText="1"/>
    </xf>
    <xf numFmtId="0" fontId="47" fillId="5" borderId="6" xfId="0" applyFont="1" applyFill="1" applyBorder="1" applyAlignment="1">
      <alignment horizontal="center" vertical="center" wrapText="1"/>
    </xf>
    <xf numFmtId="0" fontId="7" fillId="7" borderId="0" xfId="0" applyFont="1" applyFill="1" applyBorder="1"/>
    <xf numFmtId="0" fontId="6" fillId="7" borderId="0" xfId="0" applyFont="1" applyFill="1" applyBorder="1" applyAlignment="1">
      <alignment horizontal="right" vertical="top" wrapText="1"/>
    </xf>
    <xf numFmtId="0" fontId="6" fillId="7" borderId="0" xfId="0" applyFont="1" applyFill="1" applyBorder="1" applyAlignment="1">
      <alignment horizontal="center" vertical="center" wrapText="1"/>
    </xf>
    <xf numFmtId="0" fontId="6" fillId="7" borderId="0" xfId="0" applyFont="1" applyFill="1" applyBorder="1" applyAlignment="1">
      <alignment vertical="top" wrapText="1"/>
    </xf>
    <xf numFmtId="0" fontId="47" fillId="3" borderId="33" xfId="0" applyFont="1" applyFill="1" applyBorder="1" applyAlignment="1">
      <alignment horizontal="right" vertical="top" wrapText="1"/>
    </xf>
    <xf numFmtId="0" fontId="47" fillId="3" borderId="14" xfId="0" applyFont="1" applyFill="1" applyBorder="1" applyAlignment="1">
      <alignment horizontal="right" vertical="top" wrapText="1"/>
    </xf>
    <xf numFmtId="0" fontId="6" fillId="6" borderId="14" xfId="0" applyFont="1" applyFill="1" applyBorder="1" applyAlignment="1">
      <alignment horizontal="right" vertical="center" wrapText="1"/>
    </xf>
    <xf numFmtId="0" fontId="47" fillId="3" borderId="34" xfId="0" applyFont="1" applyFill="1" applyBorder="1" applyAlignment="1">
      <alignment horizontal="center" vertical="center" wrapText="1"/>
    </xf>
    <xf numFmtId="0" fontId="47" fillId="3" borderId="34" xfId="0" applyFont="1" applyFill="1" applyBorder="1" applyAlignment="1">
      <alignment vertical="top" wrapText="1"/>
    </xf>
    <xf numFmtId="0" fontId="48" fillId="3" borderId="34" xfId="0" applyFont="1" applyFill="1" applyBorder="1" applyAlignment="1">
      <alignment vertical="top" wrapText="1"/>
    </xf>
    <xf numFmtId="0" fontId="48" fillId="3" borderId="6" xfId="0" applyFont="1" applyFill="1" applyBorder="1" applyAlignment="1">
      <alignment vertical="top" wrapText="1"/>
    </xf>
    <xf numFmtId="0" fontId="47" fillId="3" borderId="34" xfId="0" applyFont="1" applyFill="1" applyBorder="1" applyAlignment="1">
      <alignment horizontal="right" vertical="top" wrapText="1"/>
    </xf>
    <xf numFmtId="0" fontId="6" fillId="0" borderId="11" xfId="0" applyFont="1" applyBorder="1" applyAlignment="1">
      <alignment horizontal="center" vertical="top" wrapText="1"/>
    </xf>
    <xf numFmtId="0" fontId="7" fillId="6" borderId="4" xfId="0" applyFont="1" applyFill="1" applyBorder="1" applyAlignment="1">
      <alignment vertical="top" wrapText="1"/>
    </xf>
    <xf numFmtId="0" fontId="47" fillId="4" borderId="0" xfId="0" applyFont="1" applyFill="1" applyBorder="1" applyAlignment="1">
      <alignment horizontal="right" vertical="top" wrapText="1"/>
    </xf>
    <xf numFmtId="0" fontId="47" fillId="4" borderId="0" xfId="0" applyFont="1" applyFill="1" applyBorder="1" applyAlignment="1">
      <alignment horizontal="center" vertical="top" wrapText="1"/>
    </xf>
    <xf numFmtId="0" fontId="47" fillId="4" borderId="0" xfId="0" applyFont="1" applyFill="1" applyBorder="1" applyAlignment="1">
      <alignment vertical="top" wrapText="1"/>
    </xf>
    <xf numFmtId="0" fontId="6" fillId="6" borderId="15" xfId="0" applyFont="1" applyFill="1" applyBorder="1" applyAlignment="1">
      <alignment horizontal="right" vertical="center" wrapText="1"/>
    </xf>
    <xf numFmtId="0" fontId="4" fillId="7" borderId="0" xfId="0" applyFont="1" applyFill="1" applyBorder="1" applyAlignment="1">
      <alignment vertical="center" wrapText="1"/>
    </xf>
    <xf numFmtId="0" fontId="0" fillId="7" borderId="0" xfId="0" applyFill="1" applyBorder="1"/>
    <xf numFmtId="0" fontId="9" fillId="0" borderId="0" xfId="0" applyFont="1" applyBorder="1" applyAlignment="1">
      <alignment vertical="center" wrapText="1"/>
    </xf>
    <xf numFmtId="0" fontId="4" fillId="3" borderId="55" xfId="0" applyFont="1" applyFill="1" applyBorder="1" applyAlignment="1">
      <alignment horizontal="center" vertical="center" wrapText="1"/>
    </xf>
    <xf numFmtId="0" fontId="4" fillId="3" borderId="27" xfId="0" applyFont="1" applyFill="1" applyBorder="1" applyAlignment="1">
      <alignment horizontal="center" vertical="center"/>
    </xf>
    <xf numFmtId="0" fontId="4" fillId="6" borderId="2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28" xfId="0" applyFont="1" applyFill="1" applyBorder="1" applyAlignment="1">
      <alignment horizontal="center" vertical="center" wrapText="1"/>
    </xf>
    <xf numFmtId="0" fontId="4" fillId="0" borderId="0" xfId="0" applyFont="1" applyBorder="1"/>
    <xf numFmtId="0" fontId="24" fillId="7" borderId="0" xfId="0" applyFont="1" applyFill="1" applyBorder="1" applyAlignment="1" applyProtection="1">
      <alignment vertical="center" wrapText="1"/>
    </xf>
    <xf numFmtId="0" fontId="6" fillId="0" borderId="0" xfId="0" applyFont="1"/>
    <xf numFmtId="0" fontId="38" fillId="0" borderId="0" xfId="0" applyFont="1"/>
    <xf numFmtId="0" fontId="3" fillId="0" borderId="0" xfId="0" applyFont="1" applyBorder="1" applyAlignment="1">
      <alignment horizontal="center"/>
    </xf>
    <xf numFmtId="0" fontId="2" fillId="0" borderId="0" xfId="0" applyFont="1" applyFill="1" applyBorder="1" applyAlignment="1">
      <alignment wrapText="1"/>
    </xf>
    <xf numFmtId="0" fontId="39" fillId="0" borderId="0" xfId="0" applyFont="1" applyAlignment="1">
      <alignment horizontal="left"/>
    </xf>
    <xf numFmtId="1" fontId="20" fillId="13" borderId="21" xfId="0" applyNumberFormat="1" applyFont="1" applyFill="1" applyBorder="1" applyAlignment="1">
      <alignment horizontal="center"/>
    </xf>
    <xf numFmtId="1" fontId="41" fillId="0" borderId="0" xfId="0" applyNumberFormat="1" applyFont="1"/>
    <xf numFmtId="0" fontId="48" fillId="7" borderId="2" xfId="0" applyFont="1" applyFill="1" applyBorder="1"/>
    <xf numFmtId="0" fontId="55" fillId="13" borderId="3" xfId="0" applyFont="1" applyFill="1" applyBorder="1" applyAlignment="1" applyProtection="1">
      <alignment horizontal="center" vertical="center" wrapText="1"/>
    </xf>
    <xf numFmtId="0" fontId="56" fillId="0" borderId="0" xfId="0" applyFont="1" applyAlignment="1">
      <alignment wrapText="1"/>
    </xf>
    <xf numFmtId="0" fontId="55" fillId="13" borderId="56" xfId="0" applyFont="1" applyFill="1" applyBorder="1" applyAlignment="1" applyProtection="1">
      <alignment horizontal="center" vertical="center" wrapText="1"/>
    </xf>
    <xf numFmtId="0" fontId="24" fillId="7" borderId="0" xfId="0" applyFont="1" applyFill="1" applyBorder="1" applyAlignment="1" applyProtection="1">
      <alignment horizontal="left" vertical="justify" wrapText="1"/>
    </xf>
    <xf numFmtId="0" fontId="30" fillId="2" borderId="2" xfId="0" applyFont="1" applyFill="1" applyBorder="1" applyAlignment="1" applyProtection="1">
      <alignment horizontal="center" vertical="center" wrapText="1"/>
      <protection locked="0"/>
    </xf>
    <xf numFmtId="0" fontId="24" fillId="13" borderId="32" xfId="0" applyFont="1" applyFill="1" applyBorder="1" applyAlignment="1">
      <alignment horizontal="center" vertical="center" wrapText="1"/>
    </xf>
    <xf numFmtId="1" fontId="24" fillId="12" borderId="13" xfId="0" applyNumberFormat="1" applyFont="1" applyFill="1" applyBorder="1" applyAlignment="1" applyProtection="1">
      <alignment horizontal="center" vertical="center" wrapText="1"/>
    </xf>
    <xf numFmtId="0" fontId="22" fillId="7" borderId="29" xfId="0" applyFont="1" applyFill="1" applyBorder="1" applyAlignment="1">
      <alignment horizontal="left" vertical="center"/>
    </xf>
    <xf numFmtId="0" fontId="21" fillId="7" borderId="33" xfId="0" applyFont="1" applyFill="1" applyBorder="1" applyAlignment="1">
      <alignment horizontal="center" vertical="center" wrapText="1"/>
    </xf>
    <xf numFmtId="0" fontId="21" fillId="7" borderId="0" xfId="0" applyFont="1" applyFill="1" applyBorder="1" applyAlignment="1">
      <alignment wrapText="1"/>
    </xf>
    <xf numFmtId="0" fontId="24" fillId="7" borderId="0" xfId="0" applyFont="1" applyFill="1" applyBorder="1" applyAlignment="1" applyProtection="1">
      <alignment horizontal="left" vertical="center" wrapText="1"/>
    </xf>
    <xf numFmtId="0" fontId="30" fillId="7" borderId="0" xfId="0" applyFont="1" applyFill="1" applyBorder="1" applyAlignment="1" applyProtection="1">
      <alignment vertical="center" wrapText="1"/>
    </xf>
    <xf numFmtId="0" fontId="26" fillId="11" borderId="35" xfId="0" applyFont="1" applyFill="1" applyBorder="1" applyAlignment="1">
      <alignment horizontal="center" vertical="center" wrapText="1"/>
    </xf>
    <xf numFmtId="0" fontId="2" fillId="0" borderId="0" xfId="0" applyFont="1"/>
    <xf numFmtId="0" fontId="3" fillId="0" borderId="0" xfId="0" applyFont="1" applyAlignment="1">
      <alignment horizontal="center"/>
    </xf>
    <xf numFmtId="0" fontId="3" fillId="0" borderId="0" xfId="0" applyFont="1"/>
    <xf numFmtId="0" fontId="2" fillId="8" borderId="57" xfId="0" applyFont="1" applyFill="1" applyBorder="1" applyAlignment="1">
      <alignment horizontal="center" wrapText="1"/>
    </xf>
    <xf numFmtId="0" fontId="7" fillId="8" borderId="52" xfId="0" applyFont="1" applyFill="1" applyBorder="1" applyAlignment="1">
      <alignment horizontal="center"/>
    </xf>
    <xf numFmtId="0" fontId="7" fillId="8" borderId="58" xfId="0" applyFont="1" applyFill="1" applyBorder="1" applyAlignment="1">
      <alignment horizontal="center"/>
    </xf>
    <xf numFmtId="0" fontId="3" fillId="14" borderId="12" xfId="0" applyFont="1" applyFill="1" applyBorder="1" applyAlignment="1">
      <alignment horizontal="center"/>
    </xf>
    <xf numFmtId="0" fontId="3" fillId="14" borderId="16" xfId="0" applyFont="1" applyFill="1" applyBorder="1"/>
    <xf numFmtId="0" fontId="3" fillId="14" borderId="0" xfId="0" applyFont="1" applyFill="1" applyBorder="1" applyAlignment="1">
      <alignment horizontal="center" vertical="center"/>
    </xf>
    <xf numFmtId="0" fontId="3" fillId="14" borderId="0" xfId="0" applyFont="1" applyFill="1" applyBorder="1"/>
    <xf numFmtId="0" fontId="2" fillId="14" borderId="9" xfId="0" applyFont="1" applyFill="1" applyBorder="1" applyAlignment="1">
      <alignment horizontal="center"/>
    </xf>
    <xf numFmtId="0" fontId="2" fillId="14" borderId="59" xfId="0" applyFont="1" applyFill="1" applyBorder="1" applyAlignment="1">
      <alignment wrapText="1"/>
    </xf>
    <xf numFmtId="0" fontId="2" fillId="14" borderId="2" xfId="0" applyFont="1" applyFill="1" applyBorder="1" applyAlignment="1">
      <alignment horizontal="center"/>
    </xf>
    <xf numFmtId="0" fontId="2" fillId="14" borderId="8" xfId="0" applyFont="1" applyFill="1" applyBorder="1" applyAlignment="1">
      <alignment wrapText="1"/>
    </xf>
    <xf numFmtId="0" fontId="2" fillId="14" borderId="40" xfId="0" applyFont="1" applyFill="1" applyBorder="1" applyAlignment="1">
      <alignment wrapText="1"/>
    </xf>
    <xf numFmtId="0" fontId="3" fillId="14" borderId="3" xfId="0" applyFont="1" applyFill="1" applyBorder="1" applyAlignment="1">
      <alignment horizontal="center"/>
    </xf>
    <xf numFmtId="0" fontId="21" fillId="0" borderId="0" xfId="0" applyFont="1" applyAlignment="1">
      <alignment horizontal="left" vertical="center" wrapText="1"/>
    </xf>
    <xf numFmtId="0" fontId="2" fillId="0" borderId="25" xfId="0" applyFont="1" applyFill="1" applyBorder="1" applyAlignment="1">
      <alignment horizontal="left" vertical="top" wrapText="1"/>
    </xf>
    <xf numFmtId="0" fontId="2" fillId="0" borderId="2" xfId="0" applyFont="1" applyBorder="1" applyAlignment="1">
      <alignment horizontal="center" vertical="center"/>
    </xf>
    <xf numFmtId="0" fontId="24" fillId="7" borderId="8" xfId="0" applyFont="1" applyFill="1" applyBorder="1" applyAlignment="1" applyProtection="1">
      <alignment vertical="center" wrapText="1"/>
    </xf>
    <xf numFmtId="0" fontId="24" fillId="7" borderId="41" xfId="0" applyFont="1" applyFill="1" applyBorder="1" applyAlignment="1" applyProtection="1">
      <alignment vertical="center" wrapText="1"/>
    </xf>
    <xf numFmtId="0" fontId="24" fillId="7" borderId="7" xfId="0" applyFont="1" applyFill="1" applyBorder="1" applyAlignment="1" applyProtection="1">
      <alignment vertical="center" wrapText="1"/>
    </xf>
    <xf numFmtId="164" fontId="34" fillId="2" borderId="1" xfId="0" applyNumberFormat="1" applyFont="1" applyFill="1" applyBorder="1" applyAlignment="1">
      <alignment vertical="center" wrapText="1"/>
    </xf>
    <xf numFmtId="0" fontId="24" fillId="2" borderId="0" xfId="0" applyFont="1" applyFill="1" applyAlignment="1">
      <alignment horizontal="left"/>
    </xf>
    <xf numFmtId="14" fontId="24" fillId="2" borderId="35" xfId="0" applyNumberFormat="1" applyFont="1" applyFill="1" applyBorder="1" applyAlignment="1">
      <alignment horizontal="left"/>
    </xf>
    <xf numFmtId="0" fontId="23" fillId="2" borderId="0" xfId="0" applyFont="1" applyFill="1" applyAlignment="1">
      <alignment horizontal="left"/>
    </xf>
    <xf numFmtId="0" fontId="57" fillId="0" borderId="2" xfId="0" applyFont="1" applyBorder="1" applyAlignment="1" applyProtection="1">
      <alignment horizontal="center" wrapText="1"/>
      <protection locked="0"/>
    </xf>
    <xf numFmtId="0" fontId="27" fillId="13" borderId="60" xfId="0" applyFont="1" applyFill="1" applyBorder="1" applyAlignment="1">
      <alignment horizontal="center" wrapText="1"/>
    </xf>
    <xf numFmtId="0" fontId="27" fillId="13" borderId="10" xfId="0" applyFont="1" applyFill="1" applyBorder="1" applyAlignment="1">
      <alignment horizontal="center" wrapText="1"/>
    </xf>
    <xf numFmtId="0" fontId="27" fillId="13" borderId="49" xfId="0" applyFont="1" applyFill="1" applyBorder="1" applyAlignment="1">
      <alignment horizontal="center" wrapText="1"/>
    </xf>
    <xf numFmtId="0" fontId="25" fillId="13" borderId="3" xfId="0" applyFont="1" applyFill="1" applyBorder="1" applyAlignment="1" applyProtection="1">
      <alignment horizontal="center" vertical="center" wrapText="1"/>
    </xf>
    <xf numFmtId="0" fontId="25" fillId="13" borderId="1" xfId="0" applyFont="1" applyFill="1" applyBorder="1" applyAlignment="1" applyProtection="1">
      <alignment horizontal="center" vertical="center" wrapText="1"/>
    </xf>
    <xf numFmtId="0" fontId="25" fillId="13" borderId="56" xfId="0" applyFont="1" applyFill="1" applyBorder="1" applyAlignment="1" applyProtection="1">
      <alignment horizontal="center" vertical="center" wrapText="1"/>
    </xf>
    <xf numFmtId="0" fontId="30" fillId="2" borderId="31"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left" vertical="center" wrapText="1"/>
      <protection locked="0"/>
    </xf>
    <xf numFmtId="0" fontId="2" fillId="2" borderId="31"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wrapText="1"/>
      <protection locked="0"/>
    </xf>
    <xf numFmtId="0" fontId="4" fillId="2" borderId="31" xfId="0" applyFont="1" applyFill="1" applyBorder="1" applyAlignment="1" applyProtection="1">
      <alignment horizontal="center" vertical="center"/>
      <protection locked="0"/>
    </xf>
    <xf numFmtId="0" fontId="4" fillId="7" borderId="31" xfId="0" applyFont="1" applyFill="1" applyBorder="1" applyAlignment="1" applyProtection="1">
      <alignment horizontal="center" vertical="center"/>
      <protection locked="0"/>
    </xf>
    <xf numFmtId="0" fontId="30" fillId="2" borderId="32"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left" vertical="center" wrapText="1"/>
      <protection locked="0"/>
    </xf>
    <xf numFmtId="0" fontId="2" fillId="2" borderId="32" xfId="0" applyFont="1" applyFill="1" applyBorder="1" applyAlignment="1" applyProtection="1">
      <alignment horizontal="center" vertical="center"/>
      <protection locked="0"/>
    </xf>
    <xf numFmtId="0" fontId="2" fillId="0" borderId="32" xfId="0" applyFont="1" applyBorder="1" applyAlignment="1" applyProtection="1">
      <alignment horizontal="center" vertical="center" wrapText="1"/>
      <protection locked="0"/>
    </xf>
    <xf numFmtId="0" fontId="4" fillId="2" borderId="32" xfId="0" applyFont="1" applyFill="1" applyBorder="1" applyAlignment="1" applyProtection="1">
      <alignment horizontal="center" vertical="center"/>
      <protection locked="0"/>
    </xf>
    <xf numFmtId="0" fontId="4" fillId="7" borderId="32" xfId="0" applyFont="1" applyFill="1" applyBorder="1" applyAlignment="1" applyProtection="1">
      <alignment horizontal="center" vertical="center"/>
      <protection locked="0"/>
    </xf>
    <xf numFmtId="0" fontId="30" fillId="2" borderId="35" xfId="0" applyFont="1" applyFill="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4" fillId="2" borderId="35" xfId="0" applyFont="1" applyFill="1" applyBorder="1" applyAlignment="1" applyProtection="1">
      <alignment horizontal="center" vertical="center"/>
      <protection locked="0"/>
    </xf>
    <xf numFmtId="0" fontId="4" fillId="7" borderId="35" xfId="0" applyFont="1" applyFill="1" applyBorder="1" applyAlignment="1" applyProtection="1">
      <alignment horizontal="center" vertical="center"/>
      <protection locked="0"/>
    </xf>
    <xf numFmtId="0" fontId="30" fillId="0" borderId="13" xfId="0" applyFont="1" applyBorder="1" applyProtection="1"/>
    <xf numFmtId="0" fontId="30" fillId="0" borderId="14" xfId="0" applyFont="1" applyBorder="1" applyProtection="1"/>
    <xf numFmtId="0" fontId="30" fillId="0" borderId="4" xfId="0" applyFont="1" applyBorder="1" applyProtection="1"/>
    <xf numFmtId="0" fontId="58" fillId="2" borderId="17" xfId="0" applyFont="1" applyFill="1" applyBorder="1" applyAlignment="1" applyProtection="1">
      <alignment horizontal="left" vertical="center" wrapText="1"/>
      <protection locked="0"/>
    </xf>
    <xf numFmtId="0" fontId="26" fillId="11" borderId="10" xfId="0" applyFont="1" applyFill="1" applyBorder="1" applyAlignment="1">
      <alignment horizontal="center" vertical="center" wrapText="1"/>
    </xf>
    <xf numFmtId="0" fontId="7" fillId="0" borderId="8" xfId="0" applyFont="1" applyBorder="1" applyAlignment="1">
      <alignment vertical="center" wrapText="1"/>
    </xf>
    <xf numFmtId="0" fontId="7" fillId="0" borderId="7" xfId="0" applyFont="1" applyBorder="1" applyAlignment="1">
      <alignment vertical="center" wrapText="1"/>
    </xf>
    <xf numFmtId="0" fontId="7" fillId="7" borderId="26" xfId="0" applyFont="1" applyFill="1" applyBorder="1" applyAlignment="1">
      <alignment vertical="center" wrapText="1"/>
    </xf>
    <xf numFmtId="0" fontId="26" fillId="11" borderId="61" xfId="0" applyFont="1" applyFill="1" applyBorder="1" applyAlignment="1">
      <alignment horizontal="center" vertical="center" wrapText="1"/>
    </xf>
    <xf numFmtId="0" fontId="33" fillId="12" borderId="31" xfId="0" applyFont="1" applyFill="1" applyBorder="1" applyAlignment="1">
      <alignment horizontal="center" vertical="center" wrapText="1"/>
    </xf>
    <xf numFmtId="0" fontId="24" fillId="11" borderId="3" xfId="0" applyFont="1" applyFill="1" applyBorder="1" applyAlignment="1">
      <alignment horizontal="center" vertical="center" wrapText="1"/>
    </xf>
    <xf numFmtId="0" fontId="38" fillId="15" borderId="0" xfId="0" applyFont="1" applyFill="1" applyBorder="1" applyAlignment="1">
      <alignment horizontal="center"/>
    </xf>
    <xf numFmtId="0" fontId="4" fillId="15" borderId="0" xfId="0" applyFont="1" applyFill="1" applyBorder="1" applyAlignment="1">
      <alignment horizontal="center"/>
    </xf>
    <xf numFmtId="0" fontId="59" fillId="7" borderId="34" xfId="0" applyFont="1" applyFill="1" applyBorder="1" applyAlignment="1">
      <alignment vertical="center" wrapText="1"/>
    </xf>
    <xf numFmtId="0" fontId="59" fillId="0" borderId="0" xfId="0" applyFont="1" applyBorder="1" applyAlignment="1">
      <alignment vertical="center" wrapText="1"/>
    </xf>
    <xf numFmtId="0" fontId="59" fillId="0" borderId="34" xfId="0" applyFont="1" applyBorder="1" applyAlignment="1">
      <alignment vertical="center" wrapText="1"/>
    </xf>
    <xf numFmtId="0" fontId="59" fillId="0" borderId="4" xfId="0" applyFont="1" applyBorder="1" applyAlignment="1">
      <alignment horizontal="left" vertical="center" wrapText="1"/>
    </xf>
    <xf numFmtId="0" fontId="59" fillId="7" borderId="12" xfId="0" applyFont="1" applyFill="1" applyBorder="1" applyAlignment="1">
      <alignment vertical="center" wrapText="1"/>
    </xf>
    <xf numFmtId="0" fontId="59" fillId="7" borderId="15" xfId="0" applyFont="1" applyFill="1" applyBorder="1" applyAlignment="1">
      <alignment vertical="center" wrapText="1"/>
    </xf>
    <xf numFmtId="0" fontId="59" fillId="0" borderId="15" xfId="0" applyFont="1" applyBorder="1" applyAlignment="1">
      <alignment vertical="center" wrapText="1"/>
    </xf>
    <xf numFmtId="0" fontId="59" fillId="0" borderId="6" xfId="0" applyFont="1" applyBorder="1" applyAlignment="1">
      <alignment vertical="center" wrapText="1"/>
    </xf>
    <xf numFmtId="0" fontId="59" fillId="0" borderId="49" xfId="0" applyFont="1" applyBorder="1" applyAlignment="1">
      <alignment vertical="center" wrapText="1"/>
    </xf>
    <xf numFmtId="0" fontId="59" fillId="0" borderId="1" xfId="0" applyFont="1" applyBorder="1" applyAlignment="1">
      <alignment vertical="center" wrapText="1"/>
    </xf>
    <xf numFmtId="4" fontId="59" fillId="0" borderId="13" xfId="0" applyNumberFormat="1" applyFont="1" applyBorder="1" applyAlignment="1">
      <alignment vertical="center" wrapText="1"/>
    </xf>
    <xf numFmtId="0" fontId="59" fillId="0" borderId="13" xfId="0" applyFont="1" applyBorder="1" applyAlignment="1">
      <alignment vertical="center" wrapText="1"/>
    </xf>
    <xf numFmtId="0" fontId="59" fillId="0" borderId="33" xfId="0" applyFont="1" applyBorder="1" applyAlignment="1">
      <alignment vertical="center" wrapText="1"/>
    </xf>
    <xf numFmtId="0" fontId="33" fillId="0" borderId="0" xfId="0" applyFont="1" applyBorder="1" applyAlignment="1">
      <alignment vertical="center"/>
    </xf>
    <xf numFmtId="0" fontId="33" fillId="0" borderId="1" xfId="0" applyFont="1" applyBorder="1" applyAlignment="1">
      <alignment vertical="center"/>
    </xf>
    <xf numFmtId="0" fontId="33" fillId="0" borderId="6" xfId="0" applyFont="1" applyBorder="1" applyAlignment="1">
      <alignment horizontal="left" vertical="center" wrapText="1"/>
    </xf>
    <xf numFmtId="0" fontId="2" fillId="7" borderId="25" xfId="0" applyFont="1" applyFill="1" applyBorder="1" applyAlignment="1">
      <alignment horizontal="left" vertical="top" wrapText="1"/>
    </xf>
    <xf numFmtId="0" fontId="2" fillId="0" borderId="25" xfId="0" applyFont="1" applyFill="1" applyBorder="1" applyAlignment="1">
      <alignment horizontal="left" vertical="center" wrapText="1"/>
    </xf>
    <xf numFmtId="0" fontId="24" fillId="12" borderId="33" xfId="0" applyFont="1" applyFill="1" applyBorder="1" applyAlignment="1" applyProtection="1">
      <alignment horizontal="center" vertical="center" wrapText="1"/>
    </xf>
    <xf numFmtId="0" fontId="33" fillId="12" borderId="53" xfId="0" applyFont="1" applyFill="1" applyBorder="1" applyAlignment="1">
      <alignment horizontal="center" vertical="center" wrapText="1"/>
    </xf>
    <xf numFmtId="0" fontId="59" fillId="0" borderId="34" xfId="0" applyFont="1" applyBorder="1" applyAlignment="1">
      <alignment horizontal="left" vertical="center" wrapText="1"/>
    </xf>
    <xf numFmtId="0" fontId="59" fillId="0" borderId="6" xfId="0" applyFont="1" applyBorder="1" applyAlignment="1">
      <alignment horizontal="left" vertical="center" wrapText="1"/>
    </xf>
    <xf numFmtId="0" fontId="34" fillId="0" borderId="29"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2" fillId="0" borderId="43" xfId="0" applyFont="1" applyBorder="1" applyAlignment="1">
      <alignment vertical="top" wrapText="1"/>
    </xf>
    <xf numFmtId="0" fontId="2" fillId="0" borderId="41" xfId="0" applyFont="1" applyBorder="1" applyAlignment="1">
      <alignment vertical="top" wrapText="1"/>
    </xf>
    <xf numFmtId="0" fontId="2" fillId="0" borderId="20" xfId="0" applyFont="1" applyBorder="1" applyAlignment="1">
      <alignment vertical="top" wrapText="1"/>
    </xf>
    <xf numFmtId="0" fontId="30" fillId="0" borderId="25" xfId="0" applyFont="1" applyFill="1" applyBorder="1" applyAlignment="1">
      <alignment horizontal="lef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60" fillId="7" borderId="27"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7" borderId="2" xfId="0" applyFont="1" applyFill="1" applyBorder="1" applyAlignment="1">
      <alignment horizontal="justify" vertical="center" wrapText="1"/>
    </xf>
    <xf numFmtId="0" fontId="8" fillId="0" borderId="8" xfId="0" applyFont="1" applyBorder="1" applyAlignment="1">
      <alignment vertical="center" wrapText="1"/>
    </xf>
    <xf numFmtId="0" fontId="8" fillId="0" borderId="7" xfId="0" applyFont="1" applyBorder="1" applyAlignment="1">
      <alignment vertical="center" wrapText="1"/>
    </xf>
    <xf numFmtId="0" fontId="8" fillId="0" borderId="7" xfId="0" applyFont="1" applyBorder="1" applyAlignment="1">
      <alignment horizontal="center" vertical="center" wrapText="1"/>
    </xf>
    <xf numFmtId="0" fontId="2" fillId="7" borderId="25" xfId="0" applyFont="1" applyFill="1" applyBorder="1" applyAlignment="1">
      <alignment horizontal="left" vertical="center" wrapText="1"/>
    </xf>
    <xf numFmtId="0" fontId="61" fillId="7" borderId="33" xfId="1" applyFont="1" applyFill="1" applyBorder="1" applyAlignment="1">
      <alignment vertical="center" wrapText="1"/>
    </xf>
    <xf numFmtId="0" fontId="61" fillId="0" borderId="33" xfId="1" applyFont="1" applyBorder="1" applyAlignment="1">
      <alignment vertical="center" wrapText="1"/>
    </xf>
    <xf numFmtId="0" fontId="61" fillId="0" borderId="34" xfId="1" applyFont="1" applyBorder="1" applyAlignment="1">
      <alignment vertical="center" wrapText="1"/>
    </xf>
    <xf numFmtId="0" fontId="61" fillId="0" borderId="34" xfId="1" applyFont="1" applyBorder="1" applyAlignment="1">
      <alignment horizontal="left" vertical="center" wrapText="1"/>
    </xf>
    <xf numFmtId="0" fontId="61" fillId="7" borderId="44" xfId="1" applyFont="1" applyFill="1" applyBorder="1" applyAlignment="1">
      <alignment vertical="center" wrapText="1"/>
    </xf>
    <xf numFmtId="0" fontId="34" fillId="7" borderId="30" xfId="1" applyFont="1" applyFill="1" applyBorder="1" applyAlignment="1">
      <alignment vertical="center" wrapText="1"/>
    </xf>
    <xf numFmtId="0" fontId="34" fillId="0" borderId="33" xfId="1" applyFont="1" applyBorder="1" applyAlignment="1">
      <alignment vertical="center" wrapText="1"/>
    </xf>
    <xf numFmtId="4" fontId="61" fillId="0" borderId="34" xfId="1" applyNumberFormat="1" applyFont="1" applyBorder="1" applyAlignment="1">
      <alignment vertical="center" wrapText="1"/>
    </xf>
    <xf numFmtId="0" fontId="61" fillId="0" borderId="30" xfId="1" applyFont="1" applyBorder="1" applyAlignment="1">
      <alignment vertical="center" wrapText="1"/>
    </xf>
    <xf numFmtId="4" fontId="61" fillId="7" borderId="44" xfId="1" applyNumberFormat="1" applyFont="1" applyFill="1" applyBorder="1" applyAlignment="1">
      <alignment vertical="center" wrapText="1"/>
    </xf>
    <xf numFmtId="4" fontId="61" fillId="7" borderId="15" xfId="1" applyNumberFormat="1" applyFont="1" applyFill="1" applyBorder="1" applyAlignment="1">
      <alignment vertical="center" wrapText="1"/>
    </xf>
    <xf numFmtId="0" fontId="61" fillId="7" borderId="15" xfId="1" applyFont="1" applyFill="1" applyBorder="1" applyAlignment="1">
      <alignment vertical="center" wrapText="1"/>
    </xf>
    <xf numFmtId="0" fontId="34" fillId="0" borderId="34" xfId="1" applyFont="1" applyBorder="1" applyAlignment="1">
      <alignment horizontal="left" vertical="center"/>
    </xf>
    <xf numFmtId="4" fontId="61" fillId="7" borderId="34" xfId="1" applyNumberFormat="1" applyFont="1" applyFill="1" applyBorder="1" applyAlignment="1">
      <alignment vertical="center" wrapText="1"/>
    </xf>
    <xf numFmtId="0" fontId="61" fillId="7" borderId="12" xfId="1" applyFont="1" applyFill="1" applyBorder="1" applyAlignment="1">
      <alignment vertical="center" wrapText="1"/>
    </xf>
    <xf numFmtId="0" fontId="34" fillId="0" borderId="12" xfId="1" applyFont="1" applyBorder="1" applyAlignment="1">
      <alignment vertical="center"/>
    </xf>
    <xf numFmtId="0" fontId="34" fillId="7" borderId="33" xfId="1" applyFont="1" applyFill="1" applyBorder="1" applyAlignment="1">
      <alignment vertical="center" wrapText="1"/>
    </xf>
    <xf numFmtId="0" fontId="34" fillId="7" borderId="34" xfId="1" applyFont="1" applyFill="1" applyBorder="1" applyAlignment="1">
      <alignment vertical="center" wrapText="1"/>
    </xf>
    <xf numFmtId="0" fontId="61" fillId="7" borderId="15" xfId="1" applyFont="1" applyFill="1" applyBorder="1" applyAlignment="1">
      <alignment horizontal="left" vertical="center" wrapText="1"/>
    </xf>
    <xf numFmtId="0" fontId="34" fillId="0" borderId="34" xfId="1" applyFont="1" applyBorder="1" applyAlignment="1">
      <alignment vertical="center" wrapText="1"/>
    </xf>
    <xf numFmtId="0" fontId="34" fillId="7" borderId="15" xfId="1" applyFont="1" applyFill="1" applyBorder="1" applyAlignment="1">
      <alignment horizontal="left" vertical="center" wrapText="1"/>
    </xf>
    <xf numFmtId="0" fontId="34" fillId="0" borderId="6" xfId="1" applyFont="1" applyBorder="1" applyAlignment="1">
      <alignment vertical="center" wrapText="1"/>
    </xf>
    <xf numFmtId="0" fontId="33" fillId="0" borderId="6" xfId="0" applyFont="1" applyBorder="1" applyAlignment="1">
      <alignment vertical="center"/>
    </xf>
    <xf numFmtId="0" fontId="59" fillId="7" borderId="5" xfId="0" applyFont="1" applyFill="1" applyBorder="1" applyAlignment="1">
      <alignment vertical="center" wrapText="1"/>
    </xf>
    <xf numFmtId="0" fontId="61" fillId="7" borderId="34" xfId="1" applyFont="1" applyFill="1" applyBorder="1" applyAlignment="1">
      <alignment vertical="center" wrapText="1"/>
    </xf>
    <xf numFmtId="0" fontId="34" fillId="0" borderId="0" xfId="0" applyFont="1" applyBorder="1" applyAlignment="1">
      <alignment horizontal="center" vertical="center" wrapText="1"/>
    </xf>
    <xf numFmtId="0" fontId="34" fillId="0" borderId="0" xfId="0" applyFont="1" applyBorder="1" applyAlignment="1">
      <alignment horizontal="left" vertical="center" wrapText="1"/>
    </xf>
    <xf numFmtId="0" fontId="62" fillId="0" borderId="0" xfId="0" applyFont="1" applyBorder="1" applyAlignment="1">
      <alignment horizontal="left" vertical="center" wrapText="1"/>
    </xf>
    <xf numFmtId="0" fontId="62" fillId="0" borderId="0" xfId="0" applyFont="1" applyAlignment="1">
      <alignment wrapText="1"/>
    </xf>
    <xf numFmtId="0" fontId="63" fillId="0" borderId="0" xfId="0" applyFont="1" applyBorder="1" applyAlignment="1">
      <alignment horizontal="left" vertical="center" wrapText="1"/>
    </xf>
    <xf numFmtId="0" fontId="34" fillId="0" borderId="2" xfId="0" applyFont="1" applyBorder="1" applyAlignment="1">
      <alignment horizontal="left" vertical="center" wrapText="1"/>
    </xf>
    <xf numFmtId="0" fontId="2" fillId="7" borderId="31" xfId="0" applyFont="1" applyFill="1" applyBorder="1" applyAlignment="1" applyProtection="1">
      <alignment horizontal="center" vertical="center" wrapText="1"/>
      <protection locked="0"/>
    </xf>
    <xf numFmtId="14" fontId="33" fillId="0" borderId="53" xfId="0" applyNumberFormat="1" applyFont="1" applyBorder="1" applyAlignment="1" applyProtection="1">
      <alignment horizontal="center" vertical="center" wrapText="1"/>
      <protection locked="0"/>
    </xf>
    <xf numFmtId="14" fontId="33" fillId="0" borderId="53" xfId="0" applyNumberFormat="1" applyFont="1" applyBorder="1" applyAlignment="1" applyProtection="1">
      <alignment vertical="center" wrapText="1"/>
      <protection locked="0"/>
    </xf>
    <xf numFmtId="9" fontId="33" fillId="0" borderId="53" xfId="3" applyFont="1" applyBorder="1" applyAlignment="1" applyProtection="1">
      <alignment vertical="center" wrapText="1"/>
      <protection locked="0"/>
    </xf>
    <xf numFmtId="0" fontId="26" fillId="13" borderId="2" xfId="0" applyFont="1" applyFill="1" applyBorder="1" applyAlignment="1">
      <alignment horizontal="center" vertical="center" wrapText="1"/>
    </xf>
    <xf numFmtId="0" fontId="24" fillId="0" borderId="2" xfId="0" applyFont="1" applyBorder="1" applyAlignment="1">
      <alignment horizontal="center"/>
    </xf>
    <xf numFmtId="0" fontId="22" fillId="0" borderId="2" xfId="0" applyFont="1" applyBorder="1" applyAlignment="1">
      <alignment vertical="top"/>
    </xf>
    <xf numFmtId="0" fontId="22" fillId="0" borderId="2" xfId="0" applyFont="1" applyBorder="1" applyAlignment="1">
      <alignment vertical="top" wrapText="1"/>
    </xf>
    <xf numFmtId="0" fontId="30" fillId="0" borderId="36" xfId="0" applyFont="1" applyBorder="1" applyAlignment="1" applyProtection="1">
      <alignment horizontal="left"/>
    </xf>
    <xf numFmtId="0" fontId="4" fillId="0" borderId="0" xfId="0" applyFont="1" applyAlignment="1">
      <alignment horizontal="center" vertical="center"/>
    </xf>
    <xf numFmtId="0" fontId="4" fillId="0" borderId="1" xfId="0" applyFont="1" applyBorder="1" applyAlignment="1">
      <alignment horizontal="center" vertical="center"/>
    </xf>
    <xf numFmtId="0" fontId="7" fillId="0" borderId="0" xfId="0" applyFont="1" applyAlignment="1">
      <alignment horizontal="center" vertical="center"/>
    </xf>
    <xf numFmtId="0" fontId="38" fillId="15" borderId="13" xfId="0" applyFont="1" applyFill="1" applyBorder="1" applyAlignment="1">
      <alignment horizontal="center" vertical="center"/>
    </xf>
    <xf numFmtId="0" fontId="24" fillId="11" borderId="45" xfId="0" applyFont="1" applyFill="1" applyBorder="1" applyAlignment="1">
      <alignment horizontal="center" vertical="center" wrapText="1"/>
    </xf>
    <xf numFmtId="0" fontId="24" fillId="11" borderId="39" xfId="0" applyFont="1" applyFill="1" applyBorder="1" applyAlignment="1">
      <alignment horizontal="center" vertical="center" wrapText="1"/>
    </xf>
    <xf numFmtId="0" fontId="24" fillId="11" borderId="11" xfId="0" applyFont="1" applyFill="1" applyBorder="1" applyAlignment="1">
      <alignment horizontal="center" vertical="center" wrapText="1"/>
    </xf>
    <xf numFmtId="0" fontId="34" fillId="7" borderId="45" xfId="0" applyFont="1" applyFill="1" applyBorder="1" applyAlignment="1" applyProtection="1">
      <alignment horizontal="left" vertical="top" wrapText="1"/>
      <protection locked="0"/>
    </xf>
    <xf numFmtId="0" fontId="34" fillId="7" borderId="39" xfId="0" applyFont="1" applyFill="1" applyBorder="1" applyAlignment="1" applyProtection="1">
      <alignment horizontal="left" vertical="top" wrapText="1"/>
      <protection locked="0"/>
    </xf>
    <xf numFmtId="0" fontId="34" fillId="7" borderId="11" xfId="0" applyFont="1" applyFill="1" applyBorder="1" applyAlignment="1" applyProtection="1">
      <alignment horizontal="left" vertical="top" wrapText="1"/>
      <protection locked="0"/>
    </xf>
    <xf numFmtId="0" fontId="1" fillId="15" borderId="13" xfId="0" applyFont="1" applyFill="1" applyBorder="1" applyAlignment="1" applyProtection="1">
      <alignment horizontal="center" vertical="center" wrapText="1"/>
      <protection locked="0"/>
    </xf>
    <xf numFmtId="0" fontId="1" fillId="15" borderId="0" xfId="0" applyFont="1" applyFill="1" applyBorder="1" applyAlignment="1" applyProtection="1">
      <alignment horizontal="center" vertical="center" wrapText="1"/>
      <protection locked="0"/>
    </xf>
    <xf numFmtId="0" fontId="21" fillId="0" borderId="39" xfId="0" applyFont="1" applyBorder="1" applyAlignment="1">
      <alignment horizontal="center" wrapText="1"/>
    </xf>
    <xf numFmtId="0" fontId="21" fillId="7" borderId="0" xfId="0" applyFont="1" applyFill="1" applyBorder="1" applyAlignment="1">
      <alignment horizontal="left" vertical="center" wrapText="1"/>
    </xf>
    <xf numFmtId="0" fontId="21" fillId="7" borderId="0" xfId="0" applyFont="1" applyFill="1" applyBorder="1" applyAlignment="1" applyProtection="1">
      <alignment horizontal="center" vertical="center" wrapText="1"/>
      <protection locked="0"/>
    </xf>
    <xf numFmtId="0" fontId="24" fillId="16" borderId="12" xfId="0" applyFont="1" applyFill="1" applyBorder="1" applyAlignment="1">
      <alignment horizontal="center" vertical="center" wrapText="1"/>
    </xf>
    <xf numFmtId="0" fontId="24" fillId="16" borderId="13" xfId="0" applyFont="1" applyFill="1" applyBorder="1" applyAlignment="1">
      <alignment horizontal="center" vertical="center" wrapText="1"/>
    </xf>
    <xf numFmtId="0" fontId="24" fillId="16" borderId="14" xfId="0" applyFont="1" applyFill="1" applyBorder="1" applyAlignment="1">
      <alignment horizontal="center" vertical="center" wrapText="1"/>
    </xf>
    <xf numFmtId="0" fontId="21" fillId="0" borderId="42" xfId="0" applyFont="1" applyBorder="1" applyAlignment="1">
      <alignment horizontal="center" vertical="center" wrapText="1"/>
    </xf>
    <xf numFmtId="0" fontId="21" fillId="0" borderId="47"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21" xfId="0" applyFont="1" applyBorder="1" applyAlignment="1">
      <alignment horizontal="center" vertical="center" wrapText="1"/>
    </xf>
    <xf numFmtId="0" fontId="21" fillId="15" borderId="57" xfId="0" applyFont="1" applyFill="1" applyBorder="1" applyAlignment="1">
      <alignment horizontal="center" vertical="center" wrapText="1"/>
    </xf>
    <xf numFmtId="0" fontId="21" fillId="15" borderId="65" xfId="0" applyFont="1" applyFill="1" applyBorder="1" applyAlignment="1">
      <alignment horizontal="center" vertical="center" wrapText="1"/>
    </xf>
    <xf numFmtId="0" fontId="21" fillId="13" borderId="33" xfId="0" applyFont="1" applyFill="1" applyBorder="1" applyAlignment="1">
      <alignment horizontal="center" vertical="center" textRotation="90" wrapText="1"/>
    </xf>
    <xf numFmtId="0" fontId="21" fillId="13" borderId="34" xfId="0" applyFont="1" applyFill="1" applyBorder="1" applyAlignment="1">
      <alignment horizontal="center" vertical="center" textRotation="90" wrapText="1"/>
    </xf>
    <xf numFmtId="0" fontId="21" fillId="13" borderId="6" xfId="0" applyFont="1" applyFill="1" applyBorder="1" applyAlignment="1">
      <alignment horizontal="center" vertical="center" textRotation="90" wrapText="1"/>
    </xf>
    <xf numFmtId="0" fontId="33" fillId="7" borderId="12" xfId="0" applyFont="1" applyFill="1" applyBorder="1" applyAlignment="1">
      <alignment horizontal="left" vertical="center" wrapText="1"/>
    </xf>
    <xf numFmtId="0" fontId="33" fillId="7" borderId="15" xfId="0" applyFont="1" applyFill="1" applyBorder="1" applyAlignment="1">
      <alignment horizontal="left" vertical="center" wrapText="1"/>
    </xf>
    <xf numFmtId="0" fontId="21" fillId="13" borderId="14" xfId="0" applyFont="1" applyFill="1" applyBorder="1" applyAlignment="1">
      <alignment horizontal="center" vertical="center" textRotation="90" wrapText="1"/>
    </xf>
    <xf numFmtId="0" fontId="21" fillId="13" borderId="4" xfId="0" applyFont="1" applyFill="1" applyBorder="1" applyAlignment="1">
      <alignment horizontal="center" vertical="center" textRotation="90" wrapText="1"/>
    </xf>
    <xf numFmtId="0" fontId="21" fillId="13" borderId="5" xfId="0" applyFont="1" applyFill="1" applyBorder="1" applyAlignment="1">
      <alignment horizontal="center" vertical="center" textRotation="90" wrapText="1"/>
    </xf>
    <xf numFmtId="0" fontId="59" fillId="0" borderId="13" xfId="0" applyFont="1" applyBorder="1" applyAlignment="1">
      <alignment horizontal="left" vertical="center" wrapText="1"/>
    </xf>
    <xf numFmtId="0" fontId="59" fillId="0" borderId="0" xfId="0" applyFont="1" applyBorder="1" applyAlignment="1">
      <alignment horizontal="left" vertical="center" wrapText="1"/>
    </xf>
    <xf numFmtId="0" fontId="59" fillId="7" borderId="34" xfId="0" applyFont="1" applyFill="1" applyBorder="1" applyAlignment="1">
      <alignment horizontal="left" vertical="center" wrapText="1"/>
    </xf>
    <xf numFmtId="0" fontId="21" fillId="13" borderId="12" xfId="0" applyFont="1" applyFill="1" applyBorder="1" applyAlignment="1">
      <alignment horizontal="center" vertical="center" textRotation="90" wrapText="1"/>
    </xf>
    <xf numFmtId="0" fontId="21" fillId="13" borderId="15" xfId="0" applyFont="1" applyFill="1" applyBorder="1" applyAlignment="1">
      <alignment horizontal="center" vertical="center" textRotation="90" wrapText="1"/>
    </xf>
    <xf numFmtId="0" fontId="33" fillId="0" borderId="15" xfId="0" applyFont="1" applyBorder="1" applyAlignment="1">
      <alignment horizontal="left" vertical="center" wrapText="1"/>
    </xf>
    <xf numFmtId="0" fontId="34" fillId="0" borderId="34" xfId="0" applyFont="1" applyBorder="1" applyAlignment="1">
      <alignment horizontal="left" vertical="center" wrapText="1"/>
    </xf>
    <xf numFmtId="0" fontId="59" fillId="0" borderId="34" xfId="0" applyFont="1" applyBorder="1" applyAlignment="1">
      <alignment horizontal="left" vertical="center" wrapText="1"/>
    </xf>
    <xf numFmtId="4" fontId="59" fillId="7" borderId="34" xfId="0" applyNumberFormat="1" applyFont="1" applyFill="1" applyBorder="1" applyAlignment="1">
      <alignment horizontal="left" vertical="center" wrapText="1"/>
    </xf>
    <xf numFmtId="0" fontId="21" fillId="13" borderId="16" xfId="0" applyFont="1" applyFill="1" applyBorder="1" applyAlignment="1">
      <alignment horizontal="center" vertical="center" textRotation="90" wrapText="1"/>
    </xf>
    <xf numFmtId="0" fontId="34" fillId="7" borderId="1" xfId="0" applyFont="1" applyFill="1" applyBorder="1" applyAlignment="1">
      <alignment horizontal="left" vertical="center" wrapText="1"/>
    </xf>
    <xf numFmtId="0" fontId="34" fillId="0" borderId="2" xfId="1" applyFont="1" applyBorder="1" applyAlignment="1" applyProtection="1">
      <alignment horizontal="left" vertical="center" wrapText="1"/>
      <protection locked="0"/>
    </xf>
    <xf numFmtId="0" fontId="34" fillId="0" borderId="7" xfId="0" applyFont="1" applyBorder="1" applyAlignment="1" applyProtection="1">
      <alignment horizontal="center" vertical="center" wrapText="1"/>
      <protection locked="0"/>
    </xf>
    <xf numFmtId="0" fontId="34" fillId="0" borderId="27" xfId="0" applyFont="1" applyBorder="1" applyAlignment="1" applyProtection="1">
      <alignment horizontal="center" vertical="center" wrapText="1"/>
      <protection locked="0"/>
    </xf>
    <xf numFmtId="0" fontId="34" fillId="0" borderId="25" xfId="0" applyFont="1" applyBorder="1" applyAlignment="1" applyProtection="1">
      <alignment horizontal="center" vertical="center" wrapText="1"/>
      <protection locked="0"/>
    </xf>
    <xf numFmtId="0" fontId="34" fillId="0" borderId="23" xfId="0" applyFont="1" applyBorder="1" applyAlignment="1" applyProtection="1">
      <alignment horizontal="center" vertical="center" wrapText="1"/>
      <protection locked="0"/>
    </xf>
    <xf numFmtId="0" fontId="34" fillId="0" borderId="43" xfId="1" applyFont="1" applyBorder="1" applyAlignment="1" applyProtection="1">
      <alignment horizontal="left" vertical="center" wrapText="1"/>
      <protection locked="0"/>
    </xf>
    <xf numFmtId="0" fontId="34" fillId="0" borderId="41" xfId="1" applyFont="1" applyBorder="1" applyAlignment="1" applyProtection="1">
      <alignment horizontal="left" vertical="center" wrapText="1"/>
      <protection locked="0"/>
    </xf>
    <xf numFmtId="0" fontId="21" fillId="13" borderId="45" xfId="0" applyFont="1" applyFill="1" applyBorder="1" applyAlignment="1">
      <alignment horizontal="center" vertical="center" wrapText="1"/>
    </xf>
    <xf numFmtId="0" fontId="21" fillId="13" borderId="39" xfId="0" applyFont="1" applyFill="1" applyBorder="1" applyAlignment="1">
      <alignment horizontal="center" vertical="center" wrapText="1"/>
    </xf>
    <xf numFmtId="0" fontId="21" fillId="13" borderId="11" xfId="0" applyFont="1" applyFill="1" applyBorder="1" applyAlignment="1">
      <alignment horizontal="center" vertical="center" wrapText="1"/>
    </xf>
    <xf numFmtId="0" fontId="21" fillId="7" borderId="62" xfId="0" applyFont="1" applyFill="1" applyBorder="1" applyAlignment="1">
      <alignment horizontal="center" vertical="center" wrapText="1"/>
    </xf>
    <xf numFmtId="0" fontId="21" fillId="7" borderId="46" xfId="0" applyFont="1" applyFill="1" applyBorder="1" applyAlignment="1">
      <alignment horizontal="center" vertical="center" wrapText="1"/>
    </xf>
    <xf numFmtId="0" fontId="21" fillId="7" borderId="13" xfId="0" applyFont="1" applyFill="1" applyBorder="1" applyAlignment="1">
      <alignment horizontal="center" vertical="center" wrapText="1"/>
    </xf>
    <xf numFmtId="0" fontId="34" fillId="0" borderId="42" xfId="1" applyFont="1" applyBorder="1" applyAlignment="1" applyProtection="1">
      <alignment horizontal="left" vertical="center" wrapText="1"/>
      <protection locked="0"/>
    </xf>
    <xf numFmtId="0" fontId="34" fillId="0" borderId="19" xfId="1" applyFont="1" applyBorder="1" applyAlignment="1" applyProtection="1">
      <alignment horizontal="left" vertical="center" wrapText="1"/>
      <protection locked="0"/>
    </xf>
    <xf numFmtId="0" fontId="34" fillId="0" borderId="63" xfId="0" applyFont="1" applyBorder="1" applyAlignment="1" applyProtection="1">
      <alignment horizontal="center" vertical="center" wrapText="1"/>
      <protection locked="0"/>
    </xf>
    <xf numFmtId="0" fontId="34" fillId="0" borderId="55" xfId="0" applyFont="1" applyBorder="1" applyAlignment="1" applyProtection="1">
      <alignment horizontal="center" vertical="center" wrapText="1"/>
      <protection locked="0"/>
    </xf>
    <xf numFmtId="0" fontId="34" fillId="0" borderId="29" xfId="0"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24" fillId="0" borderId="0" xfId="0" applyFont="1" applyAlignment="1">
      <alignment horizontal="center"/>
    </xf>
    <xf numFmtId="0" fontId="24" fillId="7" borderId="0"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24" fillId="15" borderId="45" xfId="0" applyFont="1" applyFill="1" applyBorder="1" applyAlignment="1">
      <alignment horizontal="center" vertical="center" wrapText="1"/>
    </xf>
    <xf numFmtId="0" fontId="30" fillId="15" borderId="11" xfId="0" applyFont="1" applyFill="1" applyBorder="1" applyAlignment="1">
      <alignment horizontal="center" vertical="center" wrapText="1"/>
    </xf>
    <xf numFmtId="0" fontId="24" fillId="13" borderId="33" xfId="0" applyFont="1" applyFill="1" applyBorder="1" applyAlignment="1">
      <alignment horizontal="center" vertical="center" wrapText="1"/>
    </xf>
    <xf numFmtId="0" fontId="24" fillId="13" borderId="34" xfId="0" applyFont="1" applyFill="1" applyBorder="1" applyAlignment="1">
      <alignment horizontal="center" vertical="center" wrapText="1"/>
    </xf>
    <xf numFmtId="0" fontId="24" fillId="13" borderId="6" xfId="0" applyFont="1" applyFill="1" applyBorder="1" applyAlignment="1">
      <alignment horizontal="center" vertical="center" wrapText="1"/>
    </xf>
    <xf numFmtId="0" fontId="24" fillId="13" borderId="18" xfId="0" applyFont="1" applyFill="1" applyBorder="1" applyAlignment="1">
      <alignment horizontal="center" vertical="center" wrapText="1"/>
    </xf>
    <xf numFmtId="0" fontId="24" fillId="13" borderId="60" xfId="0" applyFont="1" applyFill="1" applyBorder="1" applyAlignment="1">
      <alignment horizontal="center" vertical="center" wrapText="1"/>
    </xf>
    <xf numFmtId="0" fontId="24" fillId="13" borderId="56" xfId="0" applyFont="1" applyFill="1" applyBorder="1" applyAlignment="1">
      <alignment horizontal="center" vertical="center" wrapText="1"/>
    </xf>
    <xf numFmtId="0" fontId="29" fillId="7" borderId="45" xfId="0" applyFont="1" applyFill="1" applyBorder="1" applyAlignment="1">
      <alignment horizontal="left" vertical="center" wrapText="1"/>
    </xf>
    <xf numFmtId="0" fontId="29" fillId="7" borderId="39" xfId="0" applyFont="1" applyFill="1" applyBorder="1" applyAlignment="1">
      <alignment horizontal="left" vertical="center" wrapText="1"/>
    </xf>
    <xf numFmtId="0" fontId="29" fillId="7" borderId="11" xfId="0" applyFont="1" applyFill="1" applyBorder="1" applyAlignment="1">
      <alignment horizontal="left" vertical="center" wrapText="1"/>
    </xf>
    <xf numFmtId="0" fontId="7" fillId="0" borderId="8" xfId="0" applyFont="1" applyBorder="1" applyAlignment="1">
      <alignment horizontal="left" vertical="center" wrapText="1"/>
    </xf>
    <xf numFmtId="0" fontId="7" fillId="0" borderId="7" xfId="0" applyFont="1" applyBorder="1" applyAlignment="1">
      <alignment horizontal="left" vertical="center" wrapText="1"/>
    </xf>
    <xf numFmtId="0" fontId="7" fillId="7" borderId="8" xfId="0" applyFont="1" applyFill="1" applyBorder="1" applyAlignment="1">
      <alignment horizontal="left" vertical="top" wrapText="1"/>
    </xf>
    <xf numFmtId="0" fontId="7" fillId="7" borderId="41" xfId="0" applyFont="1" applyFill="1" applyBorder="1" applyAlignment="1">
      <alignment horizontal="left" vertical="top" wrapText="1"/>
    </xf>
    <xf numFmtId="0" fontId="7" fillId="7" borderId="7" xfId="0" applyFont="1" applyFill="1" applyBorder="1" applyAlignment="1">
      <alignment horizontal="left" vertical="top" wrapText="1"/>
    </xf>
    <xf numFmtId="0" fontId="24" fillId="7" borderId="0" xfId="0" applyFont="1" applyFill="1" applyBorder="1" applyAlignment="1">
      <alignment horizontal="left" vertical="center"/>
    </xf>
    <xf numFmtId="0" fontId="30" fillId="15" borderId="39" xfId="0" applyFont="1" applyFill="1" applyBorder="1" applyAlignment="1">
      <alignment horizontal="center" vertical="center" wrapText="1"/>
    </xf>
    <xf numFmtId="0" fontId="24" fillId="0" borderId="63" xfId="0" applyFont="1" applyBorder="1" applyAlignment="1">
      <alignment horizontal="center" vertical="center"/>
    </xf>
    <xf numFmtId="0" fontId="24" fillId="0" borderId="31" xfId="0" applyFont="1" applyBorder="1" applyAlignment="1">
      <alignment horizontal="center" vertical="center"/>
    </xf>
    <xf numFmtId="0" fontId="24" fillId="0" borderId="55" xfId="0" applyFont="1" applyBorder="1" applyAlignment="1">
      <alignment horizontal="center" vertical="center"/>
    </xf>
    <xf numFmtId="0" fontId="24" fillId="13" borderId="74" xfId="0" applyFont="1" applyFill="1" applyBorder="1" applyAlignment="1">
      <alignment horizontal="center" vertical="center" wrapText="1"/>
    </xf>
    <xf numFmtId="0" fontId="24" fillId="13" borderId="75" xfId="0" applyFont="1" applyFill="1" applyBorder="1" applyAlignment="1">
      <alignment horizontal="center" vertical="center" wrapText="1"/>
    </xf>
    <xf numFmtId="0" fontId="24" fillId="13" borderId="58" xfId="0" applyFont="1" applyFill="1" applyBorder="1" applyAlignment="1">
      <alignment horizontal="center" vertical="center" wrapText="1"/>
    </xf>
    <xf numFmtId="0" fontId="24" fillId="13" borderId="31" xfId="0" applyFont="1" applyFill="1" applyBorder="1" applyAlignment="1">
      <alignment horizontal="center" vertical="center" wrapText="1"/>
    </xf>
    <xf numFmtId="0" fontId="24" fillId="13" borderId="2" xfId="0" applyFont="1" applyFill="1" applyBorder="1" applyAlignment="1">
      <alignment horizontal="center" vertical="center" wrapText="1"/>
    </xf>
    <xf numFmtId="0" fontId="24" fillId="13" borderId="32" xfId="0" applyFont="1" applyFill="1" applyBorder="1" applyAlignment="1">
      <alignment horizontal="center" vertical="center" wrapText="1"/>
    </xf>
    <xf numFmtId="0" fontId="24" fillId="0" borderId="25" xfId="0" applyFont="1" applyBorder="1" applyAlignment="1">
      <alignment horizontal="center" vertical="center"/>
    </xf>
    <xf numFmtId="0" fontId="24" fillId="0" borderId="2" xfId="0" applyFont="1" applyBorder="1" applyAlignment="1">
      <alignment horizontal="center" vertical="center"/>
    </xf>
    <xf numFmtId="0" fontId="24" fillId="0" borderId="27" xfId="0" applyFont="1" applyBorder="1" applyAlignment="1">
      <alignment horizontal="center" vertical="center"/>
    </xf>
    <xf numFmtId="0" fontId="24" fillId="0" borderId="13" xfId="0" applyFont="1" applyBorder="1" applyAlignment="1">
      <alignment horizontal="center" vertical="top"/>
    </xf>
    <xf numFmtId="0" fontId="24" fillId="0" borderId="12" xfId="0" applyFont="1" applyBorder="1" applyAlignment="1">
      <alignment horizontal="center"/>
    </xf>
    <xf numFmtId="0" fontId="24" fillId="0" borderId="13" xfId="0" applyFont="1" applyBorder="1" applyAlignment="1">
      <alignment horizontal="center"/>
    </xf>
    <xf numFmtId="0" fontId="24" fillId="0" borderId="15" xfId="0" applyFont="1" applyBorder="1" applyAlignment="1">
      <alignment horizontal="center"/>
    </xf>
    <xf numFmtId="0" fontId="24" fillId="0" borderId="0" xfId="0" applyFont="1" applyBorder="1" applyAlignment="1">
      <alignment horizontal="center"/>
    </xf>
    <xf numFmtId="0" fontId="24" fillId="0" borderId="16" xfId="0" applyFont="1" applyBorder="1" applyAlignment="1">
      <alignment horizontal="center"/>
    </xf>
    <xf numFmtId="0" fontId="24" fillId="0" borderId="1" xfId="0" applyFont="1" applyBorder="1" applyAlignment="1">
      <alignment horizontal="center"/>
    </xf>
    <xf numFmtId="0" fontId="8" fillId="7" borderId="73" xfId="0" applyFont="1" applyFill="1" applyBorder="1" applyAlignment="1">
      <alignment horizontal="left" vertical="center" wrapText="1"/>
    </xf>
    <xf numFmtId="0" fontId="8" fillId="7" borderId="47" xfId="0" applyFont="1" applyFill="1" applyBorder="1" applyAlignment="1">
      <alignment horizontal="left" vertical="center" wrapText="1"/>
    </xf>
    <xf numFmtId="0" fontId="8" fillId="7" borderId="37" xfId="0" applyFont="1" applyFill="1" applyBorder="1" applyAlignment="1">
      <alignment horizontal="left" vertical="center" wrapText="1"/>
    </xf>
    <xf numFmtId="0" fontId="8" fillId="0" borderId="73" xfId="0" applyFont="1" applyFill="1" applyBorder="1" applyAlignment="1">
      <alignment vertical="center" wrapText="1"/>
    </xf>
    <xf numFmtId="0" fontId="8" fillId="0" borderId="47" xfId="0" applyFont="1" applyFill="1" applyBorder="1" applyAlignment="1">
      <alignment vertical="center" wrapText="1"/>
    </xf>
    <xf numFmtId="0" fontId="8" fillId="0" borderId="37" xfId="0" applyFont="1" applyFill="1" applyBorder="1" applyAlignment="1">
      <alignment vertical="center" wrapText="1"/>
    </xf>
    <xf numFmtId="0" fontId="8" fillId="0" borderId="8" xfId="0" applyFont="1" applyBorder="1" applyAlignment="1">
      <alignment horizontal="left" vertical="center" wrapText="1"/>
    </xf>
    <xf numFmtId="0" fontId="8" fillId="0" borderId="41"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2" fillId="0" borderId="42" xfId="0" applyFont="1" applyBorder="1" applyAlignment="1">
      <alignment horizontal="center" vertical="top" wrapText="1"/>
    </xf>
    <xf numFmtId="0" fontId="2" fillId="0" borderId="47" xfId="0" applyFont="1" applyBorder="1" applyAlignment="1">
      <alignment horizontal="center" vertical="top" wrapText="1"/>
    </xf>
    <xf numFmtId="0" fontId="2" fillId="0" borderId="19" xfId="0" applyFont="1" applyBorder="1" applyAlignment="1">
      <alignment horizontal="center" vertical="top" wrapText="1"/>
    </xf>
    <xf numFmtId="0" fontId="7" fillId="0" borderId="41" xfId="0" applyFont="1" applyBorder="1" applyAlignment="1">
      <alignment horizontal="left" vertical="center" wrapText="1"/>
    </xf>
    <xf numFmtId="0" fontId="7" fillId="7" borderId="32" xfId="0" applyFont="1" applyFill="1" applyBorder="1" applyAlignment="1">
      <alignment vertical="center" wrapText="1"/>
    </xf>
    <xf numFmtId="0" fontId="7" fillId="7" borderId="2" xfId="0" applyFont="1" applyFill="1" applyBorder="1" applyAlignment="1">
      <alignment vertical="center" wrapText="1"/>
    </xf>
    <xf numFmtId="0" fontId="7" fillId="7" borderId="9" xfId="0" applyFont="1" applyFill="1" applyBorder="1" applyAlignment="1">
      <alignment vertical="center" wrapText="1"/>
    </xf>
    <xf numFmtId="0" fontId="30" fillId="0" borderId="8" xfId="0" applyFont="1" applyBorder="1" applyAlignment="1">
      <alignment horizontal="left" vertical="center" wrapText="1"/>
    </xf>
    <xf numFmtId="0" fontId="30" fillId="0" borderId="41" xfId="0" applyFont="1" applyBorder="1" applyAlignment="1">
      <alignment horizontal="left" vertical="center" wrapText="1"/>
    </xf>
    <xf numFmtId="0" fontId="30" fillId="0" borderId="7" xfId="0" applyFont="1" applyBorder="1" applyAlignment="1">
      <alignment horizontal="left" vertical="center" wrapText="1"/>
    </xf>
    <xf numFmtId="0" fontId="24" fillId="0" borderId="45" xfId="0" applyFont="1" applyBorder="1" applyAlignment="1">
      <alignment horizontal="center" vertical="top" wrapText="1"/>
    </xf>
    <xf numFmtId="0" fontId="24" fillId="0" borderId="11" xfId="0" applyFont="1" applyBorder="1" applyAlignment="1">
      <alignment horizontal="center" vertical="top" wrapText="1"/>
    </xf>
    <xf numFmtId="0" fontId="24" fillId="0" borderId="71" xfId="0" applyFont="1" applyBorder="1" applyAlignment="1">
      <alignment horizontal="center" vertical="top" wrapText="1"/>
    </xf>
    <xf numFmtId="0" fontId="24" fillId="0" borderId="72" xfId="0" applyFont="1" applyBorder="1" applyAlignment="1">
      <alignment horizontal="center" vertical="top" wrapText="1"/>
    </xf>
    <xf numFmtId="0" fontId="30" fillId="0" borderId="66" xfId="0" applyFont="1" applyBorder="1" applyAlignment="1">
      <alignment horizontal="left" vertical="center" wrapText="1"/>
    </xf>
    <xf numFmtId="0" fontId="30" fillId="0" borderId="64" xfId="0" applyFont="1" applyBorder="1" applyAlignment="1">
      <alignment horizontal="left" vertical="center" wrapText="1"/>
    </xf>
    <xf numFmtId="0" fontId="30" fillId="0" borderId="38" xfId="0" applyFont="1" applyBorder="1" applyAlignment="1">
      <alignment horizontal="left" vertical="center" wrapText="1"/>
    </xf>
    <xf numFmtId="0" fontId="30" fillId="0" borderId="67" xfId="0" applyFont="1" applyBorder="1" applyAlignment="1">
      <alignment horizontal="center" vertical="top" wrapText="1"/>
    </xf>
    <xf numFmtId="0" fontId="30" fillId="0" borderId="68" xfId="0" applyFont="1" applyBorder="1" applyAlignment="1">
      <alignment horizontal="center" vertical="top" wrapText="1"/>
    </xf>
    <xf numFmtId="0" fontId="29" fillId="0" borderId="17" xfId="0" applyFont="1" applyBorder="1" applyAlignment="1">
      <alignment horizontal="left" vertical="top" wrapText="1"/>
    </xf>
    <xf numFmtId="0" fontId="29" fillId="0" borderId="59" xfId="0" applyFont="1" applyBorder="1" applyAlignment="1">
      <alignment horizontal="left" vertical="top" wrapText="1"/>
    </xf>
    <xf numFmtId="0" fontId="30" fillId="0" borderId="69" xfId="0" applyFont="1" applyBorder="1" applyAlignment="1">
      <alignment horizontal="center" vertical="top" wrapText="1"/>
    </xf>
    <xf numFmtId="0" fontId="8" fillId="7" borderId="2" xfId="0" applyFont="1" applyFill="1" applyBorder="1" applyAlignment="1">
      <alignment horizontal="left" vertical="center" wrapText="1"/>
    </xf>
    <xf numFmtId="0" fontId="24" fillId="13" borderId="46" xfId="0" applyFont="1" applyFill="1" applyBorder="1" applyAlignment="1">
      <alignment horizontal="center" vertical="center" wrapText="1"/>
    </xf>
    <xf numFmtId="0" fontId="24" fillId="13" borderId="59" xfId="0" applyFont="1" applyFill="1" applyBorder="1" applyAlignment="1">
      <alignment horizontal="center" vertical="center" wrapText="1"/>
    </xf>
    <xf numFmtId="0" fontId="24" fillId="13" borderId="17" xfId="0" applyFont="1" applyFill="1" applyBorder="1" applyAlignment="1">
      <alignment horizontal="center" vertical="center" wrapText="1"/>
    </xf>
    <xf numFmtId="0" fontId="30" fillId="0" borderId="7" xfId="0" applyFont="1" applyBorder="1" applyAlignment="1">
      <alignment horizontal="center" vertical="top" wrapText="1"/>
    </xf>
    <xf numFmtId="0" fontId="30" fillId="0" borderId="8" xfId="0" applyFont="1" applyBorder="1" applyAlignment="1">
      <alignment horizontal="center" vertical="top" wrapText="1"/>
    </xf>
    <xf numFmtId="0" fontId="24" fillId="0" borderId="26" xfId="0" applyFont="1" applyBorder="1" applyAlignment="1">
      <alignment horizontal="center" vertical="center"/>
    </xf>
    <xf numFmtId="0" fontId="24" fillId="0" borderId="32" xfId="0" applyFont="1" applyBorder="1" applyAlignment="1">
      <alignment horizontal="center" vertical="center"/>
    </xf>
    <xf numFmtId="0" fontId="24" fillId="0" borderId="28" xfId="0" applyFont="1" applyBorder="1" applyAlignment="1">
      <alignment horizontal="center" vertical="center"/>
    </xf>
    <xf numFmtId="0" fontId="7" fillId="0" borderId="66" xfId="0" applyFont="1" applyBorder="1" applyAlignment="1">
      <alignment horizontal="left" vertical="center" wrapText="1"/>
    </xf>
    <xf numFmtId="0" fontId="7" fillId="0" borderId="38" xfId="0" applyFont="1" applyBorder="1" applyAlignment="1">
      <alignment horizontal="left" vertical="center" wrapText="1"/>
    </xf>
    <xf numFmtId="0" fontId="24" fillId="13" borderId="45" xfId="0" applyFont="1" applyFill="1" applyBorder="1" applyAlignment="1">
      <alignment horizontal="center" vertical="center" wrapText="1"/>
    </xf>
    <xf numFmtId="0" fontId="24" fillId="13" borderId="39" xfId="0" applyFont="1" applyFill="1" applyBorder="1" applyAlignment="1">
      <alignment horizontal="center" vertical="center" wrapText="1"/>
    </xf>
    <xf numFmtId="0" fontId="24" fillId="13" borderId="11" xfId="0" applyFont="1" applyFill="1" applyBorder="1" applyAlignment="1">
      <alignment horizontal="center" vertical="center" wrapText="1"/>
    </xf>
    <xf numFmtId="0" fontId="24" fillId="0" borderId="57" xfId="0" applyFont="1" applyBorder="1" applyAlignment="1">
      <alignment horizontal="center" vertical="top" wrapText="1"/>
    </xf>
    <xf numFmtId="0" fontId="24" fillId="0" borderId="70" xfId="0" applyFont="1" applyBorder="1" applyAlignment="1">
      <alignment horizontal="center" vertical="top" wrapText="1"/>
    </xf>
    <xf numFmtId="0" fontId="24" fillId="0" borderId="65" xfId="0" applyFont="1" applyBorder="1" applyAlignment="1">
      <alignment horizontal="center" vertical="top" wrapText="1"/>
    </xf>
    <xf numFmtId="0" fontId="30" fillId="0" borderId="30" xfId="0" applyFont="1" applyBorder="1" applyAlignment="1">
      <alignment horizontal="center" vertical="top" wrapText="1"/>
    </xf>
    <xf numFmtId="0" fontId="30" fillId="0" borderId="22" xfId="0" applyFont="1" applyBorder="1" applyAlignment="1">
      <alignment horizontal="center" vertical="top" wrapText="1"/>
    </xf>
    <xf numFmtId="0" fontId="30" fillId="0" borderId="1" xfId="0" applyFont="1" applyBorder="1" applyAlignment="1">
      <alignment horizontal="center" vertical="top" wrapText="1"/>
    </xf>
    <xf numFmtId="0" fontId="30" fillId="0" borderId="5" xfId="0" applyFont="1" applyBorder="1" applyAlignment="1">
      <alignment horizontal="center" vertical="top" wrapText="1"/>
    </xf>
    <xf numFmtId="0" fontId="30" fillId="0" borderId="38" xfId="0" applyFont="1" applyBorder="1" applyAlignment="1">
      <alignment horizontal="center" vertical="top" wrapText="1"/>
    </xf>
    <xf numFmtId="0" fontId="30" fillId="0" borderId="66" xfId="0" applyFont="1" applyBorder="1" applyAlignment="1">
      <alignment horizontal="center" vertical="top" wrapText="1"/>
    </xf>
    <xf numFmtId="0" fontId="30" fillId="0" borderId="16" xfId="0" applyFont="1" applyBorder="1" applyAlignment="1">
      <alignment horizontal="center" vertical="top" wrapText="1"/>
    </xf>
    <xf numFmtId="0" fontId="25" fillId="0" borderId="33" xfId="0" applyFont="1" applyBorder="1" applyAlignment="1">
      <alignment horizontal="center" vertical="center" wrapText="1"/>
    </xf>
    <xf numFmtId="0" fontId="25" fillId="0" borderId="22" xfId="0" applyFont="1" applyBorder="1" applyAlignment="1">
      <alignment horizontal="center" vertical="center" wrapText="1"/>
    </xf>
    <xf numFmtId="0" fontId="30" fillId="0" borderId="48" xfId="0" applyFont="1" applyBorder="1" applyAlignment="1">
      <alignment horizontal="center" vertical="top" wrapText="1"/>
    </xf>
    <xf numFmtId="0" fontId="30" fillId="0" borderId="26" xfId="0" applyFont="1" applyBorder="1" applyAlignment="1">
      <alignment horizontal="left" vertical="top" wrapText="1"/>
    </xf>
    <xf numFmtId="0" fontId="30" fillId="0" borderId="32" xfId="0" applyFont="1" applyBorder="1" applyAlignment="1">
      <alignment horizontal="left" vertical="top" wrapText="1"/>
    </xf>
    <xf numFmtId="0" fontId="30" fillId="0" borderId="28" xfId="0" applyFont="1" applyBorder="1" applyAlignment="1">
      <alignment horizontal="left" vertical="top" wrapText="1"/>
    </xf>
    <xf numFmtId="0" fontId="17" fillId="0" borderId="43" xfId="0" applyFont="1" applyBorder="1" applyAlignment="1">
      <alignment horizontal="left" vertical="top" wrapText="1"/>
    </xf>
    <xf numFmtId="0" fontId="17" fillId="0" borderId="41" xfId="0" applyFont="1" applyBorder="1" applyAlignment="1">
      <alignment horizontal="left" vertical="top" wrapText="1"/>
    </xf>
    <xf numFmtId="0" fontId="17" fillId="0" borderId="20" xfId="0" applyFont="1" applyBorder="1" applyAlignment="1">
      <alignment horizontal="left" vertical="top" wrapText="1"/>
    </xf>
    <xf numFmtId="0" fontId="29" fillId="0" borderId="7" xfId="0" applyFont="1" applyBorder="1" applyAlignment="1">
      <alignment horizontal="left" vertical="top" wrapText="1"/>
    </xf>
    <xf numFmtId="0" fontId="29" fillId="0" borderId="8" xfId="0" applyFont="1" applyBorder="1" applyAlignment="1">
      <alignment horizontal="left" vertical="top" wrapText="1"/>
    </xf>
    <xf numFmtId="0" fontId="7" fillId="0" borderId="8" xfId="0" applyFont="1" applyBorder="1" applyAlignment="1">
      <alignment horizontal="left" vertical="top" wrapText="1"/>
    </xf>
    <xf numFmtId="0" fontId="7" fillId="0" borderId="41" xfId="0" applyFont="1" applyBorder="1" applyAlignment="1">
      <alignment horizontal="left" vertical="top" wrapText="1"/>
    </xf>
    <xf numFmtId="0" fontId="7" fillId="0" borderId="7" xfId="0" applyFont="1" applyBorder="1" applyAlignment="1">
      <alignment horizontal="left" vertical="top" wrapText="1"/>
    </xf>
    <xf numFmtId="0" fontId="30" fillId="0" borderId="33" xfId="0" applyFont="1" applyBorder="1" applyAlignment="1">
      <alignment horizontal="center" vertical="top" wrapText="1"/>
    </xf>
    <xf numFmtId="0" fontId="7" fillId="7" borderId="32" xfId="0" quotePrefix="1" applyFont="1" applyFill="1" applyBorder="1" applyAlignment="1">
      <alignment horizontal="left" vertical="top" wrapText="1"/>
    </xf>
    <xf numFmtId="0" fontId="7" fillId="7" borderId="32" xfId="0" applyFont="1" applyFill="1" applyBorder="1" applyAlignment="1">
      <alignment horizontal="left" vertical="top" wrapText="1"/>
    </xf>
    <xf numFmtId="0" fontId="24" fillId="13" borderId="53"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1" fillId="8" borderId="0" xfId="0" applyFont="1" applyFill="1" applyAlignment="1">
      <alignment horizontal="center"/>
    </xf>
    <xf numFmtId="0" fontId="7" fillId="0" borderId="0" xfId="0" applyFont="1" applyAlignment="1">
      <alignment horizontal="left" vertical="top" wrapText="1"/>
    </xf>
    <xf numFmtId="0" fontId="0" fillId="0" borderId="0" xfId="0" applyAlignment="1">
      <alignment horizontal="left" vertical="top" wrapText="1"/>
    </xf>
    <xf numFmtId="0" fontId="24" fillId="13" borderId="52" xfId="0" applyFont="1" applyFill="1" applyBorder="1" applyAlignment="1">
      <alignment horizontal="center" vertical="center" wrapText="1"/>
    </xf>
    <xf numFmtId="0" fontId="63" fillId="0" borderId="40" xfId="0" applyFont="1" applyBorder="1" applyAlignment="1">
      <alignment horizontal="center" vertical="center"/>
    </xf>
    <xf numFmtId="0" fontId="63" fillId="0" borderId="36" xfId="0" applyFont="1" applyBorder="1" applyAlignment="1">
      <alignment horizontal="center" vertical="center"/>
    </xf>
    <xf numFmtId="0" fontId="63" fillId="0" borderId="49" xfId="0" applyFont="1" applyBorder="1" applyAlignment="1">
      <alignment horizontal="center" vertical="center"/>
    </xf>
    <xf numFmtId="0" fontId="63" fillId="0" borderId="60" xfId="0" applyFont="1" applyBorder="1" applyAlignment="1">
      <alignment horizontal="center" vertical="center"/>
    </xf>
    <xf numFmtId="0" fontId="63" fillId="0" borderId="59" xfId="0" applyFont="1" applyBorder="1" applyAlignment="1">
      <alignment horizontal="center" vertical="center"/>
    </xf>
    <xf numFmtId="0" fontId="63" fillId="0" borderId="17" xfId="0" applyFont="1" applyBorder="1" applyAlignment="1">
      <alignment horizontal="center" vertical="center"/>
    </xf>
    <xf numFmtId="0" fontId="24" fillId="0" borderId="2" xfId="0" applyFont="1" applyBorder="1" applyAlignment="1">
      <alignment horizontal="center"/>
    </xf>
    <xf numFmtId="0" fontId="17" fillId="0" borderId="25" xfId="0" applyFont="1" applyBorder="1" applyAlignment="1" applyProtection="1">
      <alignment horizontal="center" vertical="center" wrapText="1"/>
      <protection locked="0"/>
    </xf>
    <xf numFmtId="0" fontId="17" fillId="0" borderId="2"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wrapText="1"/>
      <protection locked="0"/>
    </xf>
    <xf numFmtId="0" fontId="17" fillId="0" borderId="41" xfId="0" applyFont="1" applyBorder="1" applyAlignment="1" applyProtection="1">
      <alignment horizontal="center" vertical="center" wrapText="1"/>
      <protection locked="0"/>
    </xf>
    <xf numFmtId="0" fontId="17" fillId="0" borderId="20" xfId="0" applyFont="1" applyBorder="1" applyAlignment="1" applyProtection="1">
      <alignment horizontal="center" vertical="center" wrapText="1"/>
      <protection locked="0"/>
    </xf>
    <xf numFmtId="0" fontId="28" fillId="0" borderId="48" xfId="0" applyFont="1" applyBorder="1" applyAlignment="1" applyProtection="1">
      <alignment horizontal="center" vertical="top" wrapText="1"/>
      <protection locked="0"/>
    </xf>
    <xf numFmtId="0" fontId="28" fillId="0" borderId="67" xfId="0" applyFont="1" applyBorder="1" applyAlignment="1" applyProtection="1">
      <alignment horizontal="center" vertical="top" wrapText="1"/>
      <protection locked="0"/>
    </xf>
    <xf numFmtId="0" fontId="28" fillId="0" borderId="30" xfId="0" applyFont="1" applyBorder="1" applyAlignment="1" applyProtection="1">
      <alignment horizontal="center" vertical="top" wrapText="1"/>
      <protection locked="0"/>
    </xf>
    <xf numFmtId="0" fontId="28" fillId="0" borderId="22" xfId="0" applyFont="1" applyBorder="1" applyAlignment="1" applyProtection="1">
      <alignment horizontal="center" vertical="top" wrapText="1"/>
      <protection locked="0"/>
    </xf>
    <xf numFmtId="0" fontId="28" fillId="0" borderId="25" xfId="0" applyFont="1" applyBorder="1" applyAlignment="1" applyProtection="1">
      <alignment horizontal="center" vertical="top" wrapText="1"/>
      <protection locked="0"/>
    </xf>
    <xf numFmtId="0" fontId="28" fillId="0" borderId="27" xfId="0" applyFont="1" applyBorder="1" applyAlignment="1" applyProtection="1">
      <alignment horizontal="center" vertical="top" wrapText="1"/>
      <protection locked="0"/>
    </xf>
    <xf numFmtId="0" fontId="28" fillId="0" borderId="43" xfId="0" applyFont="1" applyBorder="1" applyAlignment="1" applyProtection="1">
      <alignment horizontal="center" vertical="top" wrapText="1"/>
      <protection locked="0"/>
    </xf>
    <xf numFmtId="0" fontId="28" fillId="0" borderId="41" xfId="0" applyFont="1" applyBorder="1" applyAlignment="1" applyProtection="1">
      <alignment horizontal="center" vertical="top" wrapText="1"/>
      <protection locked="0"/>
    </xf>
    <xf numFmtId="0" fontId="28" fillId="0" borderId="20" xfId="0" applyFont="1" applyBorder="1" applyAlignment="1" applyProtection="1">
      <alignment horizontal="center" vertical="top" wrapText="1"/>
      <protection locked="0"/>
    </xf>
    <xf numFmtId="0" fontId="23" fillId="13" borderId="29"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22" fillId="7" borderId="63" xfId="0" applyFont="1" applyFill="1" applyBorder="1" applyAlignment="1">
      <alignment horizontal="left" vertical="top" wrapText="1"/>
    </xf>
    <xf numFmtId="0" fontId="22" fillId="7" borderId="31" xfId="0" applyFont="1" applyFill="1" applyBorder="1" applyAlignment="1">
      <alignment horizontal="left" vertical="top" wrapText="1"/>
    </xf>
    <xf numFmtId="0" fontId="22" fillId="7" borderId="55" xfId="0" applyFont="1" applyFill="1" applyBorder="1" applyAlignment="1">
      <alignment horizontal="left" vertical="top" wrapText="1"/>
    </xf>
    <xf numFmtId="0" fontId="22" fillId="7" borderId="26" xfId="0" applyFont="1" applyFill="1" applyBorder="1" applyAlignment="1">
      <alignment horizontal="left" vertical="top" wrapText="1"/>
    </xf>
    <xf numFmtId="0" fontId="22" fillId="7" borderId="32" xfId="0" applyFont="1" applyFill="1" applyBorder="1" applyAlignment="1">
      <alignment horizontal="left" vertical="top" wrapText="1"/>
    </xf>
    <xf numFmtId="0" fontId="22" fillId="7" borderId="28" xfId="0" applyFont="1" applyFill="1" applyBorder="1" applyAlignment="1">
      <alignment horizontal="left" vertical="top" wrapText="1"/>
    </xf>
    <xf numFmtId="1" fontId="57" fillId="0" borderId="8" xfId="0" applyNumberFormat="1" applyFont="1" applyBorder="1" applyAlignment="1" applyProtection="1">
      <alignment horizontal="center" vertical="center" wrapText="1"/>
      <protection locked="0"/>
    </xf>
    <xf numFmtId="1" fontId="57" fillId="0" borderId="41" xfId="0" applyNumberFormat="1" applyFont="1" applyBorder="1" applyAlignment="1" applyProtection="1">
      <alignment horizontal="center" vertical="center" wrapText="1"/>
      <protection locked="0"/>
    </xf>
    <xf numFmtId="1" fontId="57" fillId="0" borderId="7" xfId="0" applyNumberFormat="1" applyFont="1" applyBorder="1" applyAlignment="1" applyProtection="1">
      <alignment horizontal="center" vertical="center" wrapText="1"/>
      <protection locked="0"/>
    </xf>
    <xf numFmtId="1" fontId="57" fillId="0" borderId="43" xfId="0" applyNumberFormat="1" applyFont="1" applyBorder="1" applyAlignment="1" applyProtection="1">
      <alignment horizontal="center" vertical="center" wrapText="1"/>
      <protection locked="0"/>
    </xf>
    <xf numFmtId="0" fontId="23" fillId="13" borderId="30" xfId="0" applyFont="1" applyFill="1" applyBorder="1" applyAlignment="1">
      <alignment horizontal="center" vertical="center" wrapText="1"/>
    </xf>
    <xf numFmtId="0" fontId="22" fillId="7" borderId="76" xfId="0" applyFont="1" applyFill="1" applyBorder="1" applyAlignment="1">
      <alignment horizontal="left" vertical="top" wrapText="1"/>
    </xf>
    <xf numFmtId="0" fontId="22" fillId="7" borderId="35" xfId="0" applyFont="1" applyFill="1" applyBorder="1" applyAlignment="1">
      <alignment horizontal="left" vertical="top" wrapText="1"/>
    </xf>
    <xf numFmtId="0" fontId="22" fillId="7" borderId="77" xfId="0" applyFont="1" applyFill="1" applyBorder="1" applyAlignment="1">
      <alignment horizontal="left" vertical="top" wrapText="1"/>
    </xf>
    <xf numFmtId="0" fontId="22" fillId="7" borderId="0"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13" borderId="13" xfId="0" applyFont="1" applyFill="1" applyBorder="1" applyAlignment="1">
      <alignment horizontal="center" vertical="center" wrapText="1"/>
    </xf>
    <xf numFmtId="0" fontId="22" fillId="13" borderId="1" xfId="0" applyFont="1" applyFill="1" applyBorder="1" applyAlignment="1">
      <alignment horizontal="center" vertical="center" wrapText="1"/>
    </xf>
    <xf numFmtId="0" fontId="27" fillId="13" borderId="37" xfId="0" applyFont="1" applyFill="1" applyBorder="1" applyAlignment="1">
      <alignment horizontal="center" vertical="center" wrapText="1"/>
    </xf>
    <xf numFmtId="0" fontId="28" fillId="13" borderId="31" xfId="0" applyFont="1" applyFill="1" applyBorder="1" applyAlignment="1">
      <alignment horizontal="center" vertical="center" wrapText="1"/>
    </xf>
    <xf numFmtId="0" fontId="28" fillId="13" borderId="73" xfId="0" applyFont="1" applyFill="1" applyBorder="1" applyAlignment="1">
      <alignment horizontal="center" vertical="center" wrapText="1"/>
    </xf>
    <xf numFmtId="0" fontId="28" fillId="13" borderId="7" xfId="0" applyFont="1" applyFill="1" applyBorder="1" applyAlignment="1">
      <alignment horizontal="center" vertical="center" wrapText="1"/>
    </xf>
    <xf numFmtId="0" fontId="28" fillId="13" borderId="2" xfId="0" applyFont="1" applyFill="1" applyBorder="1" applyAlignment="1">
      <alignment horizontal="center" vertical="center" wrapText="1"/>
    </xf>
    <xf numFmtId="0" fontId="28" fillId="13" borderId="8" xfId="0" applyFont="1" applyFill="1" applyBorder="1" applyAlignment="1">
      <alignment horizontal="center" vertical="center" wrapText="1"/>
    </xf>
    <xf numFmtId="0" fontId="28" fillId="13" borderId="38" xfId="0" applyFont="1" applyFill="1" applyBorder="1" applyAlignment="1">
      <alignment horizontal="center" vertical="center" wrapText="1"/>
    </xf>
    <xf numFmtId="0" fontId="28" fillId="13" borderId="32" xfId="0" applyFont="1" applyFill="1" applyBorder="1" applyAlignment="1">
      <alignment horizontal="center" vertical="center" wrapText="1"/>
    </xf>
    <xf numFmtId="0" fontId="28" fillId="13" borderId="66" xfId="0" applyFont="1" applyFill="1" applyBorder="1" applyAlignment="1">
      <alignment horizontal="center" vertical="center" wrapText="1"/>
    </xf>
    <xf numFmtId="0" fontId="27" fillId="13" borderId="29" xfId="0" applyFont="1" applyFill="1" applyBorder="1" applyAlignment="1">
      <alignment horizontal="center" vertical="center" textRotation="90" wrapText="1"/>
    </xf>
    <xf numFmtId="0" fontId="27" fillId="13" borderId="23" xfId="0" applyFont="1" applyFill="1" applyBorder="1" applyAlignment="1">
      <alignment horizontal="center" vertical="center" wrapText="1"/>
    </xf>
    <xf numFmtId="0" fontId="27" fillId="13" borderId="24" xfId="0" applyFont="1" applyFill="1" applyBorder="1" applyAlignment="1">
      <alignment horizontal="center" vertical="center" wrapText="1"/>
    </xf>
    <xf numFmtId="0" fontId="27" fillId="12" borderId="45" xfId="0" applyFont="1" applyFill="1" applyBorder="1" applyAlignment="1">
      <alignment horizontal="center" vertical="center" wrapText="1"/>
    </xf>
    <xf numFmtId="0" fontId="27" fillId="12" borderId="39" xfId="0" applyFont="1" applyFill="1" applyBorder="1" applyAlignment="1">
      <alignment horizontal="center" vertical="center" wrapText="1"/>
    </xf>
    <xf numFmtId="0" fontId="27" fillId="12" borderId="11" xfId="0" applyFont="1" applyFill="1" applyBorder="1" applyAlignment="1">
      <alignment horizontal="center" vertical="center" wrapText="1"/>
    </xf>
    <xf numFmtId="0" fontId="27" fillId="12" borderId="62" xfId="0" applyFont="1" applyFill="1" applyBorder="1" applyAlignment="1">
      <alignment horizontal="center" vertical="center" wrapText="1"/>
    </xf>
    <xf numFmtId="0" fontId="27" fillId="12" borderId="74" xfId="0" applyFont="1" applyFill="1" applyBorder="1" applyAlignment="1">
      <alignment horizontal="center" vertical="center" wrapText="1"/>
    </xf>
    <xf numFmtId="0" fontId="27" fillId="13" borderId="45" xfId="0" applyFont="1" applyFill="1" applyBorder="1" applyAlignment="1">
      <alignment horizontal="center" vertical="center" wrapText="1"/>
    </xf>
    <xf numFmtId="0" fontId="27" fillId="13" borderId="39" xfId="0" applyFont="1" applyFill="1" applyBorder="1" applyAlignment="1">
      <alignment horizontal="center" vertical="center" wrapText="1"/>
    </xf>
    <xf numFmtId="0" fontId="27" fillId="13" borderId="11" xfId="0" applyFont="1" applyFill="1" applyBorder="1" applyAlignment="1">
      <alignment horizontal="center" vertical="center" wrapText="1"/>
    </xf>
    <xf numFmtId="0" fontId="27" fillId="13" borderId="12" xfId="0" applyFont="1" applyFill="1" applyBorder="1" applyAlignment="1">
      <alignment horizontal="center" vertical="center" wrapText="1"/>
    </xf>
    <xf numFmtId="0" fontId="27" fillId="13" borderId="13" xfId="0" applyFont="1" applyFill="1" applyBorder="1" applyAlignment="1">
      <alignment horizontal="center" vertical="center" wrapText="1"/>
    </xf>
    <xf numFmtId="0" fontId="27" fillId="13" borderId="14" xfId="0" applyFont="1" applyFill="1" applyBorder="1" applyAlignment="1">
      <alignment horizontal="center" vertical="center" wrapText="1"/>
    </xf>
    <xf numFmtId="0" fontId="23" fillId="13" borderId="47" xfId="0" applyFont="1" applyFill="1" applyBorder="1" applyAlignment="1">
      <alignment horizontal="center" vertical="center" textRotation="90" wrapText="1"/>
    </xf>
    <xf numFmtId="0" fontId="23" fillId="13" borderId="41" xfId="0" applyFont="1" applyFill="1" applyBorder="1" applyAlignment="1">
      <alignment horizontal="center" vertical="center" wrapText="1"/>
    </xf>
    <xf numFmtId="0" fontId="23" fillId="13" borderId="64" xfId="0" applyFont="1" applyFill="1" applyBorder="1" applyAlignment="1">
      <alignment horizontal="center" vertical="center" wrapText="1"/>
    </xf>
    <xf numFmtId="0" fontId="23" fillId="13" borderId="29" xfId="0" applyFont="1" applyFill="1" applyBorder="1" applyAlignment="1">
      <alignment horizontal="center" vertical="center" textRotation="90" wrapText="1"/>
    </xf>
    <xf numFmtId="0" fontId="23" fillId="13" borderId="23" xfId="0" applyFont="1" applyFill="1" applyBorder="1" applyAlignment="1">
      <alignment horizontal="center" vertical="center" wrapText="1"/>
    </xf>
    <xf numFmtId="1" fontId="54" fillId="0" borderId="43" xfId="0" applyNumberFormat="1" applyFont="1" applyBorder="1" applyAlignment="1" applyProtection="1">
      <alignment horizontal="center" vertical="center" wrapText="1"/>
      <protection locked="0"/>
    </xf>
    <xf numFmtId="1" fontId="54" fillId="0" borderId="41" xfId="0" applyNumberFormat="1" applyFont="1" applyBorder="1" applyAlignment="1" applyProtection="1">
      <alignment horizontal="center" vertical="center" wrapText="1"/>
      <protection locked="0"/>
    </xf>
    <xf numFmtId="1" fontId="54" fillId="0" borderId="7" xfId="0" applyNumberFormat="1" applyFont="1" applyBorder="1" applyAlignment="1" applyProtection="1">
      <alignment horizontal="center" vertical="center" wrapText="1"/>
      <protection locked="0"/>
    </xf>
    <xf numFmtId="0" fontId="22" fillId="15" borderId="39"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8" fillId="7" borderId="45" xfId="0" applyFont="1" applyFill="1" applyBorder="1" applyAlignment="1">
      <alignment horizontal="left" vertical="center" wrapText="1"/>
    </xf>
    <xf numFmtId="0" fontId="28" fillId="7" borderId="39"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9" fillId="7" borderId="0" xfId="0" applyFont="1" applyFill="1" applyBorder="1" applyAlignment="1">
      <alignment horizontal="left" vertical="center" wrapText="1"/>
    </xf>
    <xf numFmtId="0" fontId="25" fillId="13" borderId="8" xfId="0" applyFont="1" applyFill="1" applyBorder="1" applyAlignment="1">
      <alignment horizontal="center" vertical="center" wrapText="1"/>
    </xf>
    <xf numFmtId="0" fontId="25" fillId="13" borderId="41" xfId="0" applyFont="1" applyFill="1" applyBorder="1" applyAlignment="1">
      <alignment horizontal="center" vertical="center" wrapText="1"/>
    </xf>
    <xf numFmtId="0" fontId="25" fillId="13" borderId="7"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3" fillId="13" borderId="13" xfId="0" applyFont="1" applyFill="1" applyBorder="1" applyAlignment="1">
      <alignment horizontal="center" vertical="center" wrapText="1"/>
    </xf>
    <xf numFmtId="0" fontId="23" fillId="13" borderId="14" xfId="0" applyFont="1" applyFill="1" applyBorder="1" applyAlignment="1">
      <alignment horizontal="center" vertical="center" wrapText="1"/>
    </xf>
    <xf numFmtId="0" fontId="23" fillId="13" borderId="16" xfId="0" applyFont="1" applyFill="1" applyBorder="1" applyAlignment="1">
      <alignment horizontal="center" vertical="center" wrapText="1"/>
    </xf>
    <xf numFmtId="0" fontId="23" fillId="13" borderId="1" xfId="0" applyFont="1" applyFill="1" applyBorder="1" applyAlignment="1">
      <alignment horizontal="center" vertical="center" wrapText="1"/>
    </xf>
    <xf numFmtId="0" fontId="23" fillId="13" borderId="5" xfId="0" applyFont="1" applyFill="1" applyBorder="1" applyAlignment="1">
      <alignment horizontal="center" vertical="center" wrapText="1"/>
    </xf>
    <xf numFmtId="0" fontId="23" fillId="13" borderId="19" xfId="0" applyFont="1" applyFill="1" applyBorder="1" applyAlignment="1">
      <alignment horizontal="center" vertical="center" textRotation="90" wrapText="1"/>
    </xf>
    <xf numFmtId="0" fontId="23" fillId="13" borderId="20" xfId="0" applyFont="1" applyFill="1" applyBorder="1" applyAlignment="1">
      <alignment horizontal="center" vertical="center" wrapText="1"/>
    </xf>
    <xf numFmtId="0" fontId="23" fillId="13" borderId="21"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2" fillId="7" borderId="0" xfId="0" applyFont="1" applyFill="1" applyBorder="1" applyAlignment="1">
      <alignment wrapText="1"/>
    </xf>
    <xf numFmtId="0" fontId="22" fillId="7" borderId="2" xfId="0" applyFont="1" applyFill="1" applyBorder="1" applyAlignment="1">
      <alignment horizontal="center" vertical="center" wrapText="1"/>
    </xf>
    <xf numFmtId="0" fontId="29" fillId="17" borderId="40" xfId="0" applyFont="1" applyFill="1" applyBorder="1" applyAlignment="1">
      <alignment horizontal="left" vertical="center" wrapText="1"/>
    </xf>
    <xf numFmtId="0" fontId="29" fillId="17" borderId="48" xfId="0" applyFont="1" applyFill="1" applyBorder="1" applyAlignment="1">
      <alignment horizontal="left" vertical="center" wrapText="1"/>
    </xf>
    <xf numFmtId="0" fontId="22" fillId="17" borderId="48" xfId="0" applyFont="1" applyFill="1" applyBorder="1" applyAlignment="1">
      <alignment wrapText="1"/>
    </xf>
    <xf numFmtId="0" fontId="22" fillId="17" borderId="36" xfId="0" applyFont="1" applyFill="1" applyBorder="1" applyAlignment="1">
      <alignment wrapText="1"/>
    </xf>
    <xf numFmtId="0" fontId="29" fillId="17" borderId="59" xfId="0" applyFont="1" applyFill="1" applyBorder="1" applyAlignment="1">
      <alignment horizontal="left" vertical="center" wrapText="1"/>
    </xf>
    <xf numFmtId="0" fontId="29" fillId="17" borderId="67" xfId="0" applyFont="1" applyFill="1" applyBorder="1" applyAlignment="1">
      <alignment horizontal="left" vertical="center" wrapText="1"/>
    </xf>
    <xf numFmtId="0" fontId="22" fillId="17" borderId="67" xfId="0" applyFont="1" applyFill="1" applyBorder="1" applyAlignment="1">
      <alignment wrapText="1"/>
    </xf>
    <xf numFmtId="0" fontId="22" fillId="17" borderId="17" xfId="0" applyFont="1" applyFill="1" applyBorder="1" applyAlignment="1">
      <alignment wrapText="1"/>
    </xf>
    <xf numFmtId="0" fontId="22" fillId="7" borderId="0" xfId="0" applyFont="1" applyFill="1" applyBorder="1" applyAlignment="1">
      <alignment horizontal="left" vertical="center" wrapText="1"/>
    </xf>
    <xf numFmtId="0" fontId="22" fillId="13" borderId="41" xfId="0" applyFont="1" applyFill="1" applyBorder="1" applyAlignment="1">
      <alignment horizontal="center" vertical="center" wrapText="1"/>
    </xf>
    <xf numFmtId="0" fontId="22" fillId="13" borderId="7" xfId="0" applyFont="1" applyFill="1" applyBorder="1" applyAlignment="1">
      <alignment horizontal="center" vertical="center" wrapText="1"/>
    </xf>
    <xf numFmtId="0" fontId="22" fillId="13" borderId="41" xfId="0" applyFont="1" applyFill="1" applyBorder="1" applyAlignment="1">
      <alignment wrapText="1"/>
    </xf>
    <xf numFmtId="0" fontId="22" fillId="13" borderId="7" xfId="0" applyFont="1" applyFill="1" applyBorder="1" applyAlignment="1">
      <alignment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24" fillId="15" borderId="8" xfId="0" applyFont="1" applyFill="1" applyBorder="1" applyAlignment="1">
      <alignment horizontal="center" vertical="center" wrapText="1"/>
    </xf>
    <xf numFmtId="0" fontId="24" fillId="15" borderId="41" xfId="0" applyFont="1" applyFill="1" applyBorder="1" applyAlignment="1">
      <alignment horizontal="center" vertical="center" wrapText="1"/>
    </xf>
    <xf numFmtId="0" fontId="22" fillId="15" borderId="41" xfId="0" applyFont="1" applyFill="1" applyBorder="1" applyAlignment="1">
      <alignment horizontal="center" vertical="center" wrapText="1"/>
    </xf>
    <xf numFmtId="0" fontId="22" fillId="15" borderId="7" xfId="0" applyFont="1" applyFill="1" applyBorder="1" applyAlignment="1">
      <alignment horizontal="center" vertical="center" wrapText="1"/>
    </xf>
    <xf numFmtId="0" fontId="25" fillId="13" borderId="2"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41" xfId="0" applyFont="1" applyFill="1" applyBorder="1" applyAlignment="1">
      <alignment horizontal="center" vertical="center" wrapText="1"/>
    </xf>
    <xf numFmtId="0" fontId="22" fillId="7" borderId="7" xfId="0" applyFont="1" applyFill="1" applyBorder="1" applyAlignment="1">
      <alignment horizontal="center" vertical="center" wrapText="1"/>
    </xf>
    <xf numFmtId="1" fontId="25" fillId="7" borderId="8" xfId="0" applyNumberFormat="1" applyFont="1" applyFill="1" applyBorder="1" applyAlignment="1">
      <alignment horizontal="center" vertical="center" wrapText="1"/>
    </xf>
    <xf numFmtId="1" fontId="25" fillId="7" borderId="41" xfId="0" applyNumberFormat="1" applyFont="1" applyFill="1" applyBorder="1" applyAlignment="1">
      <alignment horizontal="center" vertical="center" wrapText="1"/>
    </xf>
    <xf numFmtId="1" fontId="25" fillId="7" borderId="7" xfId="0" applyNumberFormat="1" applyFont="1" applyFill="1" applyBorder="1" applyAlignment="1">
      <alignment horizontal="center" vertical="center" wrapText="1"/>
    </xf>
    <xf numFmtId="1" fontId="25" fillId="7" borderId="2" xfId="0" applyNumberFormat="1" applyFont="1" applyFill="1" applyBorder="1" applyAlignment="1">
      <alignment horizontal="center" vertical="center" wrapText="1"/>
    </xf>
    <xf numFmtId="1" fontId="22" fillId="7" borderId="2" xfId="0" applyNumberFormat="1" applyFont="1" applyFill="1" applyBorder="1" applyAlignment="1">
      <alignment wrapText="1"/>
    </xf>
    <xf numFmtId="14" fontId="25" fillId="2" borderId="40" xfId="0" applyNumberFormat="1" applyFont="1" applyFill="1" applyBorder="1" applyAlignment="1">
      <alignment horizontal="left" vertical="center" wrapText="1"/>
    </xf>
    <xf numFmtId="0" fontId="23" fillId="2" borderId="48" xfId="0" applyFont="1" applyFill="1" applyBorder="1" applyAlignment="1">
      <alignment horizontal="left" vertical="center" wrapText="1"/>
    </xf>
    <xf numFmtId="0" fontId="23" fillId="2" borderId="36" xfId="0" applyFont="1" applyFill="1" applyBorder="1" applyAlignment="1">
      <alignment horizontal="left" vertical="center" wrapText="1"/>
    </xf>
    <xf numFmtId="0" fontId="23" fillId="15" borderId="39" xfId="0" applyFont="1" applyFill="1" applyBorder="1" applyAlignment="1">
      <alignment horizontal="center" vertical="center" wrapText="1"/>
    </xf>
    <xf numFmtId="0" fontId="23" fillId="15" borderId="11" xfId="0" applyFont="1" applyFill="1" applyBorder="1" applyAlignment="1">
      <alignment horizontal="center" vertical="center" wrapText="1"/>
    </xf>
    <xf numFmtId="0" fontId="63" fillId="0" borderId="2" xfId="0" applyFont="1" applyBorder="1" applyAlignment="1">
      <alignment horizontal="center" vertical="center"/>
    </xf>
    <xf numFmtId="0" fontId="22" fillId="0" borderId="8" xfId="0" applyFont="1" applyBorder="1" applyAlignment="1">
      <alignment vertical="top"/>
    </xf>
    <xf numFmtId="0" fontId="22" fillId="0" borderId="7" xfId="0" applyFont="1" applyBorder="1" applyAlignment="1">
      <alignment vertical="top"/>
    </xf>
    <xf numFmtId="0" fontId="22" fillId="0" borderId="8" xfId="0" applyFont="1" applyBorder="1" applyAlignment="1">
      <alignment vertical="top" wrapText="1"/>
    </xf>
    <xf numFmtId="0" fontId="22" fillId="0" borderId="7" xfId="0" applyFont="1" applyBorder="1" applyAlignment="1">
      <alignment vertical="top" wrapText="1"/>
    </xf>
    <xf numFmtId="0" fontId="17" fillId="0" borderId="25"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27" xfId="0" applyFont="1" applyBorder="1" applyAlignment="1" applyProtection="1">
      <alignment horizontal="left" vertical="top" wrapText="1"/>
      <protection locked="0"/>
    </xf>
    <xf numFmtId="0" fontId="17" fillId="0" borderId="42" xfId="0" applyFont="1" applyBorder="1" applyAlignment="1" applyProtection="1">
      <alignment horizontal="left" vertical="top" wrapText="1"/>
      <protection locked="0"/>
    </xf>
    <xf numFmtId="0" fontId="17" fillId="0" borderId="47"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28" fillId="0" borderId="63" xfId="0" applyFont="1" applyBorder="1" applyAlignment="1" applyProtection="1">
      <alignment horizontal="center" vertical="top" wrapText="1"/>
      <protection locked="0"/>
    </xf>
    <xf numFmtId="0" fontId="28" fillId="0" borderId="55" xfId="0" applyFont="1" applyBorder="1" applyAlignment="1" applyProtection="1">
      <alignment horizontal="center" vertical="top" wrapText="1"/>
      <protection locked="0"/>
    </xf>
    <xf numFmtId="0" fontId="2" fillId="0" borderId="43" xfId="0" applyFont="1" applyBorder="1" applyAlignment="1">
      <alignment horizontal="center" vertical="top" wrapText="1"/>
    </xf>
    <xf numFmtId="0" fontId="2" fillId="0" borderId="41" xfId="0" applyFont="1" applyBorder="1" applyAlignment="1">
      <alignment horizontal="center" vertical="top" wrapText="1"/>
    </xf>
    <xf numFmtId="0" fontId="2" fillId="0" borderId="20" xfId="0" applyFont="1" applyBorder="1" applyAlignment="1">
      <alignment horizontal="center" vertical="top" wrapText="1"/>
    </xf>
    <xf numFmtId="0" fontId="17" fillId="0" borderId="47" xfId="0" applyFont="1" applyBorder="1" applyAlignment="1" applyProtection="1">
      <alignment horizontal="center" vertical="center" wrapText="1"/>
      <protection locked="0"/>
    </xf>
    <xf numFmtId="0" fontId="17" fillId="0" borderId="19" xfId="0" applyFont="1" applyBorder="1" applyAlignment="1" applyProtection="1">
      <alignment horizontal="center" vertical="center" wrapText="1"/>
      <protection locked="0"/>
    </xf>
    <xf numFmtId="0" fontId="17" fillId="0" borderId="43" xfId="0" applyFont="1" applyBorder="1" applyAlignment="1" applyProtection="1">
      <alignment horizontal="center" vertical="center" wrapText="1"/>
      <protection locked="0"/>
    </xf>
    <xf numFmtId="0" fontId="28" fillId="0" borderId="42" xfId="0" applyFont="1" applyBorder="1" applyAlignment="1" applyProtection="1">
      <alignment horizontal="center" vertical="top" wrapText="1"/>
      <protection locked="0"/>
    </xf>
    <xf numFmtId="0" fontId="28" fillId="0" borderId="47" xfId="0" applyFont="1" applyBorder="1" applyAlignment="1" applyProtection="1">
      <alignment horizontal="center" vertical="top" wrapText="1"/>
      <protection locked="0"/>
    </xf>
    <xf numFmtId="0" fontId="28" fillId="0" borderId="19" xfId="0" applyFont="1" applyBorder="1" applyAlignment="1" applyProtection="1">
      <alignment horizontal="center" vertical="top" wrapText="1"/>
      <protection locked="0"/>
    </xf>
    <xf numFmtId="0" fontId="28" fillId="0" borderId="50" xfId="0" applyFont="1" applyBorder="1" applyAlignment="1" applyProtection="1">
      <alignment horizontal="center" vertical="top" wrapText="1"/>
      <protection locked="0"/>
    </xf>
    <xf numFmtId="0" fontId="28" fillId="0" borderId="51" xfId="0" applyFont="1" applyBorder="1" applyAlignment="1" applyProtection="1">
      <alignment horizontal="center" vertical="top" wrapText="1"/>
      <protection locked="0"/>
    </xf>
    <xf numFmtId="0" fontId="17" fillId="0" borderId="64"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28" fillId="0" borderId="54" xfId="0" applyFont="1" applyBorder="1" applyAlignment="1" applyProtection="1">
      <alignment horizontal="center" vertical="top" wrapText="1"/>
      <protection locked="0"/>
    </xf>
    <xf numFmtId="0" fontId="28" fillId="0" borderId="64" xfId="0" applyFont="1" applyBorder="1" applyAlignment="1" applyProtection="1">
      <alignment horizontal="center" vertical="top" wrapText="1"/>
      <protection locked="0"/>
    </xf>
    <xf numFmtId="0" fontId="28" fillId="0" borderId="21" xfId="0" applyFont="1" applyBorder="1" applyAlignment="1" applyProtection="1">
      <alignment horizontal="center" vertical="top" wrapText="1"/>
      <protection locked="0"/>
    </xf>
    <xf numFmtId="0" fontId="28" fillId="0" borderId="26" xfId="0" applyFont="1" applyBorder="1" applyAlignment="1" applyProtection="1">
      <alignment horizontal="center" vertical="top" wrapText="1"/>
      <protection locked="0"/>
    </xf>
    <xf numFmtId="0" fontId="28" fillId="0" borderId="28" xfId="0" applyFont="1" applyBorder="1" applyAlignment="1" applyProtection="1">
      <alignment horizontal="center" vertical="top" wrapText="1"/>
      <protection locked="0"/>
    </xf>
    <xf numFmtId="0" fontId="28" fillId="0" borderId="1" xfId="0" applyFont="1" applyBorder="1" applyAlignment="1" applyProtection="1">
      <alignment horizontal="center" vertical="top" wrapText="1"/>
      <protection locked="0"/>
    </xf>
    <xf numFmtId="0" fontId="17" fillId="0" borderId="26" xfId="0" applyFont="1" applyBorder="1" applyAlignment="1" applyProtection="1">
      <alignment horizontal="left" vertical="top" wrapText="1"/>
      <protection locked="0"/>
    </xf>
    <xf numFmtId="0" fontId="17" fillId="0" borderId="32"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28" fillId="0" borderId="0" xfId="0" applyFont="1" applyBorder="1" applyAlignment="1" applyProtection="1">
      <alignment horizontal="center" vertical="top" wrapText="1"/>
      <protection locked="0"/>
    </xf>
    <xf numFmtId="0" fontId="28" fillId="0" borderId="33" xfId="0" applyFont="1" applyBorder="1" applyAlignment="1" applyProtection="1">
      <alignment horizontal="center" vertical="top" wrapText="1"/>
      <protection locked="0"/>
    </xf>
    <xf numFmtId="0" fontId="28" fillId="0" borderId="6" xfId="0" applyFont="1" applyBorder="1" applyAlignment="1" applyProtection="1">
      <alignment horizontal="center" vertical="top" wrapText="1"/>
      <protection locked="0"/>
    </xf>
    <xf numFmtId="0" fontId="28" fillId="0" borderId="34" xfId="0" applyFont="1" applyBorder="1" applyAlignment="1" applyProtection="1">
      <alignment horizontal="center" vertical="top" wrapText="1"/>
      <protection locked="0"/>
    </xf>
    <xf numFmtId="0" fontId="28" fillId="0" borderId="13" xfId="0" applyFont="1" applyBorder="1" applyAlignment="1" applyProtection="1">
      <alignment horizontal="center" vertical="center" wrapText="1"/>
      <protection locked="0"/>
    </xf>
    <xf numFmtId="0" fontId="28" fillId="0" borderId="67" xfId="0" applyFont="1" applyBorder="1" applyAlignment="1" applyProtection="1">
      <alignment horizontal="center" vertical="center" wrapText="1"/>
      <protection locked="0"/>
    </xf>
    <xf numFmtId="0" fontId="17" fillId="0" borderId="50" xfId="0" applyFont="1" applyBorder="1" applyAlignment="1" applyProtection="1">
      <alignment horizontal="center" vertical="top" wrapText="1"/>
      <protection locked="0"/>
    </xf>
    <xf numFmtId="0" fontId="17" fillId="0" borderId="9" xfId="0" applyFont="1" applyBorder="1" applyAlignment="1" applyProtection="1">
      <alignment horizontal="center" vertical="top" wrapText="1"/>
      <protection locked="0"/>
    </xf>
    <xf numFmtId="0" fontId="17" fillId="0" borderId="51" xfId="0" applyFont="1" applyBorder="1" applyAlignment="1" applyProtection="1">
      <alignment horizontal="center" vertical="top" wrapText="1"/>
      <protection locked="0"/>
    </xf>
    <xf numFmtId="0" fontId="17" fillId="0" borderId="67" xfId="0" applyFont="1" applyBorder="1" applyAlignment="1" applyProtection="1">
      <alignment horizontal="center" vertical="center" wrapText="1"/>
      <protection locked="0"/>
    </xf>
    <xf numFmtId="0" fontId="17" fillId="0" borderId="68" xfId="0" applyFont="1" applyBorder="1" applyAlignment="1" applyProtection="1">
      <alignment horizontal="center" vertical="center" wrapText="1"/>
      <protection locked="0"/>
    </xf>
    <xf numFmtId="0" fontId="27" fillId="12" borderId="53" xfId="0" applyFont="1" applyFill="1" applyBorder="1" applyAlignment="1">
      <alignment horizontal="center" vertical="center" wrapText="1"/>
    </xf>
    <xf numFmtId="0" fontId="23" fillId="13" borderId="22" xfId="0" applyFont="1" applyFill="1" applyBorder="1" applyAlignment="1">
      <alignment horizontal="center" vertical="center" wrapText="1"/>
    </xf>
    <xf numFmtId="0" fontId="22" fillId="7" borderId="50" xfId="0" applyFont="1" applyFill="1" applyBorder="1" applyAlignment="1">
      <alignment horizontal="left" vertical="top" wrapText="1"/>
    </xf>
    <xf numFmtId="0" fontId="22" fillId="7" borderId="9" xfId="0" applyFont="1" applyFill="1" applyBorder="1" applyAlignment="1">
      <alignment horizontal="left" vertical="top" wrapText="1"/>
    </xf>
    <xf numFmtId="0" fontId="22" fillId="7" borderId="51" xfId="0" applyFont="1" applyFill="1" applyBorder="1" applyAlignment="1">
      <alignment horizontal="left" vertical="top" wrapText="1"/>
    </xf>
    <xf numFmtId="0" fontId="27" fillId="0" borderId="48" xfId="0" applyFont="1" applyBorder="1" applyAlignment="1">
      <alignment horizontal="center" vertical="top"/>
    </xf>
    <xf numFmtId="0" fontId="3" fillId="14" borderId="12" xfId="0" applyFont="1" applyFill="1" applyBorder="1" applyAlignment="1">
      <alignment horizontal="center" wrapText="1"/>
    </xf>
    <xf numFmtId="0" fontId="3" fillId="14" borderId="14" xfId="0" applyFont="1" applyFill="1" applyBorder="1" applyAlignment="1">
      <alignment horizontal="center" wrapText="1"/>
    </xf>
    <xf numFmtId="0" fontId="3" fillId="0" borderId="45" xfId="0" applyFont="1" applyBorder="1" applyAlignment="1">
      <alignment horizontal="center"/>
    </xf>
    <xf numFmtId="0" fontId="3" fillId="0" borderId="11" xfId="0" applyFont="1" applyBorder="1" applyAlignment="1">
      <alignment horizontal="center"/>
    </xf>
    <xf numFmtId="0" fontId="6" fillId="0" borderId="0" xfId="0" applyFont="1" applyAlignment="1">
      <alignment horizontal="center"/>
    </xf>
    <xf numFmtId="0" fontId="3" fillId="14" borderId="33" xfId="0" applyFont="1" applyFill="1" applyBorder="1" applyAlignment="1">
      <alignment horizontal="center" vertical="center"/>
    </xf>
    <xf numFmtId="0" fontId="3" fillId="14" borderId="6" xfId="0" applyFont="1" applyFill="1" applyBorder="1" applyAlignment="1">
      <alignment horizontal="center" vertical="center"/>
    </xf>
    <xf numFmtId="0" fontId="64" fillId="0" borderId="12" xfId="0" applyFont="1" applyBorder="1" applyAlignment="1">
      <alignment horizontal="center" vertical="center"/>
    </xf>
    <xf numFmtId="0" fontId="64" fillId="0" borderId="15" xfId="0" applyFont="1" applyBorder="1" applyAlignment="1">
      <alignment horizontal="center" vertical="center"/>
    </xf>
    <xf numFmtId="0" fontId="64" fillId="0" borderId="16" xfId="0" applyFont="1" applyBorder="1" applyAlignment="1">
      <alignment horizontal="center" vertical="center"/>
    </xf>
    <xf numFmtId="0" fontId="21" fillId="0" borderId="2" xfId="0" applyFont="1" applyBorder="1" applyAlignment="1">
      <alignment horizontal="center" vertical="center"/>
    </xf>
    <xf numFmtId="0" fontId="34" fillId="0" borderId="47" xfId="0" applyFont="1" applyBorder="1" applyAlignment="1">
      <alignment horizontal="left" vertical="top"/>
    </xf>
    <xf numFmtId="0" fontId="34" fillId="0" borderId="19" xfId="0" applyFont="1" applyBorder="1" applyAlignment="1">
      <alignment horizontal="left" vertical="top"/>
    </xf>
    <xf numFmtId="0" fontId="34" fillId="0" borderId="41" xfId="0" applyFont="1" applyBorder="1" applyAlignment="1">
      <alignment horizontal="left" vertical="top"/>
    </xf>
    <xf numFmtId="0" fontId="34" fillId="0" borderId="20" xfId="0" applyFont="1" applyBorder="1" applyAlignment="1">
      <alignment horizontal="left" vertical="top"/>
    </xf>
    <xf numFmtId="0" fontId="34" fillId="0" borderId="64" xfId="0" applyFont="1" applyBorder="1" applyAlignment="1">
      <alignment horizontal="left" vertical="top"/>
    </xf>
    <xf numFmtId="0" fontId="34" fillId="0" borderId="21" xfId="0" applyFont="1" applyBorder="1" applyAlignment="1">
      <alignment horizontal="left" vertical="top"/>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6"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5" xfId="0" applyFont="1" applyBorder="1" applyAlignment="1">
      <alignment horizontal="center" vertical="center" wrapText="1"/>
    </xf>
    <xf numFmtId="0" fontId="0" fillId="0" borderId="2" xfId="0" applyBorder="1" applyAlignment="1">
      <alignment horizontal="center"/>
    </xf>
    <xf numFmtId="0" fontId="4" fillId="3" borderId="62" xfId="0" applyFont="1" applyFill="1" applyBorder="1" applyAlignment="1">
      <alignment horizontal="center" vertical="center" wrapText="1"/>
    </xf>
    <xf numFmtId="0" fontId="4" fillId="3" borderId="6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6" borderId="76" xfId="0"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4" borderId="76"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9" borderId="76" xfId="0" applyFont="1" applyFill="1" applyBorder="1" applyAlignment="1">
      <alignment horizontal="center" vertical="center" wrapText="1"/>
    </xf>
    <xf numFmtId="0" fontId="4" fillId="9" borderId="61" xfId="0" applyFont="1" applyFill="1" applyBorder="1" applyAlignment="1">
      <alignment horizontal="center" vertical="center" wrapText="1"/>
    </xf>
    <xf numFmtId="0" fontId="4" fillId="9" borderId="78" xfId="0" applyFont="1" applyFill="1" applyBorder="1" applyAlignment="1">
      <alignment horizontal="center" vertical="center" wrapText="1"/>
    </xf>
    <xf numFmtId="0" fontId="9" fillId="0" borderId="45"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2" xfId="0" applyFont="1" applyBorder="1" applyAlignment="1">
      <alignment horizontal="center"/>
    </xf>
    <xf numFmtId="0" fontId="25" fillId="7" borderId="8" xfId="0" applyFont="1" applyFill="1" applyBorder="1" applyAlignment="1">
      <alignment horizontal="center" vertical="center" wrapText="1"/>
    </xf>
    <xf numFmtId="0" fontId="25" fillId="7" borderId="41" xfId="0" applyFont="1" applyFill="1" applyBorder="1" applyAlignment="1">
      <alignment horizontal="center" vertical="center" wrapText="1"/>
    </xf>
    <xf numFmtId="0" fontId="25" fillId="7" borderId="7" xfId="0" applyFont="1" applyFill="1" applyBorder="1" applyAlignment="1">
      <alignment horizontal="center" vertical="center" wrapText="1"/>
    </xf>
    <xf numFmtId="0" fontId="22" fillId="7" borderId="41" xfId="0" applyFont="1" applyFill="1" applyBorder="1" applyAlignment="1">
      <alignment wrapText="1"/>
    </xf>
    <xf numFmtId="0" fontId="22" fillId="7" borderId="7" xfId="0" applyFont="1" applyFill="1" applyBorder="1" applyAlignment="1">
      <alignment wrapText="1"/>
    </xf>
    <xf numFmtId="0" fontId="24" fillId="12" borderId="12" xfId="0" applyFont="1" applyFill="1" applyBorder="1" applyAlignment="1" applyProtection="1">
      <alignment horizontal="center" vertical="center" wrapText="1"/>
    </xf>
    <xf numFmtId="0" fontId="24" fillId="12" borderId="15" xfId="0" applyFont="1" applyFill="1" applyBorder="1" applyAlignment="1" applyProtection="1">
      <alignment horizontal="center" vertical="center" wrapText="1"/>
    </xf>
    <xf numFmtId="0" fontId="24" fillId="12" borderId="16" xfId="0" applyFont="1" applyFill="1" applyBorder="1" applyAlignment="1" applyProtection="1">
      <alignment horizontal="center" vertical="center" wrapText="1"/>
    </xf>
    <xf numFmtId="0" fontId="24" fillId="12" borderId="53" xfId="0" applyFont="1" applyFill="1" applyBorder="1" applyAlignment="1" applyProtection="1">
      <alignment horizontal="center" vertical="center" wrapText="1"/>
    </xf>
    <xf numFmtId="0" fontId="24" fillId="12" borderId="10" xfId="0" applyFont="1" applyFill="1" applyBorder="1" applyAlignment="1" applyProtection="1">
      <alignment horizontal="center" vertical="center" wrapText="1"/>
    </xf>
    <xf numFmtId="0" fontId="24" fillId="12" borderId="52" xfId="0" applyFont="1" applyFill="1" applyBorder="1" applyAlignment="1" applyProtection="1">
      <alignment horizontal="center" vertical="center" wrapText="1"/>
    </xf>
    <xf numFmtId="0" fontId="24" fillId="12" borderId="53" xfId="0" applyFont="1" applyFill="1" applyBorder="1" applyAlignment="1" applyProtection="1">
      <alignment horizontal="center" vertical="center"/>
    </xf>
    <xf numFmtId="0" fontId="24" fillId="12" borderId="10" xfId="0" applyFont="1" applyFill="1" applyBorder="1" applyAlignment="1" applyProtection="1">
      <alignment horizontal="center" vertical="center"/>
    </xf>
    <xf numFmtId="0" fontId="24" fillId="12" borderId="52" xfId="0" applyFont="1" applyFill="1" applyBorder="1" applyAlignment="1" applyProtection="1">
      <alignment horizontal="center" vertical="center"/>
    </xf>
    <xf numFmtId="0" fontId="24" fillId="12" borderId="12" xfId="0" applyFont="1" applyFill="1" applyBorder="1" applyAlignment="1" applyProtection="1">
      <alignment horizontal="left" vertical="center" wrapText="1"/>
    </xf>
    <xf numFmtId="0" fontId="24" fillId="12" borderId="15" xfId="0" applyFont="1" applyFill="1" applyBorder="1" applyAlignment="1" applyProtection="1">
      <alignment horizontal="left" vertical="center" wrapText="1"/>
    </xf>
    <xf numFmtId="0" fontId="24" fillId="12" borderId="16" xfId="0" applyFont="1" applyFill="1" applyBorder="1" applyAlignment="1" applyProtection="1">
      <alignment horizontal="left" vertical="center" wrapText="1"/>
    </xf>
    <xf numFmtId="0" fontId="30" fillId="2" borderId="30" xfId="0" applyFont="1" applyFill="1" applyBorder="1" applyAlignment="1" applyProtection="1">
      <alignment horizontal="center" vertical="center" wrapText="1"/>
    </xf>
    <xf numFmtId="0" fontId="30" fillId="2" borderId="6" xfId="0" applyFont="1" applyFill="1" applyBorder="1" applyAlignment="1" applyProtection="1">
      <alignment horizontal="center" vertical="center" wrapText="1"/>
    </xf>
    <xf numFmtId="0" fontId="24" fillId="13" borderId="32" xfId="0" applyFont="1" applyFill="1" applyBorder="1" applyAlignment="1" applyProtection="1">
      <alignment horizontal="center" vertical="center" wrapText="1"/>
    </xf>
    <xf numFmtId="0" fontId="24" fillId="13" borderId="31" xfId="0" applyFont="1" applyFill="1" applyBorder="1" applyAlignment="1" applyProtection="1">
      <alignment horizontal="center" vertical="center" wrapText="1"/>
    </xf>
    <xf numFmtId="0" fontId="24" fillId="12" borderId="0" xfId="0" applyFont="1" applyFill="1" applyBorder="1" applyAlignment="1" applyProtection="1">
      <alignment horizontal="center" vertical="center" wrapText="1"/>
    </xf>
    <xf numFmtId="0" fontId="24" fillId="12" borderId="1" xfId="0" applyFont="1" applyFill="1" applyBorder="1" applyAlignment="1" applyProtection="1">
      <alignment horizontal="center" vertical="center" wrapText="1"/>
    </xf>
    <xf numFmtId="0" fontId="24" fillId="13" borderId="33" xfId="0" applyFont="1" applyFill="1" applyBorder="1" applyAlignment="1" applyProtection="1">
      <alignment horizontal="center" vertical="center" textRotation="90" wrapText="1"/>
    </xf>
    <xf numFmtId="0" fontId="24" fillId="13" borderId="6" xfId="0" applyFont="1" applyFill="1" applyBorder="1" applyAlignment="1" applyProtection="1">
      <alignment horizontal="center" vertical="center" textRotation="90" wrapText="1"/>
    </xf>
    <xf numFmtId="0" fontId="30" fillId="2" borderId="34" xfId="0" applyFont="1" applyFill="1" applyBorder="1" applyAlignment="1" applyProtection="1">
      <alignment horizontal="center" vertical="center" wrapText="1"/>
    </xf>
    <xf numFmtId="0" fontId="24" fillId="13" borderId="28" xfId="0" applyFont="1" applyFill="1" applyBorder="1" applyAlignment="1" applyProtection="1">
      <alignment horizontal="center" vertical="center" wrapText="1"/>
    </xf>
    <xf numFmtId="0" fontId="24" fillId="13" borderId="66" xfId="0" applyFont="1" applyFill="1" applyBorder="1" applyAlignment="1" applyProtection="1">
      <alignment horizontal="center" vertical="center" wrapText="1"/>
    </xf>
    <xf numFmtId="0" fontId="24" fillId="13" borderId="64" xfId="0" applyFont="1" applyFill="1" applyBorder="1" applyAlignment="1" applyProtection="1">
      <alignment horizontal="center" vertical="center" wrapText="1"/>
    </xf>
    <xf numFmtId="0" fontId="24" fillId="13" borderId="38" xfId="0" applyFont="1" applyFill="1" applyBorder="1" applyAlignment="1" applyProtection="1">
      <alignment horizontal="center" vertical="center" wrapText="1"/>
    </xf>
    <xf numFmtId="0" fontId="24" fillId="13" borderId="26" xfId="0" applyFont="1" applyFill="1" applyBorder="1" applyAlignment="1" applyProtection="1">
      <alignment horizontal="center" vertical="center" wrapText="1"/>
    </xf>
    <xf numFmtId="0" fontId="24" fillId="12" borderId="34" xfId="0" applyFont="1" applyFill="1" applyBorder="1" applyAlignment="1" applyProtection="1">
      <alignment horizontal="center" vertical="center" wrapText="1"/>
    </xf>
    <xf numFmtId="0" fontId="24" fillId="12" borderId="6" xfId="0" applyFont="1" applyFill="1" applyBorder="1" applyAlignment="1" applyProtection="1">
      <alignment horizontal="center" vertical="center" wrapText="1"/>
    </xf>
    <xf numFmtId="0" fontId="30" fillId="2" borderId="53" xfId="0" applyFont="1" applyFill="1" applyBorder="1" applyAlignment="1" applyProtection="1">
      <alignment horizontal="center" vertical="center" wrapText="1"/>
    </xf>
    <xf numFmtId="0" fontId="30" fillId="2" borderId="10" xfId="0" applyFont="1" applyFill="1" applyBorder="1" applyAlignment="1" applyProtection="1">
      <alignment horizontal="center" vertical="center" wrapText="1"/>
    </xf>
    <xf numFmtId="0" fontId="30" fillId="2" borderId="52" xfId="0" applyFont="1" applyFill="1" applyBorder="1" applyAlignment="1" applyProtection="1">
      <alignment horizontal="center" vertical="center" wrapText="1"/>
    </xf>
    <xf numFmtId="0" fontId="24" fillId="0" borderId="0" xfId="0" applyFont="1" applyAlignment="1" applyProtection="1">
      <alignment horizontal="center"/>
    </xf>
    <xf numFmtId="0" fontId="24" fillId="7" borderId="0" xfId="0" applyFont="1" applyFill="1" applyBorder="1" applyAlignment="1" applyProtection="1">
      <alignment vertical="center" wrapText="1"/>
    </xf>
    <xf numFmtId="0" fontId="30" fillId="7" borderId="0" xfId="0" applyFont="1" applyFill="1" applyBorder="1" applyAlignment="1" applyProtection="1">
      <alignment vertical="center" wrapText="1"/>
    </xf>
    <xf numFmtId="0" fontId="24" fillId="7" borderId="8" xfId="0" applyFont="1" applyFill="1" applyBorder="1" applyAlignment="1" applyProtection="1">
      <alignment horizontal="left" vertical="center" wrapText="1"/>
    </xf>
    <xf numFmtId="0" fontId="30" fillId="7" borderId="41" xfId="0" applyFont="1" applyFill="1" applyBorder="1" applyAlignment="1" applyProtection="1">
      <alignment horizontal="left" vertical="center" wrapText="1"/>
    </xf>
    <xf numFmtId="0" fontId="30" fillId="7" borderId="7" xfId="0" applyFont="1" applyFill="1" applyBorder="1" applyAlignment="1" applyProtection="1">
      <alignment horizontal="left" vertical="center" wrapText="1"/>
    </xf>
    <xf numFmtId="0" fontId="24" fillId="7" borderId="41" xfId="0" applyFont="1" applyFill="1" applyBorder="1" applyAlignment="1" applyProtection="1">
      <alignment horizontal="left" vertical="center" wrapText="1"/>
    </xf>
    <xf numFmtId="0" fontId="24" fillId="0" borderId="8" xfId="0" applyFont="1" applyBorder="1" applyAlignment="1" applyProtection="1">
      <alignment horizontal="center"/>
    </xf>
    <xf numFmtId="0" fontId="24" fillId="0" borderId="41" xfId="0" applyFont="1" applyBorder="1" applyAlignment="1" applyProtection="1">
      <alignment horizontal="center"/>
    </xf>
    <xf numFmtId="0" fontId="24" fillId="0" borderId="7" xfId="0" applyFont="1" applyBorder="1" applyAlignment="1" applyProtection="1">
      <alignment horizontal="center"/>
    </xf>
    <xf numFmtId="0" fontId="24" fillId="12" borderId="33" xfId="0" applyFont="1" applyFill="1" applyBorder="1" applyAlignment="1" applyProtection="1">
      <alignment horizontal="center" vertical="center" wrapText="1"/>
    </xf>
    <xf numFmtId="0" fontId="24" fillId="13" borderId="13" xfId="0" applyFont="1" applyFill="1" applyBorder="1" applyAlignment="1" applyProtection="1">
      <alignment horizontal="center" vertical="center" textRotation="90" wrapText="1"/>
    </xf>
    <xf numFmtId="0" fontId="24" fillId="13" borderId="1" xfId="0" applyFont="1" applyFill="1" applyBorder="1" applyAlignment="1" applyProtection="1">
      <alignment horizontal="center" vertical="center" textRotation="90" wrapText="1"/>
    </xf>
    <xf numFmtId="0" fontId="24" fillId="13" borderId="45" xfId="0" applyFont="1" applyFill="1" applyBorder="1" applyAlignment="1" applyProtection="1">
      <alignment horizontal="center"/>
    </xf>
    <xf numFmtId="0" fontId="24" fillId="13" borderId="39" xfId="0" applyFont="1" applyFill="1" applyBorder="1" applyAlignment="1" applyProtection="1">
      <alignment horizontal="center"/>
    </xf>
    <xf numFmtId="0" fontId="30" fillId="7" borderId="16" xfId="0" applyFont="1" applyFill="1" applyBorder="1" applyAlignment="1" applyProtection="1">
      <alignment horizontal="left" vertical="center" wrapText="1"/>
    </xf>
    <xf numFmtId="0" fontId="30" fillId="7" borderId="1" xfId="0" applyFont="1" applyFill="1" applyBorder="1" applyAlignment="1" applyProtection="1">
      <alignment horizontal="left" vertical="center" wrapText="1"/>
    </xf>
    <xf numFmtId="0" fontId="30" fillId="7" borderId="5" xfId="0" applyFont="1" applyFill="1" applyBorder="1" applyAlignment="1" applyProtection="1">
      <alignment horizontal="left" vertical="center" wrapText="1"/>
    </xf>
    <xf numFmtId="0" fontId="30" fillId="0" borderId="48" xfId="0" applyFont="1" applyBorder="1" applyAlignment="1" applyProtection="1">
      <alignment horizontal="center" vertical="top"/>
    </xf>
    <xf numFmtId="0" fontId="24" fillId="15" borderId="67" xfId="0" applyFont="1" applyFill="1" applyBorder="1" applyAlignment="1" applyProtection="1">
      <alignment horizontal="center" vertical="center"/>
    </xf>
    <xf numFmtId="0" fontId="24" fillId="13" borderId="39" xfId="0" applyFont="1" applyFill="1" applyBorder="1" applyAlignment="1" applyProtection="1">
      <alignment horizontal="center" vertical="center" wrapText="1"/>
    </xf>
    <xf numFmtId="0" fontId="49" fillId="0" borderId="40" xfId="0" applyFont="1" applyBorder="1" applyAlignment="1" applyProtection="1">
      <alignment horizontal="center" vertical="center"/>
    </xf>
    <xf numFmtId="0" fontId="49" fillId="0" borderId="48" xfId="0" applyFont="1" applyBorder="1" applyAlignment="1" applyProtection="1">
      <alignment horizontal="center" vertical="center"/>
    </xf>
    <xf numFmtId="0" fontId="49" fillId="0" borderId="36" xfId="0" applyFont="1" applyBorder="1" applyAlignment="1" applyProtection="1">
      <alignment horizontal="center" vertical="center"/>
    </xf>
    <xf numFmtId="0" fontId="49" fillId="0" borderId="49" xfId="0" applyFont="1" applyBorder="1" applyAlignment="1" applyProtection="1">
      <alignment horizontal="center" vertical="center"/>
    </xf>
    <xf numFmtId="0" fontId="49" fillId="0" borderId="0" xfId="0" applyFont="1" applyBorder="1" applyAlignment="1" applyProtection="1">
      <alignment horizontal="center" vertical="center"/>
    </xf>
    <xf numFmtId="0" fontId="49" fillId="0" borderId="60" xfId="0" applyFont="1" applyBorder="1" applyAlignment="1" applyProtection="1">
      <alignment horizontal="center" vertical="center"/>
    </xf>
    <xf numFmtId="0" fontId="49" fillId="0" borderId="59" xfId="0" applyFont="1" applyBorder="1" applyAlignment="1" applyProtection="1">
      <alignment horizontal="center" vertical="center"/>
    </xf>
    <xf numFmtId="0" fontId="49" fillId="0" borderId="67" xfId="0" applyFont="1" applyBorder="1" applyAlignment="1" applyProtection="1">
      <alignment horizontal="center" vertical="center"/>
    </xf>
    <xf numFmtId="0" fontId="49" fillId="0" borderId="17" xfId="0" applyFont="1" applyBorder="1" applyAlignment="1" applyProtection="1">
      <alignment horizontal="center" vertical="center"/>
    </xf>
    <xf numFmtId="0" fontId="24" fillId="7" borderId="12" xfId="0" applyFont="1" applyFill="1" applyBorder="1" applyAlignment="1" applyProtection="1">
      <alignment horizontal="left" vertical="justify" wrapText="1"/>
    </xf>
    <xf numFmtId="0" fontId="24" fillId="7" borderId="13" xfId="0" applyFont="1" applyFill="1" applyBorder="1" applyAlignment="1" applyProtection="1">
      <alignment horizontal="left" vertical="justify" wrapText="1"/>
    </xf>
    <xf numFmtId="0" fontId="24" fillId="7" borderId="14" xfId="0" applyFont="1" applyFill="1" applyBorder="1" applyAlignment="1" applyProtection="1">
      <alignment horizontal="left" vertical="justify" wrapText="1"/>
    </xf>
    <xf numFmtId="0" fontId="24" fillId="18" borderId="45" xfId="0" applyFont="1" applyFill="1" applyBorder="1" applyAlignment="1" applyProtection="1">
      <alignment horizontal="left" vertical="center" wrapText="1"/>
    </xf>
    <xf numFmtId="0" fontId="24" fillId="18" borderId="39" xfId="0" applyFont="1" applyFill="1" applyBorder="1" applyAlignment="1" applyProtection="1">
      <alignment horizontal="left" vertical="center" wrapText="1"/>
    </xf>
    <xf numFmtId="0" fontId="24" fillId="18" borderId="11" xfId="0" applyFont="1" applyFill="1" applyBorder="1" applyAlignment="1" applyProtection="1">
      <alignment horizontal="left" vertical="center" wrapText="1"/>
    </xf>
    <xf numFmtId="0" fontId="65" fillId="0" borderId="8" xfId="0" applyFont="1" applyBorder="1" applyAlignment="1" applyProtection="1">
      <alignment horizontal="center" vertical="center"/>
    </xf>
    <xf numFmtId="0" fontId="65" fillId="0" borderId="41" xfId="0" applyFont="1" applyBorder="1" applyAlignment="1" applyProtection="1">
      <alignment horizontal="center" vertical="center"/>
    </xf>
    <xf numFmtId="0" fontId="65" fillId="0" borderId="7" xfId="0" applyFont="1" applyBorder="1" applyAlignment="1" applyProtection="1">
      <alignment horizontal="center" vertical="center"/>
    </xf>
    <xf numFmtId="0" fontId="24" fillId="13" borderId="63" xfId="0" applyFont="1" applyFill="1" applyBorder="1" applyAlignment="1" applyProtection="1">
      <alignment horizontal="center" vertical="center" wrapText="1"/>
    </xf>
    <xf numFmtId="0" fontId="24" fillId="13" borderId="12" xfId="0" applyFont="1" applyFill="1" applyBorder="1" applyAlignment="1" applyProtection="1">
      <alignment horizontal="center" vertical="center" wrapText="1"/>
    </xf>
    <xf numFmtId="0" fontId="24" fillId="13" borderId="13" xfId="0" applyFont="1" applyFill="1" applyBorder="1" applyAlignment="1" applyProtection="1">
      <alignment horizontal="center" vertical="center" wrapText="1"/>
    </xf>
    <xf numFmtId="0" fontId="24" fillId="13" borderId="14" xfId="0" applyFont="1" applyFill="1" applyBorder="1" applyAlignment="1" applyProtection="1">
      <alignment horizontal="center" vertical="center" wrapText="1"/>
    </xf>
    <xf numFmtId="0" fontId="24" fillId="13" borderId="16" xfId="0" applyFont="1" applyFill="1" applyBorder="1" applyAlignment="1" applyProtection="1">
      <alignment horizontal="center" vertical="center" wrapText="1"/>
    </xf>
    <xf numFmtId="0" fontId="24" fillId="13" borderId="1" xfId="0" applyFont="1" applyFill="1" applyBorder="1" applyAlignment="1" applyProtection="1">
      <alignment horizontal="center" vertical="center" wrapText="1"/>
    </xf>
    <xf numFmtId="0" fontId="24" fillId="13" borderId="5" xfId="0" applyFont="1" applyFill="1" applyBorder="1" applyAlignment="1" applyProtection="1">
      <alignment horizontal="center" vertical="center" wrapText="1"/>
    </xf>
    <xf numFmtId="0" fontId="24" fillId="13" borderId="13" xfId="0" applyFont="1" applyFill="1" applyBorder="1" applyAlignment="1" applyProtection="1">
      <alignment horizontal="center" vertical="center"/>
    </xf>
    <xf numFmtId="0" fontId="24" fillId="13" borderId="14" xfId="0" applyFont="1" applyFill="1" applyBorder="1" applyAlignment="1" applyProtection="1">
      <alignment horizontal="center" vertical="center"/>
    </xf>
    <xf numFmtId="0" fontId="24" fillId="13" borderId="1" xfId="0" applyFont="1" applyFill="1" applyBorder="1" applyAlignment="1" applyProtection="1">
      <alignment horizontal="center" vertical="center"/>
    </xf>
    <xf numFmtId="0" fontId="24" fillId="13" borderId="5" xfId="0" applyFont="1" applyFill="1" applyBorder="1" applyAlignment="1" applyProtection="1">
      <alignment horizontal="center" vertical="center"/>
    </xf>
    <xf numFmtId="0" fontId="24" fillId="13" borderId="12" xfId="0" applyFont="1" applyFill="1" applyBorder="1" applyAlignment="1" applyProtection="1">
      <alignment horizontal="center" vertical="center"/>
    </xf>
    <xf numFmtId="0" fontId="24" fillId="13" borderId="16" xfId="0" applyFont="1" applyFill="1" applyBorder="1" applyAlignment="1" applyProtection="1">
      <alignment horizontal="center" vertical="center"/>
    </xf>
    <xf numFmtId="0" fontId="49" fillId="2" borderId="34" xfId="0" applyFont="1" applyFill="1" applyBorder="1" applyAlignment="1" applyProtection="1">
      <alignment horizontal="center" vertical="center" wrapText="1"/>
      <protection locked="0"/>
    </xf>
    <xf numFmtId="0" fontId="30" fillId="0" borderId="9" xfId="0" applyFont="1" applyBorder="1" applyAlignment="1" applyProtection="1">
      <alignment horizontal="center" vertical="top" wrapText="1"/>
      <protection locked="0"/>
    </xf>
    <xf numFmtId="0" fontId="30" fillId="0" borderId="9" xfId="0" applyFont="1" applyBorder="1" applyAlignment="1" applyProtection="1">
      <alignment horizontal="left" vertical="top" wrapText="1"/>
      <protection locked="0"/>
    </xf>
    <xf numFmtId="0" fontId="8" fillId="0" borderId="25" xfId="0"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30" fillId="0" borderId="2" xfId="0" applyFont="1" applyBorder="1" applyAlignment="1" applyProtection="1">
      <alignment horizontal="center" vertical="top" wrapText="1"/>
      <protection locked="0"/>
    </xf>
    <xf numFmtId="0" fontId="8" fillId="0" borderId="50"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0" fillId="0" borderId="2" xfId="0" applyFont="1" applyBorder="1" applyAlignment="1" applyProtection="1">
      <alignment horizontal="left" vertical="top" wrapText="1"/>
      <protection locked="0"/>
    </xf>
    <xf numFmtId="0" fontId="17" fillId="0" borderId="25"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49" fillId="2" borderId="6" xfId="0" applyFont="1" applyFill="1" applyBorder="1" applyAlignment="1" applyProtection="1">
      <alignment horizontal="center" vertical="center" wrapText="1"/>
      <protection locked="0"/>
    </xf>
    <xf numFmtId="0" fontId="49" fillId="2" borderId="33" xfId="0" applyFont="1" applyFill="1" applyBorder="1" applyAlignment="1" applyProtection="1">
      <alignment horizontal="center" vertical="center" wrapText="1"/>
      <protection locked="0"/>
    </xf>
    <xf numFmtId="0" fontId="30" fillId="0" borderId="27" xfId="0" applyFont="1" applyBorder="1" applyAlignment="1" applyProtection="1">
      <alignment horizontal="center" vertical="top" wrapText="1"/>
      <protection locked="0"/>
    </xf>
    <xf numFmtId="0" fontId="30" fillId="0" borderId="51" xfId="0" applyFont="1" applyBorder="1" applyAlignment="1" applyProtection="1">
      <alignment horizontal="center" vertical="top" wrapText="1"/>
      <protection locked="0"/>
    </xf>
    <xf numFmtId="0" fontId="30" fillId="12" borderId="55" xfId="0" applyFont="1" applyFill="1" applyBorder="1" applyAlignment="1" applyProtection="1">
      <alignment horizontal="center" vertical="center" wrapText="1"/>
    </xf>
    <xf numFmtId="0" fontId="30" fillId="12" borderId="27" xfId="0" applyFont="1" applyFill="1" applyBorder="1" applyAlignment="1" applyProtection="1">
      <alignment horizontal="center" vertical="center" wrapText="1"/>
    </xf>
    <xf numFmtId="0" fontId="30" fillId="12" borderId="28" xfId="0" applyFont="1" applyFill="1" applyBorder="1" applyAlignment="1" applyProtection="1">
      <alignment horizontal="center" vertical="center" wrapText="1"/>
    </xf>
    <xf numFmtId="0" fontId="30" fillId="12" borderId="51" xfId="0" applyFont="1" applyFill="1" applyBorder="1" applyAlignment="1" applyProtection="1">
      <alignment horizontal="center" vertical="center" wrapText="1"/>
    </xf>
    <xf numFmtId="0" fontId="30" fillId="0" borderId="49"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0" borderId="60" xfId="0" applyFont="1" applyBorder="1" applyAlignment="1" applyProtection="1">
      <alignment horizontal="center" vertical="center" wrapText="1"/>
      <protection locked="0"/>
    </xf>
    <xf numFmtId="0" fontId="30" fillId="0" borderId="59" xfId="0" applyFont="1" applyBorder="1" applyAlignment="1" applyProtection="1">
      <alignment horizontal="center" vertical="center" wrapText="1"/>
      <protection locked="0"/>
    </xf>
    <xf numFmtId="0" fontId="30" fillId="0" borderId="67"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12" borderId="31" xfId="0" applyFont="1" applyFill="1" applyBorder="1" applyAlignment="1" applyProtection="1">
      <alignment horizontal="center" vertical="center" wrapText="1"/>
    </xf>
    <xf numFmtId="0" fontId="30" fillId="12" borderId="2" xfId="0" applyFont="1" applyFill="1" applyBorder="1" applyAlignment="1" applyProtection="1">
      <alignment horizontal="center" vertical="center" wrapText="1"/>
    </xf>
    <xf numFmtId="0" fontId="30" fillId="12" borderId="32" xfId="0" applyFont="1" applyFill="1" applyBorder="1" applyAlignment="1" applyProtection="1">
      <alignment horizontal="center" vertical="center" wrapText="1"/>
    </xf>
    <xf numFmtId="0" fontId="30" fillId="12" borderId="9" xfId="0" applyFont="1" applyFill="1" applyBorder="1" applyAlignment="1" applyProtection="1">
      <alignment horizontal="center" vertical="center" wrapText="1"/>
    </xf>
    <xf numFmtId="0" fontId="24" fillId="13" borderId="55" xfId="0" applyFont="1" applyFill="1" applyBorder="1" applyAlignment="1" applyProtection="1">
      <alignment horizontal="center" vertical="center" wrapText="1"/>
    </xf>
    <xf numFmtId="0" fontId="30" fillId="12" borderId="77" xfId="0" applyFont="1" applyFill="1" applyBorder="1" applyAlignment="1" applyProtection="1">
      <alignment horizontal="center" vertical="center" wrapText="1"/>
    </xf>
    <xf numFmtId="0" fontId="30" fillId="12" borderId="35" xfId="0" applyFont="1" applyFill="1" applyBorder="1" applyAlignment="1" applyProtection="1">
      <alignment horizontal="center" vertical="center" wrapText="1"/>
    </xf>
    <xf numFmtId="49" fontId="24" fillId="13" borderId="63" xfId="0" applyNumberFormat="1" applyFont="1" applyFill="1" applyBorder="1" applyAlignment="1" applyProtection="1">
      <alignment horizontal="center" vertical="center" wrapText="1"/>
    </xf>
    <xf numFmtId="49" fontId="24" fillId="13" borderId="55" xfId="0" applyNumberFormat="1" applyFont="1" applyFill="1" applyBorder="1" applyAlignment="1" applyProtection="1">
      <alignment horizontal="center" vertical="center" wrapText="1"/>
    </xf>
    <xf numFmtId="49" fontId="24" fillId="13" borderId="26" xfId="0" applyNumberFormat="1" applyFont="1" applyFill="1" applyBorder="1" applyAlignment="1" applyProtection="1">
      <alignment horizontal="center" vertical="center" wrapText="1"/>
    </xf>
    <xf numFmtId="49" fontId="24" fillId="13" borderId="28" xfId="0" applyNumberFormat="1" applyFont="1" applyFill="1" applyBorder="1" applyAlignment="1" applyProtection="1">
      <alignment horizontal="center" vertical="center" wrapText="1"/>
    </xf>
    <xf numFmtId="0" fontId="24" fillId="13" borderId="79" xfId="0" applyFont="1" applyFill="1" applyBorder="1" applyAlignment="1" applyProtection="1">
      <alignment horizontal="center" vertical="center"/>
    </xf>
    <xf numFmtId="0" fontId="24" fillId="13" borderId="33" xfId="0" applyFont="1" applyFill="1" applyBorder="1" applyAlignment="1" applyProtection="1">
      <alignment horizontal="center" vertical="center" wrapText="1"/>
    </xf>
    <xf numFmtId="0" fontId="24" fillId="13" borderId="6" xfId="0" applyFont="1" applyFill="1" applyBorder="1" applyAlignment="1" applyProtection="1">
      <alignment horizontal="center" vertical="center" wrapText="1"/>
    </xf>
    <xf numFmtId="0" fontId="30" fillId="7" borderId="8" xfId="0" applyFont="1" applyFill="1" applyBorder="1" applyAlignment="1" applyProtection="1">
      <alignment horizontal="left" vertical="center" wrapText="1"/>
    </xf>
    <xf numFmtId="0" fontId="24" fillId="7" borderId="0" xfId="0" applyFont="1" applyFill="1" applyBorder="1" applyAlignment="1" applyProtection="1">
      <alignment horizontal="left" vertical="center" wrapText="1"/>
    </xf>
    <xf numFmtId="0" fontId="24" fillId="13" borderId="12" xfId="0" applyFont="1" applyFill="1" applyBorder="1" applyAlignment="1" applyProtection="1">
      <alignment horizontal="center" vertical="center" textRotation="90" wrapText="1"/>
    </xf>
    <xf numFmtId="0" fontId="30" fillId="12" borderId="74" xfId="0" applyFont="1" applyFill="1" applyBorder="1" applyAlignment="1" applyProtection="1">
      <alignment horizontal="center" vertical="center" wrapText="1"/>
    </xf>
    <xf numFmtId="0" fontId="30" fillId="12" borderId="75" xfId="0" applyFont="1" applyFill="1" applyBorder="1" applyAlignment="1" applyProtection="1">
      <alignment horizontal="center" vertical="center" wrapText="1"/>
    </xf>
    <xf numFmtId="0" fontId="30" fillId="12" borderId="58" xfId="0" applyFont="1" applyFill="1" applyBorder="1" applyAlignment="1" applyProtection="1">
      <alignment horizontal="center" vertical="center" wrapText="1"/>
    </xf>
    <xf numFmtId="0" fontId="30" fillId="0" borderId="59" xfId="0" applyFont="1" applyBorder="1" applyAlignment="1" applyProtection="1">
      <alignment horizontal="center" vertical="top" wrapText="1"/>
    </xf>
    <xf numFmtId="0" fontId="30" fillId="0" borderId="17" xfId="0" applyFont="1" applyBorder="1" applyAlignment="1" applyProtection="1">
      <alignment horizontal="center" vertical="top" wrapText="1"/>
    </xf>
    <xf numFmtId="0" fontId="30" fillId="12" borderId="53" xfId="0" applyFont="1" applyFill="1" applyBorder="1" applyAlignment="1" applyProtection="1">
      <alignment horizontal="center" vertical="center" wrapText="1"/>
    </xf>
    <xf numFmtId="0" fontId="30" fillId="12" borderId="10" xfId="0" applyFont="1" applyFill="1" applyBorder="1" applyAlignment="1" applyProtection="1">
      <alignment horizontal="center" vertical="center" wrapText="1"/>
    </xf>
    <xf numFmtId="0" fontId="26" fillId="13" borderId="2" xfId="0" applyFont="1" applyFill="1" applyBorder="1" applyAlignment="1">
      <alignment horizontal="center" vertical="center" wrapText="1"/>
    </xf>
    <xf numFmtId="0" fontId="8" fillId="0" borderId="46"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14" fontId="33" fillId="0" borderId="10" xfId="0" applyNumberFormat="1" applyFont="1" applyBorder="1" applyAlignment="1" applyProtection="1">
      <alignment horizontal="center" vertical="center" wrapText="1"/>
      <protection locked="0"/>
    </xf>
    <xf numFmtId="14" fontId="33" fillId="0" borderId="52" xfId="0" applyNumberFormat="1" applyFont="1" applyBorder="1" applyAlignment="1" applyProtection="1">
      <alignment horizontal="center" vertical="center" wrapText="1"/>
      <protection locked="0"/>
    </xf>
    <xf numFmtId="14" fontId="33" fillId="0" borderId="49" xfId="0" applyNumberFormat="1" applyFont="1" applyBorder="1" applyAlignment="1" applyProtection="1">
      <alignment horizontal="center" vertical="center" wrapText="1"/>
      <protection locked="0"/>
    </xf>
    <xf numFmtId="14" fontId="33" fillId="0" borderId="60" xfId="0" applyNumberFormat="1" applyFont="1" applyBorder="1" applyAlignment="1" applyProtection="1">
      <alignment horizontal="center" vertical="center" wrapText="1"/>
      <protection locked="0"/>
    </xf>
    <xf numFmtId="14" fontId="33" fillId="0" borderId="79" xfId="0" applyNumberFormat="1" applyFont="1" applyBorder="1" applyAlignment="1" applyProtection="1">
      <alignment horizontal="center" vertical="center" wrapText="1"/>
      <protection locked="0"/>
    </xf>
    <xf numFmtId="14" fontId="33" fillId="0" borderId="56" xfId="0" applyNumberFormat="1"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14" xfId="0" applyFont="1" applyBorder="1" applyAlignment="1" applyProtection="1">
      <alignment horizontal="left" vertical="center" wrapText="1"/>
      <protection locked="0"/>
    </xf>
    <xf numFmtId="0" fontId="33" fillId="0" borderId="49" xfId="0" applyFont="1" applyBorder="1" applyAlignment="1" applyProtection="1">
      <alignment horizontal="left" vertical="center" wrapText="1"/>
      <protection locked="0"/>
    </xf>
    <xf numFmtId="0" fontId="33" fillId="0" borderId="4" xfId="0" applyFont="1" applyBorder="1" applyAlignment="1" applyProtection="1">
      <alignment horizontal="left" vertical="center" wrapText="1"/>
      <protection locked="0"/>
    </xf>
    <xf numFmtId="0" fontId="33" fillId="0" borderId="79" xfId="0" applyFont="1" applyBorder="1" applyAlignment="1" applyProtection="1">
      <alignment horizontal="left" vertical="center" wrapText="1"/>
      <protection locked="0"/>
    </xf>
    <xf numFmtId="0" fontId="33" fillId="0" borderId="5" xfId="0" applyFont="1" applyBorder="1" applyAlignment="1" applyProtection="1">
      <alignment horizontal="left" vertical="center" wrapText="1"/>
      <protection locked="0"/>
    </xf>
    <xf numFmtId="14" fontId="33" fillId="0" borderId="53" xfId="0" applyNumberFormat="1" applyFont="1" applyBorder="1" applyAlignment="1" applyProtection="1">
      <alignment horizontal="center" vertical="center" wrapText="1"/>
      <protection locked="0"/>
    </xf>
    <xf numFmtId="0" fontId="33" fillId="0" borderId="53" xfId="0" applyFont="1" applyBorder="1" applyAlignment="1" applyProtection="1">
      <alignment horizontal="left" vertical="center" wrapText="1"/>
      <protection locked="0"/>
    </xf>
    <xf numFmtId="0" fontId="33" fillId="0" borderId="10" xfId="0" applyFont="1" applyBorder="1" applyAlignment="1" applyProtection="1">
      <alignment horizontal="left" vertical="center" wrapText="1"/>
      <protection locked="0"/>
    </xf>
    <xf numFmtId="0" fontId="33" fillId="12" borderId="10" xfId="0" applyFont="1" applyFill="1" applyBorder="1" applyAlignment="1">
      <alignment horizontal="center" vertical="center" wrapText="1"/>
    </xf>
    <xf numFmtId="0" fontId="33" fillId="12" borderId="52" xfId="0" applyFont="1" applyFill="1" applyBorder="1" applyAlignment="1">
      <alignment horizontal="center" vertical="center" wrapText="1"/>
    </xf>
    <xf numFmtId="0" fontId="65" fillId="0" borderId="66" xfId="0" applyFont="1" applyBorder="1" applyAlignment="1">
      <alignment horizontal="center" vertical="center"/>
    </xf>
    <xf numFmtId="0" fontId="65" fillId="0" borderId="64" xfId="0" applyFont="1" applyBorder="1" applyAlignment="1">
      <alignment horizontal="center" vertical="center"/>
    </xf>
    <xf numFmtId="0" fontId="65" fillId="0" borderId="21" xfId="0" applyFont="1" applyBorder="1" applyAlignment="1">
      <alignment horizontal="center" vertical="center"/>
    </xf>
    <xf numFmtId="0" fontId="26" fillId="11" borderId="35" xfId="0" applyFont="1" applyFill="1" applyBorder="1" applyAlignment="1">
      <alignment horizontal="center" vertical="center" wrapText="1"/>
    </xf>
    <xf numFmtId="0" fontId="26" fillId="11" borderId="10" xfId="0" applyFont="1" applyFill="1" applyBorder="1" applyAlignment="1">
      <alignment horizontal="center" vertical="center" wrapText="1"/>
    </xf>
    <xf numFmtId="0" fontId="33" fillId="0" borderId="53" xfId="0" applyFont="1" applyBorder="1" applyAlignment="1" applyProtection="1">
      <alignment horizontal="center" vertical="center" wrapText="1"/>
      <protection locked="0"/>
    </xf>
    <xf numFmtId="0" fontId="33" fillId="0" borderId="10" xfId="0" applyFont="1" applyBorder="1" applyAlignment="1" applyProtection="1">
      <alignment horizontal="center" vertical="center" wrapText="1"/>
      <protection locked="0"/>
    </xf>
    <xf numFmtId="0" fontId="33" fillId="12" borderId="53" xfId="0" applyFont="1" applyFill="1" applyBorder="1" applyAlignment="1">
      <alignment horizontal="center" vertical="center" wrapText="1"/>
    </xf>
    <xf numFmtId="0" fontId="33" fillId="2" borderId="35"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26" fillId="18" borderId="54" xfId="0" applyFont="1" applyFill="1" applyBorder="1" applyAlignment="1">
      <alignment horizontal="center" vertical="center"/>
    </xf>
    <xf numFmtId="0" fontId="26" fillId="18" borderId="38" xfId="0" applyFont="1" applyFill="1" applyBorder="1" applyAlignment="1">
      <alignment horizontal="center" vertical="center"/>
    </xf>
    <xf numFmtId="0" fontId="33" fillId="7" borderId="66" xfId="0" applyNumberFormat="1" applyFont="1" applyFill="1" applyBorder="1" applyAlignment="1">
      <alignment horizontal="left" vertical="center" wrapText="1"/>
    </xf>
    <xf numFmtId="0" fontId="33" fillId="7" borderId="64" xfId="0" applyNumberFormat="1" applyFont="1" applyFill="1" applyBorder="1" applyAlignment="1">
      <alignment horizontal="left" vertical="center" wrapText="1"/>
    </xf>
    <xf numFmtId="0" fontId="33" fillId="7" borderId="21" xfId="0" applyNumberFormat="1" applyFont="1" applyFill="1" applyBorder="1" applyAlignment="1">
      <alignment horizontal="left" vertical="center" wrapText="1"/>
    </xf>
    <xf numFmtId="0" fontId="33" fillId="0" borderId="52" xfId="0" applyFont="1" applyBorder="1" applyAlignment="1" applyProtection="1">
      <alignment horizontal="center" vertical="center" wrapText="1"/>
      <protection locked="0"/>
    </xf>
    <xf numFmtId="9" fontId="33" fillId="0" borderId="53" xfId="3" applyFont="1" applyBorder="1" applyAlignment="1" applyProtection="1">
      <alignment horizontal="center" vertical="center" wrapText="1"/>
      <protection locked="0"/>
    </xf>
    <xf numFmtId="9" fontId="33" fillId="0" borderId="10" xfId="3" applyFont="1" applyBorder="1" applyAlignment="1" applyProtection="1">
      <alignment horizontal="center" vertical="center" wrapText="1"/>
      <protection locked="0"/>
    </xf>
    <xf numFmtId="0" fontId="33" fillId="2" borderId="53" xfId="0" applyFont="1" applyFill="1" applyBorder="1" applyAlignment="1">
      <alignment horizontal="center" vertical="center" wrapText="1"/>
    </xf>
    <xf numFmtId="0" fontId="8" fillId="0" borderId="49"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9" fontId="33" fillId="0" borderId="53" xfId="0" applyNumberFormat="1" applyFont="1" applyBorder="1" applyAlignment="1" applyProtection="1">
      <alignment horizontal="center" vertical="center" wrapText="1"/>
      <protection locked="0"/>
    </xf>
    <xf numFmtId="0" fontId="33" fillId="2" borderId="52" xfId="0" applyFont="1" applyFill="1" applyBorder="1" applyAlignment="1">
      <alignment horizontal="center" vertical="center" wrapText="1"/>
    </xf>
    <xf numFmtId="0" fontId="33" fillId="12" borderId="53" xfId="0" applyFont="1" applyFill="1" applyBorder="1" applyAlignment="1">
      <alignment horizontal="left" vertical="center" wrapText="1"/>
    </xf>
    <xf numFmtId="0" fontId="33" fillId="12" borderId="10" xfId="0" applyFont="1" applyFill="1" applyBorder="1" applyAlignment="1">
      <alignment horizontal="left" vertical="center" wrapText="1"/>
    </xf>
    <xf numFmtId="0" fontId="33" fillId="12" borderId="53" xfId="0" applyFont="1" applyFill="1" applyBorder="1" applyAlignment="1">
      <alignment horizontal="justify" vertical="center" wrapText="1"/>
    </xf>
    <xf numFmtId="0" fontId="33" fillId="12" borderId="10" xfId="0" applyFont="1" applyFill="1" applyBorder="1" applyAlignment="1">
      <alignment horizontal="justify" vertical="center" wrapText="1"/>
    </xf>
    <xf numFmtId="0" fontId="44" fillId="0" borderId="26"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8" fillId="0" borderId="32" xfId="0" applyFont="1" applyBorder="1" applyAlignment="1" applyProtection="1">
      <alignment horizontal="center" vertical="center" wrapText="1"/>
      <protection locked="0"/>
    </xf>
    <xf numFmtId="0" fontId="33" fillId="0" borderId="32" xfId="0" applyFont="1" applyBorder="1" applyAlignment="1" applyProtection="1">
      <alignment horizontal="left" wrapText="1"/>
      <protection locked="0"/>
    </xf>
    <xf numFmtId="0" fontId="44" fillId="0" borderId="32" xfId="0" applyFont="1" applyBorder="1" applyAlignment="1" applyProtection="1">
      <alignment horizontal="center" vertical="center" wrapText="1"/>
      <protection locked="0"/>
    </xf>
    <xf numFmtId="0" fontId="26" fillId="13" borderId="25" xfId="0" applyFont="1" applyFill="1" applyBorder="1" applyAlignment="1">
      <alignment horizontal="center" vertical="center" wrapText="1"/>
    </xf>
    <xf numFmtId="0" fontId="26" fillId="13" borderId="63" xfId="0" applyFont="1" applyFill="1" applyBorder="1" applyAlignment="1">
      <alignment horizontal="center" vertical="center" wrapText="1"/>
    </xf>
    <xf numFmtId="0" fontId="26" fillId="13" borderId="31" xfId="0" applyFont="1" applyFill="1" applyBorder="1" applyAlignment="1">
      <alignment horizontal="center" vertical="center" wrapText="1"/>
    </xf>
    <xf numFmtId="0" fontId="33" fillId="12" borderId="62" xfId="0" applyFont="1" applyFill="1" applyBorder="1" applyAlignment="1">
      <alignment horizontal="center" vertical="center" wrapText="1"/>
    </xf>
    <xf numFmtId="0" fontId="33" fillId="12" borderId="61" xfId="0" applyFont="1" applyFill="1" applyBorder="1" applyAlignment="1">
      <alignment horizontal="center" vertical="center" wrapText="1"/>
    </xf>
    <xf numFmtId="0" fontId="33" fillId="12" borderId="52" xfId="0" applyFont="1" applyFill="1" applyBorder="1" applyAlignment="1">
      <alignment horizontal="justify" vertical="center" wrapText="1"/>
    </xf>
    <xf numFmtId="0" fontId="33" fillId="12" borderId="52" xfId="0" applyFont="1" applyFill="1" applyBorder="1" applyAlignment="1">
      <alignment horizontal="left" vertical="center" wrapText="1"/>
    </xf>
    <xf numFmtId="0" fontId="33" fillId="12" borderId="78" xfId="0" applyFont="1" applyFill="1" applyBorder="1" applyAlignment="1">
      <alignment horizontal="center" vertical="center" wrapText="1"/>
    </xf>
    <xf numFmtId="0" fontId="64" fillId="0" borderId="62" xfId="0" applyFont="1" applyBorder="1" applyAlignment="1">
      <alignment horizontal="center" vertical="center"/>
    </xf>
    <xf numFmtId="0" fontId="64" fillId="0" borderId="61" xfId="0" applyFont="1" applyBorder="1" applyAlignment="1">
      <alignment horizontal="center" vertical="center"/>
    </xf>
    <xf numFmtId="0" fontId="64" fillId="0" borderId="78" xfId="0" applyFont="1" applyBorder="1" applyAlignment="1">
      <alignment horizontal="center" vertical="center"/>
    </xf>
    <xf numFmtId="0" fontId="26" fillId="0" borderId="8" xfId="0" applyFont="1" applyBorder="1" applyAlignment="1">
      <alignment horizontal="center" vertical="center"/>
    </xf>
    <xf numFmtId="0" fontId="26" fillId="0" borderId="41" xfId="0" applyFont="1" applyBorder="1" applyAlignment="1">
      <alignment horizontal="center" vertical="center"/>
    </xf>
    <xf numFmtId="0" fontId="26" fillId="0" borderId="20" xfId="0" applyFont="1" applyBorder="1" applyAlignment="1">
      <alignment horizontal="center" vertical="center"/>
    </xf>
    <xf numFmtId="0" fontId="33" fillId="10" borderId="0" xfId="0" applyFont="1" applyFill="1" applyBorder="1" applyAlignment="1">
      <alignment horizontal="left" vertical="center" wrapText="1"/>
    </xf>
    <xf numFmtId="0" fontId="33" fillId="10" borderId="1" xfId="0" applyFont="1" applyFill="1" applyBorder="1" applyAlignment="1">
      <alignment horizontal="left" vertical="center" wrapText="1"/>
    </xf>
    <xf numFmtId="0" fontId="33" fillId="0" borderId="42" xfId="0" applyFont="1" applyBorder="1" applyAlignment="1">
      <alignment horizontal="left" vertical="top"/>
    </xf>
    <xf numFmtId="0" fontId="33" fillId="0" borderId="19" xfId="0" applyFont="1" applyBorder="1" applyAlignment="1">
      <alignment horizontal="left" vertical="top"/>
    </xf>
    <xf numFmtId="0" fontId="33" fillId="0" borderId="43" xfId="0" applyFont="1" applyBorder="1" applyAlignment="1">
      <alignment horizontal="left" vertical="top"/>
    </xf>
    <xf numFmtId="0" fontId="33" fillId="0" borderId="20" xfId="0" applyFont="1" applyBorder="1" applyAlignment="1">
      <alignment horizontal="left" vertical="top"/>
    </xf>
    <xf numFmtId="0" fontId="33" fillId="0" borderId="54" xfId="0" applyFont="1" applyBorder="1" applyAlignment="1">
      <alignment horizontal="left" vertical="top"/>
    </xf>
    <xf numFmtId="0" fontId="33" fillId="0" borderId="21" xfId="0" applyFont="1" applyBorder="1" applyAlignment="1">
      <alignment horizontal="left" vertical="top"/>
    </xf>
    <xf numFmtId="0" fontId="26" fillId="0" borderId="73" xfId="0" applyFont="1" applyBorder="1" applyAlignment="1">
      <alignment horizontal="center" vertical="center"/>
    </xf>
    <xf numFmtId="0" fontId="26" fillId="0" borderId="47" xfId="0" applyFont="1" applyBorder="1" applyAlignment="1">
      <alignment horizontal="center" vertical="center"/>
    </xf>
    <xf numFmtId="0" fontId="26" fillId="0" borderId="19" xfId="0" applyFont="1" applyBorder="1" applyAlignment="1">
      <alignment horizontal="center" vertical="center"/>
    </xf>
    <xf numFmtId="0" fontId="33" fillId="10" borderId="15" xfId="0" applyFont="1" applyFill="1" applyBorder="1" applyAlignment="1">
      <alignment horizontal="left" vertical="center" wrapText="1"/>
    </xf>
    <xf numFmtId="0" fontId="33" fillId="10" borderId="16" xfId="0" applyFont="1" applyFill="1" applyBorder="1" applyAlignment="1">
      <alignment horizontal="left" vertical="center" wrapText="1"/>
    </xf>
    <xf numFmtId="0" fontId="26" fillId="0" borderId="41" xfId="0" applyFont="1" applyBorder="1" applyAlignment="1">
      <alignment horizontal="left"/>
    </xf>
    <xf numFmtId="0" fontId="34" fillId="0" borderId="39" xfId="0" applyFont="1" applyBorder="1" applyAlignment="1">
      <alignment horizontal="center" vertical="center"/>
    </xf>
    <xf numFmtId="0" fontId="26" fillId="18" borderId="42" xfId="0" applyFont="1" applyFill="1" applyBorder="1" applyAlignment="1">
      <alignment horizontal="center" vertical="center"/>
    </xf>
    <xf numFmtId="0" fontId="26" fillId="18" borderId="47" xfId="0" applyFont="1" applyFill="1" applyBorder="1" applyAlignment="1">
      <alignment horizontal="center" vertical="center"/>
    </xf>
    <xf numFmtId="0" fontId="26" fillId="18" borderId="19" xfId="0" applyFont="1" applyFill="1" applyBorder="1" applyAlignment="1">
      <alignment horizontal="center" vertical="center"/>
    </xf>
    <xf numFmtId="0" fontId="33" fillId="10" borderId="0" xfId="0" applyFont="1" applyFill="1" applyBorder="1" applyAlignment="1">
      <alignment horizontal="center" vertical="center" wrapText="1"/>
    </xf>
    <xf numFmtId="0" fontId="33" fillId="10" borderId="4" xfId="0" applyFont="1" applyFill="1" applyBorder="1" applyAlignment="1">
      <alignment horizontal="center" vertical="center" wrapText="1"/>
    </xf>
    <xf numFmtId="0" fontId="33" fillId="10" borderId="1" xfId="0" applyFont="1" applyFill="1" applyBorder="1" applyAlignment="1">
      <alignment horizontal="center" vertical="center" wrapText="1"/>
    </xf>
    <xf numFmtId="0" fontId="33" fillId="10" borderId="5" xfId="0" applyFont="1" applyFill="1" applyBorder="1" applyAlignment="1">
      <alignment horizontal="center" vertical="center" wrapText="1"/>
    </xf>
    <xf numFmtId="0" fontId="45" fillId="0" borderId="32" xfId="0" applyFont="1" applyBorder="1" applyAlignment="1">
      <alignment horizontal="left" vertical="center" wrapText="1"/>
    </xf>
    <xf numFmtId="0" fontId="33" fillId="0" borderId="52" xfId="0" applyFont="1" applyBorder="1" applyAlignment="1" applyProtection="1">
      <alignment horizontal="left" vertical="center" wrapText="1"/>
      <protection locked="0"/>
    </xf>
    <xf numFmtId="0" fontId="26" fillId="13" borderId="55" xfId="0" applyFont="1" applyFill="1" applyBorder="1" applyAlignment="1">
      <alignment horizontal="center" vertical="center" wrapText="1"/>
    </xf>
    <xf numFmtId="0" fontId="26" fillId="13" borderId="27" xfId="0" applyFont="1" applyFill="1" applyBorder="1" applyAlignment="1">
      <alignment horizontal="center" vertical="center" wrapText="1"/>
    </xf>
    <xf numFmtId="0" fontId="26" fillId="0" borderId="32" xfId="0" applyFont="1" applyBorder="1" applyAlignment="1">
      <alignment horizontal="left" wrapText="1"/>
    </xf>
    <xf numFmtId="0" fontId="26" fillId="0" borderId="28" xfId="0" applyFont="1" applyBorder="1" applyAlignment="1">
      <alignment horizontal="left" wrapText="1"/>
    </xf>
    <xf numFmtId="0" fontId="26" fillId="0" borderId="32" xfId="0" applyFont="1" applyBorder="1" applyAlignment="1">
      <alignment horizontal="center" vertical="center" wrapText="1"/>
    </xf>
    <xf numFmtId="0" fontId="26" fillId="13" borderId="2" xfId="0" applyFont="1" applyFill="1" applyBorder="1" applyAlignment="1">
      <alignment horizontal="center" vertical="center"/>
    </xf>
    <xf numFmtId="0" fontId="26" fillId="13" borderId="2" xfId="0" applyFont="1" applyFill="1" applyBorder="1" applyAlignment="1">
      <alignment horizontal="left" vertical="center" wrapText="1"/>
    </xf>
    <xf numFmtId="0" fontId="26" fillId="11" borderId="40" xfId="0" applyFont="1" applyFill="1" applyBorder="1" applyAlignment="1">
      <alignment horizontal="center" vertical="center" wrapText="1"/>
    </xf>
    <xf numFmtId="0" fontId="26" fillId="11" borderId="80" xfId="0" applyFont="1" applyFill="1" applyBorder="1" applyAlignment="1">
      <alignment horizontal="center" vertical="center" wrapText="1"/>
    </xf>
    <xf numFmtId="0" fontId="26" fillId="11" borderId="49" xfId="0" applyFont="1" applyFill="1" applyBorder="1" applyAlignment="1">
      <alignment horizontal="center" vertical="center" wrapText="1"/>
    </xf>
    <xf numFmtId="0" fontId="26" fillId="11" borderId="4" xfId="0" applyFont="1" applyFill="1" applyBorder="1" applyAlignment="1">
      <alignment horizontal="center" vertical="center" wrapText="1"/>
    </xf>
    <xf numFmtId="0" fontId="33" fillId="12" borderId="9" xfId="0" applyFont="1" applyFill="1" applyBorder="1" applyAlignment="1">
      <alignment horizontal="center" vertical="center" wrapText="1"/>
    </xf>
    <xf numFmtId="0" fontId="26" fillId="11" borderId="73" xfId="0" applyFont="1" applyFill="1" applyBorder="1" applyAlignment="1">
      <alignment horizontal="center" vertical="center" wrapText="1"/>
    </xf>
    <xf numFmtId="0" fontId="26" fillId="11" borderId="47" xfId="0" applyFont="1" applyFill="1" applyBorder="1" applyAlignment="1">
      <alignment horizontal="center" vertical="center" wrapText="1"/>
    </xf>
    <xf numFmtId="0" fontId="26" fillId="11" borderId="19" xfId="0" applyFont="1" applyFill="1" applyBorder="1" applyAlignment="1">
      <alignment horizontal="center" vertical="center" wrapText="1"/>
    </xf>
    <xf numFmtId="0" fontId="26" fillId="18" borderId="42" xfId="0" applyFont="1" applyFill="1" applyBorder="1" applyAlignment="1">
      <alignment horizontal="left" vertical="center" wrapText="1"/>
    </xf>
    <xf numFmtId="0" fontId="26" fillId="18" borderId="47" xfId="0" applyFont="1" applyFill="1" applyBorder="1" applyAlignment="1">
      <alignment horizontal="left" vertical="center" wrapText="1"/>
    </xf>
    <xf numFmtId="0" fontId="26" fillId="18" borderId="19" xfId="0" applyFont="1" applyFill="1" applyBorder="1" applyAlignment="1">
      <alignment horizontal="left" vertical="center" wrapText="1"/>
    </xf>
    <xf numFmtId="0" fontId="26" fillId="10" borderId="44" xfId="0" applyFont="1" applyFill="1" applyBorder="1" applyAlignment="1">
      <alignment horizontal="left" vertical="justify" wrapText="1"/>
    </xf>
    <xf numFmtId="0" fontId="26" fillId="10" borderId="48" xfId="0" applyFont="1" applyFill="1" applyBorder="1" applyAlignment="1">
      <alignment horizontal="left" vertical="justify" wrapText="1"/>
    </xf>
    <xf numFmtId="0" fontId="26" fillId="10" borderId="80" xfId="0" applyFont="1" applyFill="1" applyBorder="1" applyAlignment="1">
      <alignment horizontal="left" vertical="justify" wrapText="1"/>
    </xf>
    <xf numFmtId="0" fontId="26" fillId="11" borderId="8" xfId="0" applyFont="1" applyFill="1" applyBorder="1" applyAlignment="1">
      <alignment horizontal="center" vertical="center" wrapText="1"/>
    </xf>
    <xf numFmtId="0" fontId="26" fillId="11" borderId="41" xfId="0" applyFont="1" applyFill="1" applyBorder="1" applyAlignment="1">
      <alignment horizontal="center" vertical="center" wrapText="1"/>
    </xf>
    <xf numFmtId="0" fontId="26" fillId="11" borderId="7" xfId="0" applyFont="1" applyFill="1" applyBorder="1" applyAlignment="1">
      <alignment horizontal="center" vertical="center" wrapText="1"/>
    </xf>
    <xf numFmtId="0" fontId="33" fillId="0" borderId="53" xfId="0" applyFont="1" applyBorder="1" applyAlignment="1">
      <alignment horizontal="center"/>
    </xf>
    <xf numFmtId="0" fontId="33" fillId="0" borderId="10" xfId="0" applyFont="1" applyBorder="1" applyAlignment="1">
      <alignment horizontal="center"/>
    </xf>
    <xf numFmtId="0" fontId="26" fillId="11" borderId="12"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6" fillId="11" borderId="18" xfId="0" applyFont="1" applyFill="1" applyBorder="1" applyAlignment="1">
      <alignment horizontal="center" vertical="center" wrapText="1"/>
    </xf>
    <xf numFmtId="0" fontId="26" fillId="11" borderId="16" xfId="0" applyFont="1" applyFill="1" applyBorder="1" applyAlignment="1">
      <alignment horizontal="center" vertical="center" wrapText="1"/>
    </xf>
    <xf numFmtId="0" fontId="26" fillId="11" borderId="1" xfId="0" applyFont="1" applyFill="1" applyBorder="1" applyAlignment="1">
      <alignment horizontal="center" vertical="center" wrapText="1"/>
    </xf>
    <xf numFmtId="0" fontId="26" fillId="11" borderId="56" xfId="0" applyFont="1" applyFill="1" applyBorder="1" applyAlignment="1">
      <alignment horizontal="center" vertical="center" wrapText="1"/>
    </xf>
    <xf numFmtId="0" fontId="26" fillId="11" borderId="46" xfId="0" applyFont="1" applyFill="1" applyBorder="1" applyAlignment="1">
      <alignment horizontal="center" vertical="center" wrapText="1"/>
    </xf>
    <xf numFmtId="0" fontId="26" fillId="11" borderId="59" xfId="0" applyFont="1" applyFill="1" applyBorder="1" applyAlignment="1">
      <alignment horizontal="center" vertical="center" wrapText="1"/>
    </xf>
    <xf numFmtId="0" fontId="26" fillId="11" borderId="67" xfId="0" applyFont="1" applyFill="1" applyBorder="1" applyAlignment="1">
      <alignment horizontal="center" vertical="center" wrapText="1"/>
    </xf>
    <xf numFmtId="0" fontId="26" fillId="11" borderId="17"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4" fillId="13" borderId="13" xfId="0" applyFont="1" applyFill="1" applyBorder="1" applyAlignment="1">
      <alignment horizontal="center" vertical="center"/>
    </xf>
    <xf numFmtId="0" fontId="4" fillId="13" borderId="0" xfId="0" applyFont="1" applyFill="1" applyAlignment="1">
      <alignment horizontal="center" vertical="center"/>
    </xf>
    <xf numFmtId="0" fontId="4" fillId="7" borderId="2" xfId="0" applyFont="1" applyFill="1" applyBorder="1" applyAlignment="1">
      <alignment horizontal="center" vertical="center" wrapText="1"/>
    </xf>
    <xf numFmtId="0" fontId="23" fillId="13" borderId="33" xfId="0" applyFont="1" applyFill="1" applyBorder="1" applyAlignment="1">
      <alignment horizontal="center" vertical="center" wrapText="1"/>
    </xf>
    <xf numFmtId="0" fontId="23" fillId="13" borderId="15" xfId="0" applyFont="1" applyFill="1" applyBorder="1" applyAlignment="1">
      <alignment horizontal="center" vertical="center" wrapText="1"/>
    </xf>
    <xf numFmtId="0" fontId="23" fillId="13" borderId="6" xfId="0" applyFont="1" applyFill="1" applyBorder="1" applyAlignment="1">
      <alignment horizontal="center" vertical="center" wrapText="1"/>
    </xf>
    <xf numFmtId="0" fontId="23" fillId="13" borderId="45" xfId="0" applyFont="1" applyFill="1" applyBorder="1" applyAlignment="1">
      <alignment horizontal="center" vertical="center" wrapText="1"/>
    </xf>
    <xf numFmtId="0" fontId="23" fillId="13" borderId="39" xfId="0" applyFont="1" applyFill="1" applyBorder="1" applyAlignment="1">
      <alignment horizontal="center" vertical="center" wrapText="1"/>
    </xf>
    <xf numFmtId="0" fontId="23" fillId="13" borderId="11" xfId="0" applyFont="1" applyFill="1" applyBorder="1" applyAlignment="1">
      <alignment horizontal="center" vertical="center" wrapText="1"/>
    </xf>
    <xf numFmtId="0" fontId="25" fillId="7" borderId="53" xfId="0" applyFont="1" applyFill="1" applyBorder="1" applyAlignment="1">
      <alignment horizontal="center" vertical="center" wrapText="1"/>
    </xf>
    <xf numFmtId="0" fontId="25" fillId="7" borderId="10"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3" fillId="0" borderId="0" xfId="0" applyFont="1" applyBorder="1" applyAlignment="1">
      <alignment horizontal="center" vertical="center" wrapText="1"/>
    </xf>
    <xf numFmtId="0" fontId="7" fillId="0" borderId="0" xfId="0" applyFont="1" applyBorder="1" applyAlignment="1">
      <alignment wrapText="1"/>
    </xf>
    <xf numFmtId="0" fontId="4" fillId="3" borderId="9"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5">
    <cellStyle name="Normal" xfId="0" builtinId="0"/>
    <cellStyle name="Normal 2" xfId="1"/>
    <cellStyle name="Percent 2" xfId="2"/>
    <cellStyle name="Porcentaje" xfId="3" builtinId="5"/>
    <cellStyle name="Porcentaje 2" xfId="4"/>
  </cellStyles>
  <dxfs count="394">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theme="5" tint="-0.24994659260841701"/>
        </patternFill>
      </fill>
    </dxf>
    <dxf>
      <fill>
        <patternFill>
          <bgColor rgb="FF00B050"/>
        </patternFill>
      </fill>
    </dxf>
    <dxf>
      <fill>
        <patternFill>
          <bgColor rgb="FFA50021"/>
        </patternFill>
      </fill>
    </dxf>
    <dxf>
      <fill>
        <patternFill patternType="solid">
          <bgColor rgb="FF8E0000"/>
        </patternFill>
      </fill>
    </dxf>
    <dxf>
      <font>
        <color auto="1"/>
      </font>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theme="5" tint="-0.24994659260841701"/>
        </patternFill>
      </fill>
    </dxf>
    <dxf>
      <fill>
        <patternFill>
          <bgColor theme="5"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1</xdr:col>
      <xdr:colOff>361950</xdr:colOff>
      <xdr:row>1</xdr:row>
      <xdr:rowOff>47625</xdr:rowOff>
    </xdr:from>
    <xdr:to>
      <xdr:col>1</xdr:col>
      <xdr:colOff>1266825</xdr:colOff>
      <xdr:row>4</xdr:row>
      <xdr:rowOff>238125</xdr:rowOff>
    </xdr:to>
    <xdr:pic>
      <xdr:nvPicPr>
        <xdr:cNvPr id="54294" name="Picture 2" descr="D:\Manual de Identidad Corporativa\Manual JPG\MANUAL ANI FINAL PRIMERA PARTE-02.jpg">
          <a:extLst>
            <a:ext uri="{FF2B5EF4-FFF2-40B4-BE49-F238E27FC236}">
              <a16:creationId xmlns:a16="http://schemas.microsoft.com/office/drawing/2014/main" id="{00000000-0008-0000-0000-000016D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609600" y="314325"/>
          <a:ext cx="904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209550</xdr:colOff>
      <xdr:row>3</xdr:row>
      <xdr:rowOff>47625</xdr:rowOff>
    </xdr:from>
    <xdr:to>
      <xdr:col>2</xdr:col>
      <xdr:colOff>1409700</xdr:colOff>
      <xdr:row>6</xdr:row>
      <xdr:rowOff>247650</xdr:rowOff>
    </xdr:to>
    <xdr:pic>
      <xdr:nvPicPr>
        <xdr:cNvPr id="35357" name="Picture 2" descr="D:\Manual de Identidad Corporativa\Manual JPG\MANUAL ANI FINAL PRIMERA PARTE-02.jpg">
          <a:extLst>
            <a:ext uri="{FF2B5EF4-FFF2-40B4-BE49-F238E27FC236}">
              <a16:creationId xmlns:a16="http://schemas.microsoft.com/office/drawing/2014/main" id="{00000000-0008-0000-0100-00001D8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1409700" y="742950"/>
          <a:ext cx="1200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3</xdr:row>
      <xdr:rowOff>85725</xdr:rowOff>
    </xdr:to>
    <xdr:pic>
      <xdr:nvPicPr>
        <xdr:cNvPr id="2" name="Picture 11" descr="colombia bn">
          <a:extLst>
            <a:ext uri="{FF2B5EF4-FFF2-40B4-BE49-F238E27FC236}">
              <a16:creationId xmlns:a16="http://schemas.microsoft.com/office/drawing/2014/main" id="{02E928E6-A08E-47CA-A303-FB0826CC8A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0"/>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431799</xdr:colOff>
      <xdr:row>0</xdr:row>
      <xdr:rowOff>2117</xdr:rowOff>
    </xdr:from>
    <xdr:to>
      <xdr:col>2</xdr:col>
      <xdr:colOff>1516591</xdr:colOff>
      <xdr:row>6</xdr:row>
      <xdr:rowOff>233892</xdr:rowOff>
    </xdr:to>
    <xdr:pic>
      <xdr:nvPicPr>
        <xdr:cNvPr id="3" name="Picture 2" descr="D:\Manual de Identidad Corporativa\Manual JPG\MANUAL ANI FINAL PRIMERA PARTE-02.jpg">
          <a:extLst>
            <a:ext uri="{FF2B5EF4-FFF2-40B4-BE49-F238E27FC236}">
              <a16:creationId xmlns:a16="http://schemas.microsoft.com/office/drawing/2014/main" id="{6F77D031-52F3-49DB-A61B-B56D69C280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966" t="30461" r="25232" b="22282"/>
        <a:stretch>
          <a:fillRect/>
        </a:stretch>
      </xdr:blipFill>
      <xdr:spPr bwMode="auto">
        <a:xfrm>
          <a:off x="1565274" y="2117"/>
          <a:ext cx="1084792" cy="120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0</xdr:colOff>
      <xdr:row>4</xdr:row>
      <xdr:rowOff>85725</xdr:rowOff>
    </xdr:to>
    <xdr:pic>
      <xdr:nvPicPr>
        <xdr:cNvPr id="21745" name="Picture 11" descr="colombia bn">
          <a:extLst>
            <a:ext uri="{FF2B5EF4-FFF2-40B4-BE49-F238E27FC236}">
              <a16:creationId xmlns:a16="http://schemas.microsoft.com/office/drawing/2014/main" id="{00000000-0008-0000-0300-0000F1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61925"/>
          <a:ext cx="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304800</xdr:colOff>
      <xdr:row>1</xdr:row>
      <xdr:rowOff>171450</xdr:rowOff>
    </xdr:from>
    <xdr:to>
      <xdr:col>3</xdr:col>
      <xdr:colOff>285750</xdr:colOff>
      <xdr:row>4</xdr:row>
      <xdr:rowOff>171450</xdr:rowOff>
    </xdr:to>
    <xdr:pic>
      <xdr:nvPicPr>
        <xdr:cNvPr id="21746" name="Picture 2" descr="D:\Manual de Identidad Corporativa\Manual JPG\MANUAL ANI FINAL PRIMERA PARTE-02.jpg">
          <a:extLst>
            <a:ext uri="{FF2B5EF4-FFF2-40B4-BE49-F238E27FC236}">
              <a16:creationId xmlns:a16="http://schemas.microsoft.com/office/drawing/2014/main" id="{00000000-0008-0000-0300-0000F25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4966" t="30461" r="25232" b="22282"/>
        <a:stretch>
          <a:fillRect/>
        </a:stretch>
      </xdr:blipFill>
      <xdr:spPr bwMode="auto">
        <a:xfrm>
          <a:off x="485775" y="333375"/>
          <a:ext cx="1085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892968</xdr:colOff>
      <xdr:row>0</xdr:row>
      <xdr:rowOff>27215</xdr:rowOff>
    </xdr:from>
    <xdr:to>
      <xdr:col>2</xdr:col>
      <xdr:colOff>1585232</xdr:colOff>
      <xdr:row>3</xdr:row>
      <xdr:rowOff>421678</xdr:rowOff>
    </xdr:to>
    <xdr:pic>
      <xdr:nvPicPr>
        <xdr:cNvPr id="2" name="Picture 2" descr="D:\Manual de Identidad Corporativa\Manual JPG\MANUAL ANI FINAL PRIMERA PARTE-02.jpg">
          <a:extLst>
            <a:ext uri="{FF2B5EF4-FFF2-40B4-BE49-F238E27FC236}">
              <a16:creationId xmlns:a16="http://schemas.microsoft.com/office/drawing/2014/main" id="{371A6FB7-8887-45A2-BEF9-73007500CD2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2107406" y="27215"/>
          <a:ext cx="692264" cy="128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704850</xdr:colOff>
      <xdr:row>4</xdr:row>
      <xdr:rowOff>114300</xdr:rowOff>
    </xdr:from>
    <xdr:to>
      <xdr:col>2</xdr:col>
      <xdr:colOff>0</xdr:colOff>
      <xdr:row>7</xdr:row>
      <xdr:rowOff>285750</xdr:rowOff>
    </xdr:to>
    <xdr:pic>
      <xdr:nvPicPr>
        <xdr:cNvPr id="45070" name="Picture 2" descr="D:\Manual de Identidad Corporativa\Manual JPG\MANUAL ANI FINAL PRIMERA PARTE-02.jpg">
          <a:extLst>
            <a:ext uri="{FF2B5EF4-FFF2-40B4-BE49-F238E27FC236}">
              <a16:creationId xmlns:a16="http://schemas.microsoft.com/office/drawing/2014/main" id="{00000000-0008-0000-0500-00000EB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1152525" y="762000"/>
          <a:ext cx="1609725"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1343025</xdr:colOff>
      <xdr:row>5</xdr:row>
      <xdr:rowOff>95250</xdr:rowOff>
    </xdr:from>
    <xdr:to>
      <xdr:col>3</xdr:col>
      <xdr:colOff>419100</xdr:colOff>
      <xdr:row>8</xdr:row>
      <xdr:rowOff>95250</xdr:rowOff>
    </xdr:to>
    <xdr:pic>
      <xdr:nvPicPr>
        <xdr:cNvPr id="22956" name="Picture 2" descr="D:\Manual de Identidad Corporativa\Manual JPG\MANUAL ANI FINAL PRIMERA PARTE-02.jpg">
          <a:extLst>
            <a:ext uri="{FF2B5EF4-FFF2-40B4-BE49-F238E27FC236}">
              <a16:creationId xmlns:a16="http://schemas.microsoft.com/office/drawing/2014/main" id="{00000000-0008-0000-0600-0000AC5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2371725" y="495300"/>
          <a:ext cx="12001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244928</xdr:colOff>
      <xdr:row>0</xdr:row>
      <xdr:rowOff>122465</xdr:rowOff>
    </xdr:from>
    <xdr:to>
      <xdr:col>0</xdr:col>
      <xdr:colOff>1677760</xdr:colOff>
      <xdr:row>3</xdr:row>
      <xdr:rowOff>293916</xdr:rowOff>
    </xdr:to>
    <xdr:pic>
      <xdr:nvPicPr>
        <xdr:cNvPr id="11595" name="Picture 2" descr="D:\Manual de Identidad Corporativa\Manual JPG\MANUAL ANI FINAL PRIMERA PARTE-02.jpg">
          <a:extLst>
            <a:ext uri="{FF2B5EF4-FFF2-40B4-BE49-F238E27FC236}">
              <a16:creationId xmlns:a16="http://schemas.microsoft.com/office/drawing/2014/main" id="{00000000-0008-0000-0700-00004B2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966" t="30461" r="25232" b="22282"/>
        <a:stretch>
          <a:fillRect/>
        </a:stretch>
      </xdr:blipFill>
      <xdr:spPr bwMode="auto">
        <a:xfrm>
          <a:off x="244928" y="122465"/>
          <a:ext cx="1432832" cy="10695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arra\Documents\Gerencia%20de%20Riesgos%20ANI\Riesgo%20Institucional\MapasRiesgoInst-2015\Mapa%20R%20GESTIONCONTRACTUAL2015\150319MapaRiesgosGestionContractual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PG-F-030"/>
      <sheetName val="SEPG-F-007"/>
      <sheetName val="SEPG-012"/>
      <sheetName val="SEPG-F-013"/>
      <sheetName val="SEPG-F-008"/>
      <sheetName val="SEPG-F-014"/>
      <sheetName val="Fm-20 "/>
      <sheetName val="DB"/>
      <sheetName val="Hoja1"/>
      <sheetName val="CAMBIOS 2014 - 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B5" t="str">
            <v>ESTRATEGICO</v>
          </cell>
          <cell r="D5">
            <v>1</v>
          </cell>
          <cell r="G5" t="str">
            <v>X</v>
          </cell>
          <cell r="H5" t="str">
            <v>X</v>
          </cell>
          <cell r="N5" t="str">
            <v>EVITAR EL RIESGO</v>
          </cell>
        </row>
        <row r="6">
          <cell r="B6" t="str">
            <v>OPERATIVO</v>
          </cell>
          <cell r="D6">
            <v>0</v>
          </cell>
          <cell r="N6" t="str">
            <v>REDUCIR EL RIESGO</v>
          </cell>
        </row>
        <row r="7">
          <cell r="B7" t="str">
            <v>FINANCIERO</v>
          </cell>
          <cell r="N7" t="str">
            <v>COMPARTIR O 
TRANSFERIR EL RIESGO</v>
          </cell>
        </row>
        <row r="8">
          <cell r="B8" t="str">
            <v>CUMPLIMIENTO</v>
          </cell>
          <cell r="N8" t="str">
            <v>ASUMIR EL RIESGO</v>
          </cell>
        </row>
        <row r="9">
          <cell r="B9" t="str">
            <v>IMAGEN</v>
          </cell>
          <cell r="D9">
            <v>0</v>
          </cell>
          <cell r="E9">
            <v>0</v>
          </cell>
          <cell r="F9">
            <v>0</v>
          </cell>
          <cell r="G9">
            <v>0</v>
          </cell>
          <cell r="H9">
            <v>0</v>
          </cell>
        </row>
        <row r="10">
          <cell r="B10" t="str">
            <v>TECNOLOGIA</v>
          </cell>
          <cell r="D10">
            <v>15</v>
          </cell>
          <cell r="E10">
            <v>15</v>
          </cell>
          <cell r="F10">
            <v>30</v>
          </cell>
          <cell r="G10">
            <v>15</v>
          </cell>
          <cell r="H10">
            <v>25</v>
          </cell>
        </row>
        <row r="11">
          <cell r="B11" t="str">
            <v>TECNICO</v>
          </cell>
        </row>
      </sheetData>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pageSetUpPr fitToPage="1"/>
  </sheetPr>
  <dimension ref="B1:M70"/>
  <sheetViews>
    <sheetView showGridLines="0" zoomScale="55" zoomScaleNormal="55" workbookViewId="0">
      <selection activeCell="G2" sqref="G2:G5"/>
    </sheetView>
  </sheetViews>
  <sheetFormatPr baseColWidth="10" defaultRowHeight="20.25" x14ac:dyDescent="0.3"/>
  <cols>
    <col min="1" max="1" width="3.7109375" style="178" customWidth="1"/>
    <col min="2" max="2" width="28.85546875" style="178" customWidth="1"/>
    <col min="3" max="4" width="55" style="173" customWidth="1"/>
    <col min="5" max="5" width="28.85546875" style="178" customWidth="1"/>
    <col min="6" max="7" width="55" style="173" customWidth="1"/>
    <col min="8" max="8" width="24.28515625" style="178" customWidth="1"/>
    <col min="9" max="16384" width="11.42578125" style="178"/>
  </cols>
  <sheetData>
    <row r="1" spans="2:8" ht="21" thickBot="1" x14ac:dyDescent="0.35"/>
    <row r="2" spans="2:8" x14ac:dyDescent="0.3">
      <c r="B2" s="179"/>
      <c r="C2" s="522" t="s">
        <v>68</v>
      </c>
      <c r="D2" s="523"/>
      <c r="E2" s="523"/>
      <c r="F2" s="524"/>
      <c r="G2" s="359" t="s">
        <v>485</v>
      </c>
    </row>
    <row r="3" spans="2:8" x14ac:dyDescent="0.3">
      <c r="B3" s="180"/>
      <c r="C3" s="525" t="s">
        <v>58</v>
      </c>
      <c r="D3" s="526"/>
      <c r="E3" s="526"/>
      <c r="F3" s="527"/>
      <c r="G3" s="190" t="s">
        <v>214</v>
      </c>
    </row>
    <row r="4" spans="2:8" x14ac:dyDescent="0.3">
      <c r="B4" s="180"/>
      <c r="C4" s="525" t="s">
        <v>59</v>
      </c>
      <c r="D4" s="526"/>
      <c r="E4" s="526"/>
      <c r="F4" s="527"/>
      <c r="G4" s="191" t="s">
        <v>486</v>
      </c>
    </row>
    <row r="5" spans="2:8" ht="24" customHeight="1" thickBot="1" x14ac:dyDescent="0.35">
      <c r="B5" s="181"/>
      <c r="C5" s="528" t="s">
        <v>92</v>
      </c>
      <c r="D5" s="529"/>
      <c r="E5" s="529"/>
      <c r="F5" s="530"/>
      <c r="G5" s="192" t="s">
        <v>60</v>
      </c>
    </row>
    <row r="6" spans="2:8" ht="27.75" customHeight="1" thickBot="1" x14ac:dyDescent="0.35">
      <c r="B6" s="516" t="s">
        <v>438</v>
      </c>
      <c r="C6" s="516"/>
      <c r="D6" s="516"/>
      <c r="E6" s="516"/>
      <c r="F6" s="516"/>
      <c r="G6" s="516"/>
      <c r="H6" s="184"/>
    </row>
    <row r="7" spans="2:8" ht="26.25" customHeight="1" x14ac:dyDescent="0.3">
      <c r="B7" s="514" t="s">
        <v>450</v>
      </c>
      <c r="C7" s="514"/>
      <c r="D7" s="514"/>
      <c r="E7" s="514"/>
      <c r="F7" s="514"/>
      <c r="G7" s="514"/>
    </row>
    <row r="8" spans="2:8" ht="39" customHeight="1" x14ac:dyDescent="0.3">
      <c r="B8" s="515"/>
      <c r="C8" s="515"/>
      <c r="D8" s="515"/>
      <c r="E8" s="515"/>
      <c r="F8" s="515"/>
      <c r="G8" s="515"/>
    </row>
    <row r="9" spans="2:8" ht="47.25" customHeight="1" thickBot="1" x14ac:dyDescent="0.35">
      <c r="B9" s="381" t="s">
        <v>341</v>
      </c>
      <c r="C9" s="387" t="s">
        <v>449</v>
      </c>
      <c r="D9" s="387"/>
      <c r="E9" s="387"/>
      <c r="F9" s="387"/>
      <c r="G9" s="387"/>
    </row>
    <row r="10" spans="2:8" ht="88.5" customHeight="1" thickBot="1" x14ac:dyDescent="0.35">
      <c r="B10" s="531" t="s">
        <v>210</v>
      </c>
      <c r="C10" s="532"/>
      <c r="D10" s="511" t="s">
        <v>437</v>
      </c>
      <c r="E10" s="512"/>
      <c r="F10" s="512"/>
      <c r="G10" s="513"/>
    </row>
    <row r="11" spans="2:8" ht="11.25" customHeight="1" x14ac:dyDescent="0.3">
      <c r="B11" s="517"/>
      <c r="C11" s="517"/>
      <c r="D11" s="518"/>
      <c r="E11" s="518"/>
      <c r="F11" s="518"/>
      <c r="G11" s="518"/>
    </row>
    <row r="12" spans="2:8" ht="11.25" customHeight="1" thickBot="1" x14ac:dyDescent="0.35"/>
    <row r="13" spans="2:8" s="67" customFormat="1" ht="25.5" customHeight="1" thickBot="1" x14ac:dyDescent="0.25">
      <c r="B13" s="519" t="s">
        <v>92</v>
      </c>
      <c r="C13" s="520"/>
      <c r="D13" s="520"/>
      <c r="E13" s="520"/>
      <c r="F13" s="520"/>
      <c r="G13" s="521"/>
    </row>
    <row r="14" spans="2:8" s="67" customFormat="1" ht="33" customHeight="1" thickBot="1" x14ac:dyDescent="0.25">
      <c r="B14" s="508" t="s">
        <v>198</v>
      </c>
      <c r="C14" s="509"/>
      <c r="D14" s="510"/>
      <c r="E14" s="508" t="s">
        <v>199</v>
      </c>
      <c r="F14" s="509"/>
      <c r="G14" s="510"/>
    </row>
    <row r="15" spans="2:8" s="67" customFormat="1" ht="33" customHeight="1" thickBot="1" x14ac:dyDescent="0.25">
      <c r="B15" s="424" t="s">
        <v>117</v>
      </c>
      <c r="C15" s="424" t="s">
        <v>112</v>
      </c>
      <c r="D15" s="424" t="s">
        <v>113</v>
      </c>
      <c r="E15" s="424" t="s">
        <v>117</v>
      </c>
      <c r="F15" s="424" t="s">
        <v>114</v>
      </c>
      <c r="G15" s="424" t="s">
        <v>115</v>
      </c>
    </row>
    <row r="16" spans="2:8" ht="60.75" x14ac:dyDescent="0.3">
      <c r="B16" s="533" t="s">
        <v>118</v>
      </c>
      <c r="C16" s="536"/>
      <c r="D16" s="464" t="s">
        <v>387</v>
      </c>
      <c r="E16" s="538" t="s">
        <v>121</v>
      </c>
      <c r="F16" s="541"/>
      <c r="G16" s="465" t="s">
        <v>222</v>
      </c>
    </row>
    <row r="17" spans="2:7" ht="40.5" x14ac:dyDescent="0.3">
      <c r="B17" s="534"/>
      <c r="C17" s="537"/>
      <c r="D17" s="466" t="s">
        <v>388</v>
      </c>
      <c r="E17" s="539"/>
      <c r="F17" s="542"/>
      <c r="G17" s="543"/>
    </row>
    <row r="18" spans="2:7" ht="23.25" x14ac:dyDescent="0.3">
      <c r="B18" s="534"/>
      <c r="C18" s="428"/>
      <c r="D18" s="467" t="s">
        <v>389</v>
      </c>
      <c r="E18" s="539"/>
      <c r="F18" s="428"/>
      <c r="G18" s="543"/>
    </row>
    <row r="19" spans="2:7" ht="23.25" x14ac:dyDescent="0.3">
      <c r="B19" s="534"/>
      <c r="C19" s="428"/>
      <c r="D19" s="427"/>
      <c r="E19" s="539"/>
      <c r="F19" s="428"/>
      <c r="G19" s="543"/>
    </row>
    <row r="20" spans="2:7" ht="24" thickBot="1" x14ac:dyDescent="0.35">
      <c r="B20" s="535"/>
      <c r="C20" s="428"/>
      <c r="D20" s="448"/>
      <c r="E20" s="540"/>
      <c r="F20" s="428"/>
      <c r="G20" s="429"/>
    </row>
    <row r="21" spans="2:7" ht="129.75" customHeight="1" x14ac:dyDescent="0.3">
      <c r="B21" s="544" t="s">
        <v>202</v>
      </c>
      <c r="C21" s="468" t="s">
        <v>357</v>
      </c>
      <c r="D21" s="469" t="s">
        <v>390</v>
      </c>
      <c r="E21" s="544" t="s">
        <v>122</v>
      </c>
      <c r="F21" s="431"/>
      <c r="G21" s="470" t="s">
        <v>391</v>
      </c>
    </row>
    <row r="22" spans="2:7" ht="127.5" customHeight="1" x14ac:dyDescent="0.3">
      <c r="B22" s="545"/>
      <c r="C22" s="427"/>
      <c r="D22" s="430"/>
      <c r="E22" s="545"/>
      <c r="F22" s="432"/>
      <c r="G22" s="471" t="s">
        <v>358</v>
      </c>
    </row>
    <row r="23" spans="2:7" ht="116.25" customHeight="1" x14ac:dyDescent="0.3">
      <c r="B23" s="545"/>
      <c r="C23" s="427"/>
      <c r="D23" s="430"/>
      <c r="E23" s="545"/>
      <c r="F23" s="432"/>
      <c r="G23" s="471" t="s">
        <v>392</v>
      </c>
    </row>
    <row r="24" spans="2:7" ht="60.75" x14ac:dyDescent="0.3">
      <c r="B24" s="545"/>
      <c r="C24" s="427"/>
      <c r="D24" s="430"/>
      <c r="E24" s="545"/>
      <c r="F24" s="432"/>
      <c r="G24" s="471" t="s">
        <v>393</v>
      </c>
    </row>
    <row r="25" spans="2:7" ht="138.75" customHeight="1" x14ac:dyDescent="0.3">
      <c r="B25" s="545"/>
      <c r="C25" s="429"/>
      <c r="D25" s="430"/>
      <c r="E25" s="545"/>
      <c r="F25" s="433"/>
      <c r="G25" s="471" t="s">
        <v>394</v>
      </c>
    </row>
    <row r="26" spans="2:7" ht="176.25" customHeight="1" thickBot="1" x14ac:dyDescent="0.35">
      <c r="B26" s="545"/>
      <c r="C26" s="429"/>
      <c r="D26" s="430"/>
      <c r="E26" s="545"/>
      <c r="F26" s="433"/>
      <c r="G26" s="471" t="s">
        <v>395</v>
      </c>
    </row>
    <row r="27" spans="2:7" ht="135" customHeight="1" x14ac:dyDescent="0.3">
      <c r="B27" s="533" t="s">
        <v>119</v>
      </c>
      <c r="C27" s="546"/>
      <c r="D27" s="472" t="s">
        <v>396</v>
      </c>
      <c r="E27" s="544" t="s">
        <v>98</v>
      </c>
      <c r="F27" s="473" t="s">
        <v>359</v>
      </c>
      <c r="G27" s="469" t="s">
        <v>397</v>
      </c>
    </row>
    <row r="28" spans="2:7" ht="144.75" customHeight="1" x14ac:dyDescent="0.3">
      <c r="B28" s="534"/>
      <c r="C28" s="546"/>
      <c r="D28" s="547"/>
      <c r="E28" s="545"/>
      <c r="F28" s="474" t="s">
        <v>360</v>
      </c>
      <c r="G28" s="471" t="s">
        <v>366</v>
      </c>
    </row>
    <row r="29" spans="2:7" ht="116.25" customHeight="1" x14ac:dyDescent="0.3">
      <c r="B29" s="534"/>
      <c r="C29" s="542"/>
      <c r="D29" s="547"/>
      <c r="E29" s="545"/>
      <c r="F29" s="474" t="s">
        <v>367</v>
      </c>
      <c r="G29" s="471" t="s">
        <v>398</v>
      </c>
    </row>
    <row r="30" spans="2:7" ht="116.25" customHeight="1" x14ac:dyDescent="0.3">
      <c r="B30" s="534"/>
      <c r="C30" s="542"/>
      <c r="D30" s="548"/>
      <c r="E30" s="545"/>
      <c r="F30" s="474" t="s">
        <v>368</v>
      </c>
      <c r="G30" s="471" t="s">
        <v>399</v>
      </c>
    </row>
    <row r="31" spans="2:7" ht="129.75" customHeight="1" x14ac:dyDescent="0.3">
      <c r="B31" s="534"/>
      <c r="C31" s="428"/>
      <c r="D31" s="548"/>
      <c r="E31" s="545"/>
      <c r="F31" s="475" t="s">
        <v>400</v>
      </c>
      <c r="G31" s="476"/>
    </row>
    <row r="32" spans="2:7" ht="75" customHeight="1" x14ac:dyDescent="0.3">
      <c r="B32" s="534"/>
      <c r="C32" s="428"/>
      <c r="D32" s="447"/>
      <c r="E32" s="545"/>
      <c r="F32" s="475"/>
      <c r="G32" s="471" t="s">
        <v>401</v>
      </c>
    </row>
    <row r="33" spans="2:7" ht="75" customHeight="1" x14ac:dyDescent="0.3">
      <c r="B33" s="534"/>
      <c r="C33" s="428"/>
      <c r="D33" s="447"/>
      <c r="E33" s="545"/>
      <c r="F33" s="475"/>
      <c r="G33" s="477" t="s">
        <v>402</v>
      </c>
    </row>
    <row r="34" spans="2:7" ht="129.75" customHeight="1" x14ac:dyDescent="0.3">
      <c r="B34" s="534"/>
      <c r="C34" s="428"/>
      <c r="D34" s="447"/>
      <c r="E34" s="545"/>
      <c r="F34" s="475"/>
      <c r="G34" s="477" t="s">
        <v>403</v>
      </c>
    </row>
    <row r="35" spans="2:7" ht="75" customHeight="1" x14ac:dyDescent="0.3">
      <c r="B35" s="534"/>
      <c r="C35" s="428"/>
      <c r="D35" s="447"/>
      <c r="E35" s="545"/>
      <c r="F35" s="475"/>
      <c r="G35" s="471" t="s">
        <v>404</v>
      </c>
    </row>
    <row r="36" spans="2:7" ht="75" customHeight="1" thickBot="1" x14ac:dyDescent="0.35">
      <c r="B36" s="534"/>
      <c r="C36" s="428"/>
      <c r="D36" s="447"/>
      <c r="E36" s="545"/>
      <c r="F36" s="475"/>
      <c r="G36" s="471" t="s">
        <v>405</v>
      </c>
    </row>
    <row r="37" spans="2:7" ht="123.75" customHeight="1" x14ac:dyDescent="0.3">
      <c r="B37" s="533" t="s">
        <v>120</v>
      </c>
      <c r="C37" s="478" t="s">
        <v>406</v>
      </c>
      <c r="D37" s="470" t="s">
        <v>407</v>
      </c>
      <c r="E37" s="533" t="s">
        <v>97</v>
      </c>
      <c r="F37" s="479" t="s">
        <v>408</v>
      </c>
      <c r="G37" s="480" t="s">
        <v>409</v>
      </c>
    </row>
    <row r="38" spans="2:7" ht="112.5" customHeight="1" x14ac:dyDescent="0.3">
      <c r="B38" s="534"/>
      <c r="C38" s="475" t="s">
        <v>410</v>
      </c>
      <c r="D38" s="481" t="s">
        <v>411</v>
      </c>
      <c r="E38" s="534"/>
      <c r="F38" s="466"/>
      <c r="G38" s="481"/>
    </row>
    <row r="39" spans="2:7" ht="88.5" customHeight="1" x14ac:dyDescent="0.3">
      <c r="B39" s="534"/>
      <c r="C39" s="482"/>
      <c r="D39" s="481" t="s">
        <v>362</v>
      </c>
      <c r="E39" s="534"/>
      <c r="F39" s="466"/>
      <c r="G39" s="483" t="s">
        <v>412</v>
      </c>
    </row>
    <row r="40" spans="2:7" ht="153.75" customHeight="1" x14ac:dyDescent="0.3">
      <c r="B40" s="534"/>
      <c r="C40" s="482"/>
      <c r="D40" s="483" t="s">
        <v>369</v>
      </c>
      <c r="E40" s="534"/>
      <c r="F40" s="466"/>
      <c r="G40" s="471"/>
    </row>
    <row r="41" spans="2:7" ht="120" customHeight="1" x14ac:dyDescent="0.3">
      <c r="B41" s="534"/>
      <c r="C41" s="482"/>
      <c r="D41" s="466" t="s">
        <v>413</v>
      </c>
      <c r="E41" s="534"/>
      <c r="F41" s="466"/>
      <c r="G41" s="466" t="s">
        <v>363</v>
      </c>
    </row>
    <row r="42" spans="2:7" ht="97.5" customHeight="1" x14ac:dyDescent="0.3">
      <c r="B42" s="534"/>
      <c r="C42" s="482"/>
      <c r="D42" s="466" t="s">
        <v>414</v>
      </c>
      <c r="E42" s="534"/>
      <c r="F42" s="433"/>
      <c r="G42" s="549"/>
    </row>
    <row r="43" spans="2:7" ht="97.5" customHeight="1" x14ac:dyDescent="0.3">
      <c r="B43" s="534"/>
      <c r="C43" s="482"/>
      <c r="D43" s="466" t="s">
        <v>415</v>
      </c>
      <c r="E43" s="534"/>
      <c r="F43" s="435"/>
      <c r="G43" s="549"/>
    </row>
    <row r="44" spans="2:7" ht="88.5" customHeight="1" x14ac:dyDescent="0.3">
      <c r="B44" s="534"/>
      <c r="C44" s="482"/>
      <c r="D44" s="481" t="s">
        <v>416</v>
      </c>
      <c r="E44" s="534"/>
      <c r="F44" s="429"/>
      <c r="G44" s="429"/>
    </row>
    <row r="45" spans="2:7" ht="88.5" customHeight="1" thickBot="1" x14ac:dyDescent="0.35">
      <c r="B45" s="535"/>
      <c r="C45" s="482"/>
      <c r="D45" s="481" t="s">
        <v>417</v>
      </c>
      <c r="E45" s="535"/>
      <c r="F45" s="434"/>
      <c r="G45" s="429"/>
    </row>
    <row r="46" spans="2:7" ht="126" customHeight="1" x14ac:dyDescent="0.3">
      <c r="B46" s="544" t="s">
        <v>77</v>
      </c>
      <c r="C46" s="478" t="s">
        <v>356</v>
      </c>
      <c r="D46" s="465" t="s">
        <v>418</v>
      </c>
      <c r="E46" s="538" t="s">
        <v>123</v>
      </c>
      <c r="F46" s="437"/>
      <c r="G46" s="480" t="s">
        <v>419</v>
      </c>
    </row>
    <row r="47" spans="2:7" ht="75" customHeight="1" x14ac:dyDescent="0.3">
      <c r="B47" s="545"/>
      <c r="C47" s="484"/>
      <c r="D47" s="466" t="s">
        <v>420</v>
      </c>
      <c r="E47" s="539"/>
      <c r="F47" s="548"/>
      <c r="G47" s="471" t="s">
        <v>421</v>
      </c>
    </row>
    <row r="48" spans="2:7" ht="75" customHeight="1" x14ac:dyDescent="0.3">
      <c r="B48" s="545"/>
      <c r="C48" s="484"/>
      <c r="D48" s="466"/>
      <c r="E48" s="539"/>
      <c r="F48" s="548"/>
      <c r="G48" s="471" t="s">
        <v>361</v>
      </c>
    </row>
    <row r="49" spans="2:7" ht="75" customHeight="1" x14ac:dyDescent="0.3">
      <c r="B49" s="545"/>
      <c r="C49" s="484"/>
      <c r="D49" s="466"/>
      <c r="E49" s="539"/>
      <c r="F49" s="548"/>
      <c r="G49" s="471" t="s">
        <v>422</v>
      </c>
    </row>
    <row r="50" spans="2:7" ht="75" customHeight="1" x14ac:dyDescent="0.3">
      <c r="B50" s="545"/>
      <c r="C50" s="484"/>
      <c r="D50" s="466"/>
      <c r="E50" s="539"/>
      <c r="F50" s="548"/>
      <c r="G50" s="471" t="s">
        <v>423</v>
      </c>
    </row>
    <row r="51" spans="2:7" ht="75" customHeight="1" x14ac:dyDescent="0.3">
      <c r="B51" s="545"/>
      <c r="C51" s="484"/>
      <c r="D51" s="466"/>
      <c r="E51" s="539"/>
      <c r="F51" s="548"/>
      <c r="G51" s="481" t="s">
        <v>424</v>
      </c>
    </row>
    <row r="52" spans="2:7" ht="112.5" customHeight="1" thickBot="1" x14ac:dyDescent="0.35">
      <c r="B52" s="545"/>
      <c r="C52" s="484"/>
      <c r="D52" s="466" t="s">
        <v>425</v>
      </c>
      <c r="E52" s="539"/>
      <c r="F52" s="548"/>
      <c r="G52" s="485" t="s">
        <v>426</v>
      </c>
    </row>
    <row r="53" spans="2:7" ht="24" thickBot="1" x14ac:dyDescent="0.35">
      <c r="B53" s="550"/>
      <c r="C53" s="486"/>
      <c r="D53" s="487"/>
      <c r="E53" s="540"/>
      <c r="F53" s="436"/>
      <c r="G53" s="434"/>
    </row>
    <row r="54" spans="2:7" ht="75" customHeight="1" x14ac:dyDescent="0.3">
      <c r="B54" s="533" t="s">
        <v>364</v>
      </c>
      <c r="C54" s="440"/>
      <c r="D54" s="427"/>
      <c r="E54" s="538" t="s">
        <v>116</v>
      </c>
      <c r="F54" s="438"/>
      <c r="G54" s="439"/>
    </row>
    <row r="55" spans="2:7" ht="75" customHeight="1" x14ac:dyDescent="0.3">
      <c r="B55" s="534"/>
      <c r="C55" s="440"/>
      <c r="D55" s="427"/>
      <c r="E55" s="539"/>
      <c r="F55" s="428"/>
      <c r="G55" s="429"/>
    </row>
    <row r="56" spans="2:7" ht="75" customHeight="1" x14ac:dyDescent="0.3">
      <c r="B56" s="534"/>
      <c r="C56" s="440"/>
      <c r="D56" s="427"/>
      <c r="E56" s="539"/>
      <c r="F56" s="428"/>
      <c r="G56" s="429"/>
    </row>
    <row r="57" spans="2:7" ht="75" customHeight="1" thickBot="1" x14ac:dyDescent="0.35">
      <c r="B57" s="535"/>
      <c r="C57" s="441"/>
      <c r="D57" s="427"/>
      <c r="E57" s="540"/>
      <c r="F57" s="436"/>
      <c r="G57" s="434"/>
    </row>
    <row r="58" spans="2:7" ht="75" customHeight="1" x14ac:dyDescent="0.3">
      <c r="B58" s="534" t="s">
        <v>116</v>
      </c>
      <c r="C58" s="475" t="s">
        <v>427</v>
      </c>
      <c r="D58" s="465" t="s">
        <v>428</v>
      </c>
      <c r="E58" s="539" t="s">
        <v>116</v>
      </c>
      <c r="F58" s="429"/>
      <c r="G58" s="429"/>
    </row>
    <row r="59" spans="2:7" ht="75" customHeight="1" x14ac:dyDescent="0.3">
      <c r="B59" s="534"/>
      <c r="C59" s="482"/>
      <c r="D59" s="488" t="s">
        <v>429</v>
      </c>
      <c r="E59" s="539"/>
      <c r="F59" s="429"/>
      <c r="G59" s="429"/>
    </row>
    <row r="60" spans="2:7" ht="75" customHeight="1" x14ac:dyDescent="0.3">
      <c r="B60" s="534"/>
      <c r="C60" s="433"/>
      <c r="D60" s="467" t="s">
        <v>430</v>
      </c>
      <c r="E60" s="539"/>
      <c r="F60" s="428"/>
      <c r="G60" s="429"/>
    </row>
    <row r="61" spans="2:7" ht="75" customHeight="1" x14ac:dyDescent="0.3">
      <c r="B61" s="534"/>
      <c r="C61" s="433"/>
      <c r="D61" s="467" t="s">
        <v>431</v>
      </c>
      <c r="E61" s="539"/>
      <c r="F61" s="428"/>
      <c r="G61" s="429"/>
    </row>
    <row r="62" spans="2:7" ht="75" customHeight="1" thickBot="1" x14ac:dyDescent="0.35">
      <c r="B62" s="535"/>
      <c r="C62" s="436"/>
      <c r="D62" s="442"/>
      <c r="E62" s="540"/>
      <c r="F62" s="436"/>
      <c r="G62" s="434"/>
    </row>
    <row r="63" spans="2:7" ht="39.75" customHeight="1" x14ac:dyDescent="0.3">
      <c r="B63" s="489"/>
      <c r="C63" s="490"/>
      <c r="D63" s="491"/>
      <c r="E63" s="492"/>
      <c r="G63" s="493"/>
    </row>
    <row r="64" spans="2:7" s="182" customFormat="1" ht="36.75" customHeight="1" thickBot="1" x14ac:dyDescent="0.35">
      <c r="B64" s="551" t="s">
        <v>337</v>
      </c>
      <c r="C64" s="551"/>
      <c r="D64" s="551"/>
      <c r="E64" s="551"/>
      <c r="F64" s="551"/>
      <c r="G64" s="551"/>
    </row>
    <row r="65" spans="2:13" s="183" customFormat="1" ht="44.25" customHeight="1" thickBot="1" x14ac:dyDescent="0.25">
      <c r="B65" s="559" t="s">
        <v>124</v>
      </c>
      <c r="C65" s="560"/>
      <c r="D65" s="561"/>
      <c r="E65" s="559" t="s">
        <v>63</v>
      </c>
      <c r="F65" s="560"/>
      <c r="G65" s="561"/>
      <c r="H65" s="175"/>
      <c r="I65" s="175"/>
      <c r="J65" s="175"/>
      <c r="K65" s="175"/>
      <c r="L65" s="175"/>
      <c r="M65" s="174"/>
    </row>
    <row r="66" spans="2:13" s="184" customFormat="1" ht="39" customHeight="1" thickBot="1" x14ac:dyDescent="0.35">
      <c r="B66" s="562" t="s">
        <v>206</v>
      </c>
      <c r="C66" s="563"/>
      <c r="D66" s="360" t="s">
        <v>130</v>
      </c>
      <c r="E66" s="564" t="s">
        <v>206</v>
      </c>
      <c r="F66" s="564"/>
      <c r="G66" s="360" t="s">
        <v>130</v>
      </c>
      <c r="H66" s="176"/>
      <c r="I66" s="176"/>
      <c r="J66" s="176"/>
      <c r="K66" s="176"/>
      <c r="L66" s="176"/>
      <c r="M66" s="361"/>
    </row>
    <row r="67" spans="2:13" ht="45.75" customHeight="1" x14ac:dyDescent="0.3">
      <c r="B67" s="565" t="s">
        <v>432</v>
      </c>
      <c r="C67" s="566"/>
      <c r="D67" s="449"/>
      <c r="E67" s="567" t="s">
        <v>433</v>
      </c>
      <c r="F67" s="568"/>
      <c r="G67" s="569"/>
      <c r="H67" s="177"/>
      <c r="I67" s="177"/>
      <c r="J67" s="177"/>
      <c r="K67" s="177"/>
      <c r="L67" s="177"/>
      <c r="M67" s="182"/>
    </row>
    <row r="68" spans="2:13" ht="45.75" customHeight="1" x14ac:dyDescent="0.3">
      <c r="B68" s="557" t="s">
        <v>434</v>
      </c>
      <c r="C68" s="558"/>
      <c r="D68" s="450"/>
      <c r="E68" s="555"/>
      <c r="F68" s="554"/>
      <c r="G68" s="570"/>
      <c r="H68" s="177"/>
      <c r="I68" s="177"/>
      <c r="J68" s="177"/>
      <c r="K68" s="177"/>
      <c r="L68" s="177"/>
      <c r="M68" s="182"/>
    </row>
    <row r="69" spans="2:13" ht="45.75" customHeight="1" x14ac:dyDescent="0.3">
      <c r="B69" s="552" t="s">
        <v>435</v>
      </c>
      <c r="C69" s="552"/>
      <c r="D69" s="494"/>
      <c r="E69" s="553"/>
      <c r="F69" s="554"/>
      <c r="G69" s="556"/>
      <c r="H69" s="177"/>
      <c r="I69" s="177"/>
      <c r="J69" s="177"/>
      <c r="K69" s="177"/>
      <c r="L69" s="177"/>
      <c r="M69" s="182"/>
    </row>
    <row r="70" spans="2:13" ht="45.75" customHeight="1" x14ac:dyDescent="0.3">
      <c r="B70" s="557" t="s">
        <v>436</v>
      </c>
      <c r="C70" s="558"/>
      <c r="D70" s="450"/>
      <c r="E70" s="555"/>
      <c r="F70" s="554"/>
      <c r="G70" s="556"/>
      <c r="H70" s="177"/>
      <c r="I70" s="177"/>
      <c r="J70" s="177"/>
      <c r="K70" s="177"/>
      <c r="L70" s="177"/>
      <c r="M70" s="182"/>
    </row>
  </sheetData>
  <sheetProtection selectLockedCells="1"/>
  <mergeCells count="49">
    <mergeCell ref="B69:C69"/>
    <mergeCell ref="E69:F70"/>
    <mergeCell ref="G69:G70"/>
    <mergeCell ref="B70:C70"/>
    <mergeCell ref="B65:D65"/>
    <mergeCell ref="E65:G65"/>
    <mergeCell ref="B66:C66"/>
    <mergeCell ref="E66:F66"/>
    <mergeCell ref="B67:C67"/>
    <mergeCell ref="E67:F68"/>
    <mergeCell ref="G67:G68"/>
    <mergeCell ref="B68:C68"/>
    <mergeCell ref="B54:B57"/>
    <mergeCell ref="E54:E57"/>
    <mergeCell ref="B58:B62"/>
    <mergeCell ref="E58:E62"/>
    <mergeCell ref="B64:G64"/>
    <mergeCell ref="B37:B45"/>
    <mergeCell ref="E37:E45"/>
    <mergeCell ref="G42:G43"/>
    <mergeCell ref="B46:B53"/>
    <mergeCell ref="E46:E53"/>
    <mergeCell ref="F47:F52"/>
    <mergeCell ref="B21:B26"/>
    <mergeCell ref="E21:E26"/>
    <mergeCell ref="B27:B36"/>
    <mergeCell ref="C27:C28"/>
    <mergeCell ref="E27:E36"/>
    <mergeCell ref="D28:D29"/>
    <mergeCell ref="C29:C30"/>
    <mergeCell ref="D30:D31"/>
    <mergeCell ref="B16:B20"/>
    <mergeCell ref="C16:C17"/>
    <mergeCell ref="E16:E20"/>
    <mergeCell ref="F16:F17"/>
    <mergeCell ref="G17:G19"/>
    <mergeCell ref="C2:F2"/>
    <mergeCell ref="C3:F3"/>
    <mergeCell ref="C4:F4"/>
    <mergeCell ref="C5:F5"/>
    <mergeCell ref="B10:C10"/>
    <mergeCell ref="B14:D14"/>
    <mergeCell ref="E14:G14"/>
    <mergeCell ref="D10:G10"/>
    <mergeCell ref="B7:G8"/>
    <mergeCell ref="B6:G6"/>
    <mergeCell ref="B11:C11"/>
    <mergeCell ref="D11:G11"/>
    <mergeCell ref="B13:G13"/>
  </mergeCells>
  <pageMargins left="0.70866141732283472" right="0.70866141732283472" top="0.74803149606299213" bottom="0.74803149606299213" header="0.31496062992125984" footer="0.31496062992125984"/>
  <pageSetup paperSize="9" scale="19" fitToHeight="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T15"/>
  <sheetViews>
    <sheetView workbookViewId="0">
      <selection activeCell="B2" sqref="B2:B3"/>
    </sheetView>
  </sheetViews>
  <sheetFormatPr baseColWidth="10" defaultColWidth="11.42578125" defaultRowHeight="12.75" x14ac:dyDescent="0.2"/>
  <cols>
    <col min="1" max="1" width="1.7109375" customWidth="1"/>
    <col min="2" max="2" width="5.28515625" customWidth="1"/>
    <col min="3" max="3" width="35.140625" customWidth="1"/>
    <col min="4" max="5" width="8" customWidth="1"/>
    <col min="6" max="6" width="8.5703125" customWidth="1"/>
    <col min="7" max="7" width="8.42578125" customWidth="1"/>
    <col min="8" max="8" width="8" customWidth="1"/>
    <col min="9" max="9" width="12.7109375" style="39" customWidth="1"/>
    <col min="10" max="10" width="4.28515625" style="235" customWidth="1"/>
    <col min="11" max="11" width="4" style="235" customWidth="1"/>
    <col min="12" max="12" width="5.28515625" customWidth="1"/>
    <col min="13" max="13" width="37.42578125" customWidth="1"/>
    <col min="14" max="14" width="8.42578125" customWidth="1"/>
    <col min="19" max="19" width="14.5703125" customWidth="1"/>
    <col min="20" max="20" width="39.140625" customWidth="1"/>
  </cols>
  <sheetData>
    <row r="1" spans="2:20" ht="13.5" thickBot="1" x14ac:dyDescent="0.25"/>
    <row r="2" spans="2:20" ht="13.5" thickBot="1" x14ac:dyDescent="0.25">
      <c r="B2" s="1179" t="s">
        <v>229</v>
      </c>
      <c r="C2" s="1179" t="s">
        <v>12</v>
      </c>
      <c r="D2" s="775" t="s">
        <v>239</v>
      </c>
      <c r="E2" s="775"/>
      <c r="F2" s="775"/>
      <c r="G2" s="775"/>
      <c r="H2" s="775"/>
      <c r="I2" s="776"/>
      <c r="J2" s="236"/>
      <c r="K2" s="236"/>
      <c r="L2" s="776" t="s">
        <v>229</v>
      </c>
      <c r="M2" s="1179" t="s">
        <v>12</v>
      </c>
      <c r="N2" s="1182" t="s">
        <v>240</v>
      </c>
      <c r="O2" s="1183"/>
      <c r="P2" s="1183"/>
      <c r="Q2" s="1183"/>
      <c r="R2" s="1183"/>
      <c r="S2" s="1184"/>
    </row>
    <row r="3" spans="2:20" ht="26.25" thickBot="1" x14ac:dyDescent="0.25">
      <c r="B3" s="1181"/>
      <c r="C3" s="777"/>
      <c r="D3" s="211" t="s">
        <v>230</v>
      </c>
      <c r="E3" s="211" t="s">
        <v>231</v>
      </c>
      <c r="F3" s="211" t="s">
        <v>232</v>
      </c>
      <c r="G3" s="212" t="s">
        <v>230</v>
      </c>
      <c r="H3" s="212" t="s">
        <v>231</v>
      </c>
      <c r="I3" s="228" t="s">
        <v>233</v>
      </c>
      <c r="J3" s="236"/>
      <c r="K3" s="236"/>
      <c r="L3" s="779"/>
      <c r="M3" s="1180"/>
      <c r="N3" s="244" t="s">
        <v>230</v>
      </c>
      <c r="O3" s="244" t="s">
        <v>231</v>
      </c>
      <c r="P3" s="244" t="s">
        <v>232</v>
      </c>
      <c r="Q3" s="211" t="s">
        <v>230</v>
      </c>
      <c r="R3" s="211" t="s">
        <v>231</v>
      </c>
      <c r="S3" s="253" t="s">
        <v>233</v>
      </c>
      <c r="T3" s="226" t="s">
        <v>248</v>
      </c>
    </row>
    <row r="4" spans="2:20" ht="54" customHeight="1" x14ac:dyDescent="0.2">
      <c r="B4" s="213">
        <v>1</v>
      </c>
      <c r="C4" s="37" t="s">
        <v>234</v>
      </c>
      <c r="D4" s="214">
        <v>4</v>
      </c>
      <c r="E4" s="215">
        <v>11</v>
      </c>
      <c r="F4" s="222" t="s">
        <v>194</v>
      </c>
      <c r="G4" s="223">
        <v>6</v>
      </c>
      <c r="H4" s="223">
        <v>4</v>
      </c>
      <c r="I4" s="229" t="s">
        <v>183</v>
      </c>
      <c r="J4" s="206"/>
      <c r="K4" s="206"/>
      <c r="L4" s="231">
        <v>1</v>
      </c>
      <c r="M4" s="37" t="s">
        <v>238</v>
      </c>
      <c r="N4" s="243">
        <v>3</v>
      </c>
      <c r="O4" s="243">
        <v>11</v>
      </c>
      <c r="P4" s="252" t="s">
        <v>192</v>
      </c>
      <c r="Q4" s="243">
        <v>1</v>
      </c>
      <c r="R4" s="243">
        <v>6</v>
      </c>
      <c r="S4" s="252" t="s">
        <v>177</v>
      </c>
      <c r="T4" s="203" t="s">
        <v>243</v>
      </c>
    </row>
    <row r="5" spans="2:20" ht="54" customHeight="1" x14ac:dyDescent="0.2">
      <c r="B5" s="216">
        <v>2</v>
      </c>
      <c r="C5" s="203" t="s">
        <v>226</v>
      </c>
      <c r="D5" s="217">
        <v>3</v>
      </c>
      <c r="E5" s="218">
        <v>11</v>
      </c>
      <c r="F5" s="222" t="s">
        <v>192</v>
      </c>
      <c r="G5" s="224">
        <v>11</v>
      </c>
      <c r="H5" s="224">
        <v>2</v>
      </c>
      <c r="I5" s="230" t="s">
        <v>182</v>
      </c>
      <c r="J5" s="206"/>
      <c r="K5" s="206"/>
      <c r="L5" s="207">
        <v>2</v>
      </c>
      <c r="M5" s="203" t="s">
        <v>241</v>
      </c>
      <c r="N5" s="243">
        <v>4</v>
      </c>
      <c r="O5" s="243">
        <v>11</v>
      </c>
      <c r="P5" s="252" t="s">
        <v>194</v>
      </c>
      <c r="Q5" s="243">
        <v>2</v>
      </c>
      <c r="R5" s="243">
        <v>11</v>
      </c>
      <c r="S5" s="252" t="s">
        <v>182</v>
      </c>
      <c r="T5" s="203" t="s">
        <v>244</v>
      </c>
    </row>
    <row r="6" spans="2:20" ht="54" customHeight="1" x14ac:dyDescent="0.2">
      <c r="B6" s="216">
        <v>3</v>
      </c>
      <c r="C6" s="203" t="s">
        <v>223</v>
      </c>
      <c r="D6" s="217">
        <v>3</v>
      </c>
      <c r="E6" s="218">
        <v>7</v>
      </c>
      <c r="F6" s="222" t="s">
        <v>181</v>
      </c>
      <c r="G6" s="224">
        <v>7</v>
      </c>
      <c r="H6" s="224">
        <v>1</v>
      </c>
      <c r="I6" s="230" t="s">
        <v>188</v>
      </c>
      <c r="J6" s="206"/>
      <c r="K6" s="206"/>
      <c r="L6" s="207">
        <v>3</v>
      </c>
      <c r="M6" s="203" t="s">
        <v>223</v>
      </c>
      <c r="N6" s="243">
        <v>4</v>
      </c>
      <c r="O6" s="243">
        <v>11</v>
      </c>
      <c r="P6" s="252" t="s">
        <v>194</v>
      </c>
      <c r="Q6" s="243">
        <v>2</v>
      </c>
      <c r="R6" s="243">
        <v>11</v>
      </c>
      <c r="S6" s="252" t="s">
        <v>182</v>
      </c>
      <c r="T6" s="13" t="s">
        <v>246</v>
      </c>
    </row>
    <row r="7" spans="2:20" ht="54" customHeight="1" x14ac:dyDescent="0.2">
      <c r="B7" s="216">
        <v>4</v>
      </c>
      <c r="C7" s="203" t="s">
        <v>235</v>
      </c>
      <c r="D7" s="217">
        <v>4</v>
      </c>
      <c r="E7" s="218">
        <v>11</v>
      </c>
      <c r="F7" s="222" t="s">
        <v>194</v>
      </c>
      <c r="G7" s="224">
        <v>11</v>
      </c>
      <c r="H7" s="224">
        <v>2</v>
      </c>
      <c r="I7" s="230" t="s">
        <v>182</v>
      </c>
      <c r="J7" s="206"/>
      <c r="K7" s="206"/>
      <c r="L7" s="207">
        <v>4</v>
      </c>
      <c r="M7" s="203" t="s">
        <v>227</v>
      </c>
      <c r="N7" s="243">
        <v>3</v>
      </c>
      <c r="O7" s="243">
        <v>11</v>
      </c>
      <c r="P7" s="252" t="s">
        <v>192</v>
      </c>
      <c r="Q7" s="243">
        <v>1</v>
      </c>
      <c r="R7" s="243">
        <v>11</v>
      </c>
      <c r="S7" s="252" t="s">
        <v>180</v>
      </c>
      <c r="T7" s="203" t="s">
        <v>247</v>
      </c>
    </row>
    <row r="8" spans="2:20" ht="54" customHeight="1" x14ac:dyDescent="0.2">
      <c r="B8" s="216">
        <v>5</v>
      </c>
      <c r="C8" s="203" t="s">
        <v>224</v>
      </c>
      <c r="D8" s="217">
        <v>5</v>
      </c>
      <c r="E8" s="218">
        <v>7</v>
      </c>
      <c r="F8" s="222" t="s">
        <v>193</v>
      </c>
      <c r="G8" s="224">
        <v>7</v>
      </c>
      <c r="H8" s="224">
        <v>3</v>
      </c>
      <c r="I8" s="230" t="s">
        <v>181</v>
      </c>
      <c r="J8" s="206"/>
      <c r="K8" s="206"/>
      <c r="L8" s="207">
        <v>5</v>
      </c>
      <c r="M8" s="203" t="s">
        <v>224</v>
      </c>
      <c r="N8" s="243">
        <v>5</v>
      </c>
      <c r="O8" s="243">
        <v>11</v>
      </c>
      <c r="P8" s="252" t="s">
        <v>195</v>
      </c>
      <c r="Q8" s="243">
        <v>3</v>
      </c>
      <c r="R8" s="243">
        <v>11</v>
      </c>
      <c r="S8" s="252" t="s">
        <v>192</v>
      </c>
      <c r="T8" s="203" t="s">
        <v>245</v>
      </c>
    </row>
    <row r="9" spans="2:20" ht="121.5" customHeight="1" x14ac:dyDescent="0.2">
      <c r="B9" s="219">
        <v>6</v>
      </c>
      <c r="C9" s="221" t="s">
        <v>236</v>
      </c>
      <c r="D9" s="225">
        <v>3</v>
      </c>
      <c r="E9" s="220">
        <v>11</v>
      </c>
      <c r="F9" s="222" t="s">
        <v>192</v>
      </c>
      <c r="G9" s="224">
        <v>11</v>
      </c>
      <c r="H9" s="224">
        <v>2</v>
      </c>
      <c r="I9" s="230" t="s">
        <v>182</v>
      </c>
      <c r="J9" s="206"/>
      <c r="K9" s="206"/>
      <c r="L9" s="232"/>
      <c r="M9" s="1178" t="s">
        <v>242</v>
      </c>
      <c r="N9" s="1178"/>
      <c r="O9" s="1178"/>
      <c r="P9" s="1178"/>
      <c r="Q9" s="1178"/>
      <c r="R9" s="1178"/>
      <c r="S9" s="1178"/>
      <c r="T9" s="203" t="s">
        <v>253</v>
      </c>
    </row>
    <row r="10" spans="2:20" ht="36.75" customHeight="1" thickBot="1" x14ac:dyDescent="0.25">
      <c r="B10" s="226"/>
      <c r="C10" s="203"/>
      <c r="D10" s="242"/>
      <c r="E10" s="242"/>
      <c r="F10" s="243"/>
      <c r="G10" s="227"/>
      <c r="H10" s="227"/>
      <c r="I10" s="243"/>
      <c r="J10" s="206"/>
      <c r="K10" s="206"/>
      <c r="L10" s="232">
        <v>6</v>
      </c>
      <c r="M10" s="203" t="s">
        <v>250</v>
      </c>
      <c r="N10" s="243">
        <v>5</v>
      </c>
      <c r="O10" s="243">
        <v>11</v>
      </c>
      <c r="P10" s="252" t="s">
        <v>195</v>
      </c>
      <c r="Q10" s="243">
        <v>5</v>
      </c>
      <c r="R10" s="243">
        <v>11</v>
      </c>
      <c r="S10" s="252" t="s">
        <v>195</v>
      </c>
      <c r="T10" s="251" t="s">
        <v>251</v>
      </c>
    </row>
    <row r="11" spans="2:20" ht="36" customHeight="1" x14ac:dyDescent="0.2">
      <c r="B11" s="245">
        <v>7</v>
      </c>
      <c r="C11" s="246" t="s">
        <v>225</v>
      </c>
      <c r="D11" s="247">
        <v>4</v>
      </c>
      <c r="E11" s="248">
        <v>7</v>
      </c>
      <c r="F11" s="249" t="s">
        <v>184</v>
      </c>
      <c r="G11" s="223">
        <v>7</v>
      </c>
      <c r="H11" s="223">
        <v>2</v>
      </c>
      <c r="I11" s="250" t="s">
        <v>189</v>
      </c>
      <c r="J11" s="206"/>
      <c r="K11" s="206"/>
      <c r="L11" s="233">
        <v>7</v>
      </c>
      <c r="M11" s="203" t="s">
        <v>225</v>
      </c>
      <c r="N11" s="243">
        <v>3</v>
      </c>
      <c r="O11" s="243">
        <v>7</v>
      </c>
      <c r="P11" s="252" t="s">
        <v>181</v>
      </c>
      <c r="Q11" s="243">
        <v>2</v>
      </c>
      <c r="R11" s="243">
        <v>7</v>
      </c>
      <c r="S11" s="252" t="s">
        <v>189</v>
      </c>
      <c r="T11" s="8" t="s">
        <v>245</v>
      </c>
    </row>
    <row r="12" spans="2:20" ht="25.5" customHeight="1" x14ac:dyDescent="0.2">
      <c r="B12" s="226">
        <v>8</v>
      </c>
      <c r="C12" s="203" t="s">
        <v>237</v>
      </c>
      <c r="D12" s="208">
        <v>4</v>
      </c>
      <c r="E12" s="208">
        <v>11</v>
      </c>
      <c r="F12" s="210" t="s">
        <v>194</v>
      </c>
      <c r="G12" s="227">
        <v>11</v>
      </c>
      <c r="H12" s="227">
        <v>3</v>
      </c>
      <c r="I12" s="209" t="s">
        <v>192</v>
      </c>
      <c r="L12" s="234">
        <v>8</v>
      </c>
      <c r="M12" s="203" t="s">
        <v>228</v>
      </c>
      <c r="N12" s="243">
        <v>3</v>
      </c>
      <c r="O12" s="243">
        <v>6</v>
      </c>
      <c r="P12" s="252" t="s">
        <v>190</v>
      </c>
      <c r="Q12" s="243">
        <v>2</v>
      </c>
      <c r="R12" s="243">
        <v>6</v>
      </c>
      <c r="S12" s="252" t="s">
        <v>197</v>
      </c>
      <c r="T12" s="8" t="s">
        <v>245</v>
      </c>
    </row>
    <row r="13" spans="2:20" ht="64.5" customHeight="1" x14ac:dyDescent="0.2">
      <c r="L13" s="234">
        <v>9</v>
      </c>
      <c r="M13" s="203" t="s">
        <v>249</v>
      </c>
      <c r="N13" s="8">
        <v>4</v>
      </c>
      <c r="O13" s="8">
        <v>11</v>
      </c>
      <c r="P13" s="252" t="s">
        <v>194</v>
      </c>
      <c r="Q13" s="8">
        <v>4</v>
      </c>
      <c r="R13" s="243">
        <v>11</v>
      </c>
      <c r="S13" s="252" t="s">
        <v>194</v>
      </c>
      <c r="T13" s="251" t="s">
        <v>252</v>
      </c>
    </row>
    <row r="14" spans="2:20" ht="12.75" customHeight="1" x14ac:dyDescent="0.2"/>
    <row r="15" spans="2:20" ht="12.75" customHeight="1" x14ac:dyDescent="0.2"/>
  </sheetData>
  <mergeCells count="7">
    <mergeCell ref="M9:S9"/>
    <mergeCell ref="L2:L3"/>
    <mergeCell ref="M2:M3"/>
    <mergeCell ref="B2:B3"/>
    <mergeCell ref="C2:C3"/>
    <mergeCell ref="D2:I2"/>
    <mergeCell ref="N2:S2"/>
  </mergeCells>
  <conditionalFormatting sqref="I4:K9 J10:K11 I10:I12 F10">
    <cfRule type="containsText" dxfId="156" priority="115" stopIfTrue="1" operator="containsText" text="Riesgo Extremo">
      <formula>NOT(ISERROR(SEARCH("Riesgo Extremo",F4)))</formula>
    </cfRule>
  </conditionalFormatting>
  <conditionalFormatting sqref="F4 F10 I4:K9 J10:K11 I10:I12">
    <cfRule type="containsText" dxfId="155" priority="164" stopIfTrue="1" operator="containsText" text="Riesgo Alto">
      <formula>NOT(ISERROR(SEARCH("Riesgo Alto",F4)))</formula>
    </cfRule>
    <cfRule type="containsText" dxfId="154" priority="165" stopIfTrue="1" operator="containsText" text="Riesgo Moderado">
      <formula>NOT(ISERROR(SEARCH("Riesgo Moderado",F4)))</formula>
    </cfRule>
    <cfRule type="containsText" dxfId="153" priority="166" stopIfTrue="1" operator="containsText" text="Riesgo Bajo">
      <formula>NOT(ISERROR(SEARCH("Riesgo Bajo",F4)))</formula>
    </cfRule>
    <cfRule type="containsText" dxfId="152" priority="167" stopIfTrue="1" operator="containsText" text="Riesgo Alto">
      <formula>NOT(ISERROR(SEARCH("Riesgo Alto",F4)))</formula>
    </cfRule>
    <cfRule type="containsText" dxfId="151" priority="168" stopIfTrue="1" operator="containsText" text="Riesgo Extremo">
      <formula>NOT(ISERROR(SEARCH("Riesgo Extremo",F4)))</formula>
    </cfRule>
  </conditionalFormatting>
  <conditionalFormatting sqref="F4">
    <cfRule type="containsText" dxfId="150" priority="163" stopIfTrue="1" operator="containsText" text="Riesgo Extremo">
      <formula>NOT(ISERROR(SEARCH("Riesgo Extremo",F4)))</formula>
    </cfRule>
  </conditionalFormatting>
  <conditionalFormatting sqref="F5">
    <cfRule type="containsText" dxfId="149" priority="158" stopIfTrue="1" operator="containsText" text="Riesgo Alto">
      <formula>NOT(ISERROR(SEARCH("Riesgo Alto",F5)))</formula>
    </cfRule>
    <cfRule type="containsText" dxfId="148" priority="159" stopIfTrue="1" operator="containsText" text="Riesgo Moderado">
      <formula>NOT(ISERROR(SEARCH("Riesgo Moderado",F5)))</formula>
    </cfRule>
    <cfRule type="containsText" dxfId="147" priority="160" stopIfTrue="1" operator="containsText" text="Riesgo Bajo">
      <formula>NOT(ISERROR(SEARCH("Riesgo Bajo",F5)))</formula>
    </cfRule>
    <cfRule type="containsText" dxfId="146" priority="161" stopIfTrue="1" operator="containsText" text="Riesgo Alto">
      <formula>NOT(ISERROR(SEARCH("Riesgo Alto",F5)))</formula>
    </cfRule>
    <cfRule type="containsText" dxfId="145" priority="162" stopIfTrue="1" operator="containsText" text="Riesgo Extremo">
      <formula>NOT(ISERROR(SEARCH("Riesgo Extremo",F5)))</formula>
    </cfRule>
  </conditionalFormatting>
  <conditionalFormatting sqref="F5">
    <cfRule type="containsText" dxfId="144" priority="157" stopIfTrue="1" operator="containsText" text="Riesgo Extremo">
      <formula>NOT(ISERROR(SEARCH("Riesgo Extremo",F5)))</formula>
    </cfRule>
  </conditionalFormatting>
  <conditionalFormatting sqref="F6">
    <cfRule type="containsText" dxfId="143" priority="152" stopIfTrue="1" operator="containsText" text="Riesgo Alto">
      <formula>NOT(ISERROR(SEARCH("Riesgo Alto",F6)))</formula>
    </cfRule>
    <cfRule type="containsText" dxfId="142" priority="153" stopIfTrue="1" operator="containsText" text="Riesgo Moderado">
      <formula>NOT(ISERROR(SEARCH("Riesgo Moderado",F6)))</formula>
    </cfRule>
    <cfRule type="containsText" dxfId="141" priority="154" stopIfTrue="1" operator="containsText" text="Riesgo Bajo">
      <formula>NOT(ISERROR(SEARCH("Riesgo Bajo",F6)))</formula>
    </cfRule>
    <cfRule type="containsText" dxfId="140" priority="155" stopIfTrue="1" operator="containsText" text="Riesgo Alto">
      <formula>NOT(ISERROR(SEARCH("Riesgo Alto",F6)))</formula>
    </cfRule>
    <cfRule type="containsText" dxfId="139" priority="156" stopIfTrue="1" operator="containsText" text="Riesgo Extremo">
      <formula>NOT(ISERROR(SEARCH("Riesgo Extremo",F6)))</formula>
    </cfRule>
  </conditionalFormatting>
  <conditionalFormatting sqref="F6">
    <cfRule type="containsText" dxfId="138" priority="151" stopIfTrue="1" operator="containsText" text="Riesgo Extremo">
      <formula>NOT(ISERROR(SEARCH("Riesgo Extremo",F6)))</formula>
    </cfRule>
  </conditionalFormatting>
  <conditionalFormatting sqref="F7">
    <cfRule type="containsText" dxfId="137" priority="146" stopIfTrue="1" operator="containsText" text="Riesgo Alto">
      <formula>NOT(ISERROR(SEARCH("Riesgo Alto",F7)))</formula>
    </cfRule>
    <cfRule type="containsText" dxfId="136" priority="147" stopIfTrue="1" operator="containsText" text="Riesgo Moderado">
      <formula>NOT(ISERROR(SEARCH("Riesgo Moderado",F7)))</formula>
    </cfRule>
    <cfRule type="containsText" dxfId="135" priority="148" stopIfTrue="1" operator="containsText" text="Riesgo Bajo">
      <formula>NOT(ISERROR(SEARCH("Riesgo Bajo",F7)))</formula>
    </cfRule>
    <cfRule type="containsText" dxfId="134" priority="149" stopIfTrue="1" operator="containsText" text="Riesgo Alto">
      <formula>NOT(ISERROR(SEARCH("Riesgo Alto",F7)))</formula>
    </cfRule>
    <cfRule type="containsText" dxfId="133" priority="150" stopIfTrue="1" operator="containsText" text="Riesgo Extremo">
      <formula>NOT(ISERROR(SEARCH("Riesgo Extremo",F7)))</formula>
    </cfRule>
  </conditionalFormatting>
  <conditionalFormatting sqref="F7">
    <cfRule type="containsText" dxfId="132" priority="145" stopIfTrue="1" operator="containsText" text="Riesgo Extremo">
      <formula>NOT(ISERROR(SEARCH("Riesgo Extremo",F7)))</formula>
    </cfRule>
  </conditionalFormatting>
  <conditionalFormatting sqref="F8">
    <cfRule type="containsText" dxfId="131" priority="140" stopIfTrue="1" operator="containsText" text="Riesgo Alto">
      <formula>NOT(ISERROR(SEARCH("Riesgo Alto",F8)))</formula>
    </cfRule>
    <cfRule type="containsText" dxfId="130" priority="141" stopIfTrue="1" operator="containsText" text="Riesgo Moderado">
      <formula>NOT(ISERROR(SEARCH("Riesgo Moderado",F8)))</formula>
    </cfRule>
    <cfRule type="containsText" dxfId="129" priority="142" stopIfTrue="1" operator="containsText" text="Riesgo Bajo">
      <formula>NOT(ISERROR(SEARCH("Riesgo Bajo",F8)))</formula>
    </cfRule>
    <cfRule type="containsText" dxfId="128" priority="143" stopIfTrue="1" operator="containsText" text="Riesgo Alto">
      <formula>NOT(ISERROR(SEARCH("Riesgo Alto",F8)))</formula>
    </cfRule>
    <cfRule type="containsText" dxfId="127" priority="144" stopIfTrue="1" operator="containsText" text="Riesgo Extremo">
      <formula>NOT(ISERROR(SEARCH("Riesgo Extremo",F8)))</formula>
    </cfRule>
  </conditionalFormatting>
  <conditionalFormatting sqref="F8">
    <cfRule type="containsText" dxfId="126" priority="139" stopIfTrue="1" operator="containsText" text="Riesgo Extremo">
      <formula>NOT(ISERROR(SEARCH("Riesgo Extremo",F8)))</formula>
    </cfRule>
  </conditionalFormatting>
  <conditionalFormatting sqref="F9">
    <cfRule type="containsText" dxfId="125" priority="134" stopIfTrue="1" operator="containsText" text="Riesgo Alto">
      <formula>NOT(ISERROR(SEARCH("Riesgo Alto",F9)))</formula>
    </cfRule>
    <cfRule type="containsText" dxfId="124" priority="135" stopIfTrue="1" operator="containsText" text="Riesgo Moderado">
      <formula>NOT(ISERROR(SEARCH("Riesgo Moderado",F9)))</formula>
    </cfRule>
    <cfRule type="containsText" dxfId="123" priority="136" stopIfTrue="1" operator="containsText" text="Riesgo Bajo">
      <formula>NOT(ISERROR(SEARCH("Riesgo Bajo",F9)))</formula>
    </cfRule>
    <cfRule type="containsText" dxfId="122" priority="137" stopIfTrue="1" operator="containsText" text="Riesgo Alto">
      <formula>NOT(ISERROR(SEARCH("Riesgo Alto",F9)))</formula>
    </cfRule>
    <cfRule type="containsText" dxfId="121" priority="138" stopIfTrue="1" operator="containsText" text="Riesgo Extremo">
      <formula>NOT(ISERROR(SEARCH("Riesgo Extremo",F9)))</formula>
    </cfRule>
  </conditionalFormatting>
  <conditionalFormatting sqref="F9">
    <cfRule type="containsText" dxfId="120" priority="133" stopIfTrue="1" operator="containsText" text="Riesgo Extremo">
      <formula>NOT(ISERROR(SEARCH("Riesgo Extremo",F9)))</formula>
    </cfRule>
  </conditionalFormatting>
  <conditionalFormatting sqref="F11">
    <cfRule type="containsText" dxfId="119" priority="128" stopIfTrue="1" operator="containsText" text="Riesgo Alto">
      <formula>NOT(ISERROR(SEARCH("Riesgo Alto",F11)))</formula>
    </cfRule>
    <cfRule type="containsText" dxfId="118" priority="129" stopIfTrue="1" operator="containsText" text="Riesgo Moderado">
      <formula>NOT(ISERROR(SEARCH("Riesgo Moderado",F11)))</formula>
    </cfRule>
    <cfRule type="containsText" dxfId="117" priority="130" stopIfTrue="1" operator="containsText" text="Riesgo Bajo">
      <formula>NOT(ISERROR(SEARCH("Riesgo Bajo",F11)))</formula>
    </cfRule>
    <cfRule type="containsText" dxfId="116" priority="131" stopIfTrue="1" operator="containsText" text="Riesgo Alto">
      <formula>NOT(ISERROR(SEARCH("Riesgo Alto",F11)))</formula>
    </cfRule>
    <cfRule type="containsText" dxfId="115" priority="132" stopIfTrue="1" operator="containsText" text="Riesgo Extremo">
      <formula>NOT(ISERROR(SEARCH("Riesgo Extremo",F11)))</formula>
    </cfRule>
  </conditionalFormatting>
  <conditionalFormatting sqref="F11">
    <cfRule type="containsText" dxfId="114" priority="127" stopIfTrue="1" operator="containsText" text="Riesgo Extremo">
      <formula>NOT(ISERROR(SEARCH("Riesgo Extremo",F11)))</formula>
    </cfRule>
  </conditionalFormatting>
  <conditionalFormatting sqref="F12">
    <cfRule type="containsText" dxfId="113" priority="122" stopIfTrue="1" operator="containsText" text="Riesgo Alto">
      <formula>NOT(ISERROR(SEARCH("Riesgo Alto",F12)))</formula>
    </cfRule>
    <cfRule type="containsText" dxfId="112" priority="123" stopIfTrue="1" operator="containsText" text="Riesgo Moderado">
      <formula>NOT(ISERROR(SEARCH("Riesgo Moderado",F12)))</formula>
    </cfRule>
    <cfRule type="containsText" dxfId="111" priority="124" stopIfTrue="1" operator="containsText" text="Riesgo Bajo">
      <formula>NOT(ISERROR(SEARCH("Riesgo Bajo",F12)))</formula>
    </cfRule>
    <cfRule type="containsText" dxfId="110" priority="125" stopIfTrue="1" operator="containsText" text="Riesgo Alto">
      <formula>NOT(ISERROR(SEARCH("Riesgo Alto",F12)))</formula>
    </cfRule>
    <cfRule type="containsText" dxfId="109" priority="126" stopIfTrue="1" operator="containsText" text="Riesgo Extremo">
      <formula>NOT(ISERROR(SEARCH("Riesgo Extremo",F12)))</formula>
    </cfRule>
  </conditionalFormatting>
  <conditionalFormatting sqref="F12">
    <cfRule type="containsText" dxfId="108" priority="121" stopIfTrue="1" operator="containsText" text="Riesgo Extremo">
      <formula>NOT(ISERROR(SEARCH("Riesgo Extremo",F12)))</formula>
    </cfRule>
  </conditionalFormatting>
  <conditionalFormatting sqref="P4">
    <cfRule type="containsText" dxfId="107" priority="97" stopIfTrue="1" operator="containsText" text="Riesgo Extremo">
      <formula>NOT(ISERROR(SEARCH("Riesgo Extremo",P4)))</formula>
    </cfRule>
  </conditionalFormatting>
  <conditionalFormatting sqref="S4">
    <cfRule type="containsText" dxfId="106" priority="104" stopIfTrue="1" operator="containsText" text="Riesgo Alto">
      <formula>NOT(ISERROR(SEARCH("Riesgo Alto",S4)))</formula>
    </cfRule>
    <cfRule type="containsText" dxfId="105" priority="105" stopIfTrue="1" operator="containsText" text="Riesgo Moderado">
      <formula>NOT(ISERROR(SEARCH("Riesgo Moderado",S4)))</formula>
    </cfRule>
    <cfRule type="containsText" dxfId="104" priority="106" stopIfTrue="1" operator="containsText" text="Riesgo Bajo">
      <formula>NOT(ISERROR(SEARCH("Riesgo Bajo",S4)))</formula>
    </cfRule>
    <cfRule type="containsText" dxfId="103" priority="107" stopIfTrue="1" operator="containsText" text="Riesgo Alto">
      <formula>NOT(ISERROR(SEARCH("Riesgo Alto",S4)))</formula>
    </cfRule>
    <cfRule type="containsText" dxfId="102" priority="108" stopIfTrue="1" operator="containsText" text="Riesgo Extremo">
      <formula>NOT(ISERROR(SEARCH("Riesgo Extremo",S4)))</formula>
    </cfRule>
  </conditionalFormatting>
  <conditionalFormatting sqref="S4">
    <cfRule type="containsText" dxfId="101" priority="103" stopIfTrue="1" operator="containsText" text="Riesgo Extremo">
      <formula>NOT(ISERROR(SEARCH("Riesgo Extremo",S4)))</formula>
    </cfRule>
  </conditionalFormatting>
  <conditionalFormatting sqref="P4">
    <cfRule type="containsText" dxfId="100" priority="98" stopIfTrue="1" operator="containsText" text="Riesgo Alto">
      <formula>NOT(ISERROR(SEARCH("Riesgo Alto",P4)))</formula>
    </cfRule>
    <cfRule type="containsText" dxfId="99" priority="99" stopIfTrue="1" operator="containsText" text="Riesgo Moderado">
      <formula>NOT(ISERROR(SEARCH("Riesgo Moderado",P4)))</formula>
    </cfRule>
    <cfRule type="containsText" dxfId="98" priority="100" stopIfTrue="1" operator="containsText" text="Riesgo Bajo">
      <formula>NOT(ISERROR(SEARCH("Riesgo Bajo",P4)))</formula>
    </cfRule>
    <cfRule type="containsText" dxfId="97" priority="101" stopIfTrue="1" operator="containsText" text="Riesgo Alto">
      <formula>NOT(ISERROR(SEARCH("Riesgo Alto",P4)))</formula>
    </cfRule>
    <cfRule type="containsText" dxfId="96" priority="102" stopIfTrue="1" operator="containsText" text="Riesgo Extremo">
      <formula>NOT(ISERROR(SEARCH("Riesgo Extremo",P4)))</formula>
    </cfRule>
  </conditionalFormatting>
  <conditionalFormatting sqref="P5">
    <cfRule type="containsText" dxfId="95" priority="92" stopIfTrue="1" operator="containsText" text="Riesgo Alto">
      <formula>NOT(ISERROR(SEARCH("Riesgo Alto",P5)))</formula>
    </cfRule>
    <cfRule type="containsText" dxfId="94" priority="93" stopIfTrue="1" operator="containsText" text="Riesgo Moderado">
      <formula>NOT(ISERROR(SEARCH("Riesgo Moderado",P5)))</formula>
    </cfRule>
    <cfRule type="containsText" dxfId="93" priority="94" stopIfTrue="1" operator="containsText" text="Riesgo Bajo">
      <formula>NOT(ISERROR(SEARCH("Riesgo Bajo",P5)))</formula>
    </cfRule>
    <cfRule type="containsText" dxfId="92" priority="95" stopIfTrue="1" operator="containsText" text="Riesgo Alto">
      <formula>NOT(ISERROR(SEARCH("Riesgo Alto",P5)))</formula>
    </cfRule>
    <cfRule type="containsText" dxfId="91" priority="96" stopIfTrue="1" operator="containsText" text="Riesgo Extremo">
      <formula>NOT(ISERROR(SEARCH("Riesgo Extremo",P5)))</formula>
    </cfRule>
  </conditionalFormatting>
  <conditionalFormatting sqref="P5">
    <cfRule type="containsText" dxfId="90" priority="91" stopIfTrue="1" operator="containsText" text="Riesgo Extremo">
      <formula>NOT(ISERROR(SEARCH("Riesgo Extremo",P5)))</formula>
    </cfRule>
  </conditionalFormatting>
  <conditionalFormatting sqref="S5">
    <cfRule type="containsText" dxfId="89" priority="86" stopIfTrue="1" operator="containsText" text="Riesgo Alto">
      <formula>NOT(ISERROR(SEARCH("Riesgo Alto",S5)))</formula>
    </cfRule>
    <cfRule type="containsText" dxfId="88" priority="87" stopIfTrue="1" operator="containsText" text="Riesgo Moderado">
      <formula>NOT(ISERROR(SEARCH("Riesgo Moderado",S5)))</formula>
    </cfRule>
    <cfRule type="containsText" dxfId="87" priority="88" stopIfTrue="1" operator="containsText" text="Riesgo Bajo">
      <formula>NOT(ISERROR(SEARCH("Riesgo Bajo",S5)))</formula>
    </cfRule>
    <cfRule type="containsText" dxfId="86" priority="89" stopIfTrue="1" operator="containsText" text="Riesgo Alto">
      <formula>NOT(ISERROR(SEARCH("Riesgo Alto",S5)))</formula>
    </cfRule>
    <cfRule type="containsText" dxfId="85" priority="90" stopIfTrue="1" operator="containsText" text="Riesgo Extremo">
      <formula>NOT(ISERROR(SEARCH("Riesgo Extremo",S5)))</formula>
    </cfRule>
  </conditionalFormatting>
  <conditionalFormatting sqref="S5">
    <cfRule type="containsText" dxfId="84" priority="85" stopIfTrue="1" operator="containsText" text="Riesgo Extremo">
      <formula>NOT(ISERROR(SEARCH("Riesgo Extremo",S5)))</formula>
    </cfRule>
  </conditionalFormatting>
  <conditionalFormatting sqref="P6">
    <cfRule type="containsText" dxfId="83" priority="80" stopIfTrue="1" operator="containsText" text="Riesgo Alto">
      <formula>NOT(ISERROR(SEARCH("Riesgo Alto",P6)))</formula>
    </cfRule>
    <cfRule type="containsText" dxfId="82" priority="81" stopIfTrue="1" operator="containsText" text="Riesgo Moderado">
      <formula>NOT(ISERROR(SEARCH("Riesgo Moderado",P6)))</formula>
    </cfRule>
    <cfRule type="containsText" dxfId="81" priority="82" stopIfTrue="1" operator="containsText" text="Riesgo Bajo">
      <formula>NOT(ISERROR(SEARCH("Riesgo Bajo",P6)))</formula>
    </cfRule>
    <cfRule type="containsText" dxfId="80" priority="83" stopIfTrue="1" operator="containsText" text="Riesgo Alto">
      <formula>NOT(ISERROR(SEARCH("Riesgo Alto",P6)))</formula>
    </cfRule>
    <cfRule type="containsText" dxfId="79" priority="84" stopIfTrue="1" operator="containsText" text="Riesgo Extremo">
      <formula>NOT(ISERROR(SEARCH("Riesgo Extremo",P6)))</formula>
    </cfRule>
  </conditionalFormatting>
  <conditionalFormatting sqref="P6">
    <cfRule type="containsText" dxfId="78" priority="79" stopIfTrue="1" operator="containsText" text="Riesgo Extremo">
      <formula>NOT(ISERROR(SEARCH("Riesgo Extremo",P6)))</formula>
    </cfRule>
  </conditionalFormatting>
  <conditionalFormatting sqref="S6">
    <cfRule type="containsText" dxfId="77" priority="74" stopIfTrue="1" operator="containsText" text="Riesgo Alto">
      <formula>NOT(ISERROR(SEARCH("Riesgo Alto",S6)))</formula>
    </cfRule>
    <cfRule type="containsText" dxfId="76" priority="75" stopIfTrue="1" operator="containsText" text="Riesgo Moderado">
      <formula>NOT(ISERROR(SEARCH("Riesgo Moderado",S6)))</formula>
    </cfRule>
    <cfRule type="containsText" dxfId="75" priority="76" stopIfTrue="1" operator="containsText" text="Riesgo Bajo">
      <formula>NOT(ISERROR(SEARCH("Riesgo Bajo",S6)))</formula>
    </cfRule>
    <cfRule type="containsText" dxfId="74" priority="77" stopIfTrue="1" operator="containsText" text="Riesgo Alto">
      <formula>NOT(ISERROR(SEARCH("Riesgo Alto",S6)))</formula>
    </cfRule>
    <cfRule type="containsText" dxfId="73" priority="78" stopIfTrue="1" operator="containsText" text="Riesgo Extremo">
      <formula>NOT(ISERROR(SEARCH("Riesgo Extremo",S6)))</formula>
    </cfRule>
  </conditionalFormatting>
  <conditionalFormatting sqref="S6">
    <cfRule type="containsText" dxfId="72" priority="73" stopIfTrue="1" operator="containsText" text="Riesgo Extremo">
      <formula>NOT(ISERROR(SEARCH("Riesgo Extremo",S6)))</formula>
    </cfRule>
  </conditionalFormatting>
  <conditionalFormatting sqref="P7">
    <cfRule type="containsText" dxfId="71" priority="68" stopIfTrue="1" operator="containsText" text="Riesgo Alto">
      <formula>NOT(ISERROR(SEARCH("Riesgo Alto",P7)))</formula>
    </cfRule>
    <cfRule type="containsText" dxfId="70" priority="69" stopIfTrue="1" operator="containsText" text="Riesgo Moderado">
      <formula>NOT(ISERROR(SEARCH("Riesgo Moderado",P7)))</formula>
    </cfRule>
    <cfRule type="containsText" dxfId="69" priority="70" stopIfTrue="1" operator="containsText" text="Riesgo Bajo">
      <formula>NOT(ISERROR(SEARCH("Riesgo Bajo",P7)))</formula>
    </cfRule>
    <cfRule type="containsText" dxfId="68" priority="71" stopIfTrue="1" operator="containsText" text="Riesgo Alto">
      <formula>NOT(ISERROR(SEARCH("Riesgo Alto",P7)))</formula>
    </cfRule>
    <cfRule type="containsText" dxfId="67" priority="72" stopIfTrue="1" operator="containsText" text="Riesgo Extremo">
      <formula>NOT(ISERROR(SEARCH("Riesgo Extremo",P7)))</formula>
    </cfRule>
  </conditionalFormatting>
  <conditionalFormatting sqref="P7">
    <cfRule type="containsText" dxfId="66" priority="67" stopIfTrue="1" operator="containsText" text="Riesgo Extremo">
      <formula>NOT(ISERROR(SEARCH("Riesgo Extremo",P7)))</formula>
    </cfRule>
  </conditionalFormatting>
  <conditionalFormatting sqref="S7">
    <cfRule type="containsText" dxfId="65" priority="62" stopIfTrue="1" operator="containsText" text="Riesgo Alto">
      <formula>NOT(ISERROR(SEARCH("Riesgo Alto",S7)))</formula>
    </cfRule>
    <cfRule type="containsText" dxfId="64" priority="63" stopIfTrue="1" operator="containsText" text="Riesgo Moderado">
      <formula>NOT(ISERROR(SEARCH("Riesgo Moderado",S7)))</formula>
    </cfRule>
    <cfRule type="containsText" dxfId="63" priority="64" stopIfTrue="1" operator="containsText" text="Riesgo Bajo">
      <formula>NOT(ISERROR(SEARCH("Riesgo Bajo",S7)))</formula>
    </cfRule>
    <cfRule type="containsText" dxfId="62" priority="65" stopIfTrue="1" operator="containsText" text="Riesgo Alto">
      <formula>NOT(ISERROR(SEARCH("Riesgo Alto",S7)))</formula>
    </cfRule>
    <cfRule type="containsText" dxfId="61" priority="66" stopIfTrue="1" operator="containsText" text="Riesgo Extremo">
      <formula>NOT(ISERROR(SEARCH("Riesgo Extremo",S7)))</formula>
    </cfRule>
  </conditionalFormatting>
  <conditionalFormatting sqref="S7">
    <cfRule type="containsText" dxfId="60" priority="61" stopIfTrue="1" operator="containsText" text="Riesgo Extremo">
      <formula>NOT(ISERROR(SEARCH("Riesgo Extremo",S7)))</formula>
    </cfRule>
  </conditionalFormatting>
  <conditionalFormatting sqref="P8">
    <cfRule type="containsText" dxfId="59" priority="56" stopIfTrue="1" operator="containsText" text="Riesgo Alto">
      <formula>NOT(ISERROR(SEARCH("Riesgo Alto",P8)))</formula>
    </cfRule>
    <cfRule type="containsText" dxfId="58" priority="57" stopIfTrue="1" operator="containsText" text="Riesgo Moderado">
      <formula>NOT(ISERROR(SEARCH("Riesgo Moderado",P8)))</formula>
    </cfRule>
    <cfRule type="containsText" dxfId="57" priority="58" stopIfTrue="1" operator="containsText" text="Riesgo Bajo">
      <formula>NOT(ISERROR(SEARCH("Riesgo Bajo",P8)))</formula>
    </cfRule>
    <cfRule type="containsText" dxfId="56" priority="59" stopIfTrue="1" operator="containsText" text="Riesgo Alto">
      <formula>NOT(ISERROR(SEARCH("Riesgo Alto",P8)))</formula>
    </cfRule>
    <cfRule type="containsText" dxfId="55" priority="60" stopIfTrue="1" operator="containsText" text="Riesgo Extremo">
      <formula>NOT(ISERROR(SEARCH("Riesgo Extremo",P8)))</formula>
    </cfRule>
  </conditionalFormatting>
  <conditionalFormatting sqref="P8">
    <cfRule type="containsText" dxfId="54" priority="55" stopIfTrue="1" operator="containsText" text="Riesgo Extremo">
      <formula>NOT(ISERROR(SEARCH("Riesgo Extremo",P8)))</formula>
    </cfRule>
  </conditionalFormatting>
  <conditionalFormatting sqref="S8">
    <cfRule type="containsText" dxfId="53" priority="50" stopIfTrue="1" operator="containsText" text="Riesgo Alto">
      <formula>NOT(ISERROR(SEARCH("Riesgo Alto",S8)))</formula>
    </cfRule>
    <cfRule type="containsText" dxfId="52" priority="51" stopIfTrue="1" operator="containsText" text="Riesgo Moderado">
      <formula>NOT(ISERROR(SEARCH("Riesgo Moderado",S8)))</formula>
    </cfRule>
    <cfRule type="containsText" dxfId="51" priority="52" stopIfTrue="1" operator="containsText" text="Riesgo Bajo">
      <formula>NOT(ISERROR(SEARCH("Riesgo Bajo",S8)))</formula>
    </cfRule>
    <cfRule type="containsText" dxfId="50" priority="53" stopIfTrue="1" operator="containsText" text="Riesgo Alto">
      <formula>NOT(ISERROR(SEARCH("Riesgo Alto",S8)))</formula>
    </cfRule>
    <cfRule type="containsText" dxfId="49" priority="54" stopIfTrue="1" operator="containsText" text="Riesgo Extremo">
      <formula>NOT(ISERROR(SEARCH("Riesgo Extremo",S8)))</formula>
    </cfRule>
  </conditionalFormatting>
  <conditionalFormatting sqref="S8">
    <cfRule type="containsText" dxfId="48" priority="49" stopIfTrue="1" operator="containsText" text="Riesgo Extremo">
      <formula>NOT(ISERROR(SEARCH("Riesgo Extremo",S8)))</formula>
    </cfRule>
  </conditionalFormatting>
  <conditionalFormatting sqref="P10">
    <cfRule type="containsText" dxfId="47" priority="44" stopIfTrue="1" operator="containsText" text="Riesgo Alto">
      <formula>NOT(ISERROR(SEARCH("Riesgo Alto",P10)))</formula>
    </cfRule>
    <cfRule type="containsText" dxfId="46" priority="45" stopIfTrue="1" operator="containsText" text="Riesgo Moderado">
      <formula>NOT(ISERROR(SEARCH("Riesgo Moderado",P10)))</formula>
    </cfRule>
    <cfRule type="containsText" dxfId="45" priority="46" stopIfTrue="1" operator="containsText" text="Riesgo Bajo">
      <formula>NOT(ISERROR(SEARCH("Riesgo Bajo",P10)))</formula>
    </cfRule>
    <cfRule type="containsText" dxfId="44" priority="47" stopIfTrue="1" operator="containsText" text="Riesgo Alto">
      <formula>NOT(ISERROR(SEARCH("Riesgo Alto",P10)))</formula>
    </cfRule>
    <cfRule type="containsText" dxfId="43" priority="48" stopIfTrue="1" operator="containsText" text="Riesgo Extremo">
      <formula>NOT(ISERROR(SEARCH("Riesgo Extremo",P10)))</formula>
    </cfRule>
  </conditionalFormatting>
  <conditionalFormatting sqref="P10">
    <cfRule type="containsText" dxfId="42" priority="43" stopIfTrue="1" operator="containsText" text="Riesgo Extremo">
      <formula>NOT(ISERROR(SEARCH("Riesgo Extremo",P10)))</formula>
    </cfRule>
  </conditionalFormatting>
  <conditionalFormatting sqref="S10">
    <cfRule type="containsText" dxfId="41" priority="38" stopIfTrue="1" operator="containsText" text="Riesgo Alto">
      <formula>NOT(ISERROR(SEARCH("Riesgo Alto",S10)))</formula>
    </cfRule>
    <cfRule type="containsText" dxfId="40" priority="39" stopIfTrue="1" operator="containsText" text="Riesgo Moderado">
      <formula>NOT(ISERROR(SEARCH("Riesgo Moderado",S10)))</formula>
    </cfRule>
    <cfRule type="containsText" dxfId="39" priority="40" stopIfTrue="1" operator="containsText" text="Riesgo Bajo">
      <formula>NOT(ISERROR(SEARCH("Riesgo Bajo",S10)))</formula>
    </cfRule>
    <cfRule type="containsText" dxfId="38" priority="41" stopIfTrue="1" operator="containsText" text="Riesgo Alto">
      <formula>NOT(ISERROR(SEARCH("Riesgo Alto",S10)))</formula>
    </cfRule>
    <cfRule type="containsText" dxfId="37" priority="42" stopIfTrue="1" operator="containsText" text="Riesgo Extremo">
      <formula>NOT(ISERROR(SEARCH("Riesgo Extremo",S10)))</formula>
    </cfRule>
  </conditionalFormatting>
  <conditionalFormatting sqref="S10">
    <cfRule type="containsText" dxfId="36" priority="37" stopIfTrue="1" operator="containsText" text="Riesgo Extremo">
      <formula>NOT(ISERROR(SEARCH("Riesgo Extremo",S10)))</formula>
    </cfRule>
  </conditionalFormatting>
  <conditionalFormatting sqref="P11">
    <cfRule type="containsText" dxfId="35" priority="32" stopIfTrue="1" operator="containsText" text="Riesgo Alto">
      <formula>NOT(ISERROR(SEARCH("Riesgo Alto",P11)))</formula>
    </cfRule>
    <cfRule type="containsText" dxfId="34" priority="33" stopIfTrue="1" operator="containsText" text="Riesgo Moderado">
      <formula>NOT(ISERROR(SEARCH("Riesgo Moderado",P11)))</formula>
    </cfRule>
    <cfRule type="containsText" dxfId="33" priority="34" stopIfTrue="1" operator="containsText" text="Riesgo Bajo">
      <formula>NOT(ISERROR(SEARCH("Riesgo Bajo",P11)))</formula>
    </cfRule>
    <cfRule type="containsText" dxfId="32" priority="35" stopIfTrue="1" operator="containsText" text="Riesgo Alto">
      <formula>NOT(ISERROR(SEARCH("Riesgo Alto",P11)))</formula>
    </cfRule>
    <cfRule type="containsText" dxfId="31" priority="36" stopIfTrue="1" operator="containsText" text="Riesgo Extremo">
      <formula>NOT(ISERROR(SEARCH("Riesgo Extremo",P11)))</formula>
    </cfRule>
  </conditionalFormatting>
  <conditionalFormatting sqref="P11">
    <cfRule type="containsText" dxfId="30" priority="31" stopIfTrue="1" operator="containsText" text="Riesgo Extremo">
      <formula>NOT(ISERROR(SEARCH("Riesgo Extremo",P11)))</formula>
    </cfRule>
  </conditionalFormatting>
  <conditionalFormatting sqref="S11">
    <cfRule type="containsText" dxfId="29" priority="25" stopIfTrue="1" operator="containsText" text="Riesgo Extremo">
      <formula>NOT(ISERROR(SEARCH("Riesgo Extremo",S11)))</formula>
    </cfRule>
  </conditionalFormatting>
  <conditionalFormatting sqref="S11">
    <cfRule type="containsText" dxfId="28" priority="26" stopIfTrue="1" operator="containsText" text="Riesgo Alto">
      <formula>NOT(ISERROR(SEARCH("Riesgo Alto",S11)))</formula>
    </cfRule>
    <cfRule type="containsText" dxfId="27" priority="27" stopIfTrue="1" operator="containsText" text="Riesgo Moderado">
      <formula>NOT(ISERROR(SEARCH("Riesgo Moderado",S11)))</formula>
    </cfRule>
    <cfRule type="containsText" dxfId="26" priority="28" stopIfTrue="1" operator="containsText" text="Riesgo Bajo">
      <formula>NOT(ISERROR(SEARCH("Riesgo Bajo",S11)))</formula>
    </cfRule>
    <cfRule type="containsText" dxfId="25" priority="29" stopIfTrue="1" operator="containsText" text="Riesgo Alto">
      <formula>NOT(ISERROR(SEARCH("Riesgo Alto",S11)))</formula>
    </cfRule>
    <cfRule type="containsText" dxfId="24" priority="30" stopIfTrue="1" operator="containsText" text="Riesgo Extremo">
      <formula>NOT(ISERROR(SEARCH("Riesgo Extremo",S11)))</formula>
    </cfRule>
  </conditionalFormatting>
  <conditionalFormatting sqref="S12">
    <cfRule type="containsText" dxfId="23" priority="13" stopIfTrue="1" operator="containsText" text="Riesgo Extremo">
      <formula>NOT(ISERROR(SEARCH("Riesgo Extremo",S12)))</formula>
    </cfRule>
  </conditionalFormatting>
  <conditionalFormatting sqref="P12">
    <cfRule type="containsText" dxfId="22" priority="20" stopIfTrue="1" operator="containsText" text="Riesgo Alto">
      <formula>NOT(ISERROR(SEARCH("Riesgo Alto",P12)))</formula>
    </cfRule>
    <cfRule type="containsText" dxfId="21" priority="21" stopIfTrue="1" operator="containsText" text="Riesgo Moderado">
      <formula>NOT(ISERROR(SEARCH("Riesgo Moderado",P12)))</formula>
    </cfRule>
    <cfRule type="containsText" dxfId="20" priority="22" stopIfTrue="1" operator="containsText" text="Riesgo Bajo">
      <formula>NOT(ISERROR(SEARCH("Riesgo Bajo",P12)))</formula>
    </cfRule>
    <cfRule type="containsText" dxfId="19" priority="23" stopIfTrue="1" operator="containsText" text="Riesgo Alto">
      <formula>NOT(ISERROR(SEARCH("Riesgo Alto",P12)))</formula>
    </cfRule>
    <cfRule type="containsText" dxfId="18" priority="24" stopIfTrue="1" operator="containsText" text="Riesgo Extremo">
      <formula>NOT(ISERROR(SEARCH("Riesgo Extremo",P12)))</formula>
    </cfRule>
  </conditionalFormatting>
  <conditionalFormatting sqref="P12">
    <cfRule type="containsText" dxfId="17" priority="19" stopIfTrue="1" operator="containsText" text="Riesgo Extremo">
      <formula>NOT(ISERROR(SEARCH("Riesgo Extremo",P12)))</formula>
    </cfRule>
  </conditionalFormatting>
  <conditionalFormatting sqref="S12">
    <cfRule type="containsText" dxfId="16" priority="14" stopIfTrue="1" operator="containsText" text="Riesgo Alto">
      <formula>NOT(ISERROR(SEARCH("Riesgo Alto",S12)))</formula>
    </cfRule>
    <cfRule type="containsText" dxfId="15" priority="15" stopIfTrue="1" operator="containsText" text="Riesgo Moderado">
      <formula>NOT(ISERROR(SEARCH("Riesgo Moderado",S12)))</formula>
    </cfRule>
    <cfRule type="containsText" dxfId="14" priority="16" stopIfTrue="1" operator="containsText" text="Riesgo Bajo">
      <formula>NOT(ISERROR(SEARCH("Riesgo Bajo",S12)))</formula>
    </cfRule>
    <cfRule type="containsText" dxfId="13" priority="17" stopIfTrue="1" operator="containsText" text="Riesgo Alto">
      <formula>NOT(ISERROR(SEARCH("Riesgo Alto",S12)))</formula>
    </cfRule>
    <cfRule type="containsText" dxfId="12" priority="18" stopIfTrue="1" operator="containsText" text="Riesgo Extremo">
      <formula>NOT(ISERROR(SEARCH("Riesgo Extremo",S12)))</formula>
    </cfRule>
  </conditionalFormatting>
  <conditionalFormatting sqref="P13">
    <cfRule type="containsText" dxfId="11" priority="8" stopIfTrue="1" operator="containsText" text="Riesgo Alto">
      <formula>NOT(ISERROR(SEARCH("Riesgo Alto",P13)))</formula>
    </cfRule>
    <cfRule type="containsText" dxfId="10" priority="9" stopIfTrue="1" operator="containsText" text="Riesgo Moderado">
      <formula>NOT(ISERROR(SEARCH("Riesgo Moderado",P13)))</formula>
    </cfRule>
    <cfRule type="containsText" dxfId="9" priority="10" stopIfTrue="1" operator="containsText" text="Riesgo Bajo">
      <formula>NOT(ISERROR(SEARCH("Riesgo Bajo",P13)))</formula>
    </cfRule>
    <cfRule type="containsText" dxfId="8" priority="11" stopIfTrue="1" operator="containsText" text="Riesgo Alto">
      <formula>NOT(ISERROR(SEARCH("Riesgo Alto",P13)))</formula>
    </cfRule>
    <cfRule type="containsText" dxfId="7" priority="12" stopIfTrue="1" operator="containsText" text="Riesgo Extremo">
      <formula>NOT(ISERROR(SEARCH("Riesgo Extremo",P13)))</formula>
    </cfRule>
  </conditionalFormatting>
  <conditionalFormatting sqref="P13">
    <cfRule type="containsText" dxfId="6" priority="7" stopIfTrue="1" operator="containsText" text="Riesgo Extremo">
      <formula>NOT(ISERROR(SEARCH("Riesgo Extremo",P13)))</formula>
    </cfRule>
  </conditionalFormatting>
  <conditionalFormatting sqref="S13">
    <cfRule type="containsText" dxfId="5" priority="2" stopIfTrue="1" operator="containsText" text="Riesgo Alto">
      <formula>NOT(ISERROR(SEARCH("Riesgo Alto",S13)))</formula>
    </cfRule>
    <cfRule type="containsText" dxfId="4" priority="3" stopIfTrue="1" operator="containsText" text="Riesgo Moderado">
      <formula>NOT(ISERROR(SEARCH("Riesgo Moderado",S13)))</formula>
    </cfRule>
    <cfRule type="containsText" dxfId="3" priority="4" stopIfTrue="1" operator="containsText" text="Riesgo Bajo">
      <formula>NOT(ISERROR(SEARCH("Riesgo Bajo",S13)))</formula>
    </cfRule>
    <cfRule type="containsText" dxfId="2" priority="5" stopIfTrue="1" operator="containsText" text="Riesgo Alto">
      <formula>NOT(ISERROR(SEARCH("Riesgo Alto",S13)))</formula>
    </cfRule>
    <cfRule type="containsText" dxfId="1" priority="6" stopIfTrue="1" operator="containsText" text="Riesgo Extremo">
      <formula>NOT(ISERROR(SEARCH("Riesgo Extremo",S13)))</formula>
    </cfRule>
  </conditionalFormatting>
  <conditionalFormatting sqref="S13">
    <cfRule type="containsText" dxfId="0" priority="1" stopIfTrue="1" operator="containsText" text="Riesgo Extremo">
      <formula>NOT(ISERROR(SEARCH("Riesgo Extremo",S13)))</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8"/>
  <dimension ref="B3:N88"/>
  <sheetViews>
    <sheetView workbookViewId="0">
      <selection activeCell="D4" sqref="D4:D6"/>
    </sheetView>
  </sheetViews>
  <sheetFormatPr baseColWidth="10" defaultColWidth="11.42578125" defaultRowHeight="12.75" x14ac:dyDescent="0.2"/>
  <cols>
    <col min="1" max="1" width="4.42578125" customWidth="1"/>
    <col min="2" max="2" width="45.7109375" customWidth="1"/>
    <col min="3" max="3" width="28.5703125" customWidth="1"/>
    <col min="4" max="4" width="26.28515625" customWidth="1"/>
    <col min="5" max="5" width="18" customWidth="1"/>
    <col min="6" max="7" width="17.85546875" customWidth="1"/>
    <col min="8" max="8" width="20.42578125" customWidth="1"/>
    <col min="9" max="9" width="20.85546875" customWidth="1"/>
    <col min="12" max="12" width="13.5703125" customWidth="1"/>
    <col min="13" max="13" width="11" customWidth="1"/>
    <col min="14" max="14" width="22.140625" customWidth="1"/>
  </cols>
  <sheetData>
    <row r="3" spans="2:14" x14ac:dyDescent="0.2">
      <c r="D3" s="2" t="s">
        <v>333</v>
      </c>
      <c r="J3" t="s">
        <v>39</v>
      </c>
      <c r="K3" t="s">
        <v>24</v>
      </c>
      <c r="L3" t="s">
        <v>40</v>
      </c>
      <c r="N3" s="2"/>
    </row>
    <row r="4" spans="2:14" ht="107.25" customHeight="1" x14ac:dyDescent="0.2">
      <c r="B4" t="s">
        <v>21</v>
      </c>
      <c r="C4" s="2"/>
      <c r="D4" s="365" t="s">
        <v>334</v>
      </c>
      <c r="G4" t="s">
        <v>1</v>
      </c>
      <c r="H4" t="s">
        <v>2</v>
      </c>
      <c r="J4" s="6" t="s">
        <v>20</v>
      </c>
      <c r="K4" s="6" t="s">
        <v>18</v>
      </c>
      <c r="L4" s="6" t="s">
        <v>17</v>
      </c>
      <c r="N4" s="14" t="s">
        <v>13</v>
      </c>
    </row>
    <row r="5" spans="2:14" ht="15" x14ac:dyDescent="0.2">
      <c r="B5" t="s">
        <v>33</v>
      </c>
      <c r="C5" s="2"/>
      <c r="D5" s="365" t="s">
        <v>335</v>
      </c>
      <c r="G5" t="s">
        <v>38</v>
      </c>
      <c r="H5" t="s">
        <v>38</v>
      </c>
      <c r="J5">
        <v>0</v>
      </c>
      <c r="K5">
        <v>0</v>
      </c>
      <c r="L5">
        <v>0</v>
      </c>
      <c r="N5" s="2" t="s">
        <v>41</v>
      </c>
    </row>
    <row r="6" spans="2:14" ht="15" x14ac:dyDescent="0.2">
      <c r="B6" t="s">
        <v>34</v>
      </c>
      <c r="C6" s="2"/>
      <c r="D6" s="365" t="s">
        <v>336</v>
      </c>
      <c r="J6">
        <v>1</v>
      </c>
      <c r="K6">
        <v>1</v>
      </c>
      <c r="L6">
        <v>1</v>
      </c>
      <c r="N6" s="2" t="s">
        <v>42</v>
      </c>
    </row>
    <row r="7" spans="2:14" ht="39" thickBot="1" x14ac:dyDescent="0.25">
      <c r="B7" t="s">
        <v>35</v>
      </c>
      <c r="N7" s="15" t="s">
        <v>44</v>
      </c>
    </row>
    <row r="8" spans="2:14" ht="76.5" customHeight="1" thickBot="1" x14ac:dyDescent="0.25">
      <c r="B8" t="s">
        <v>36</v>
      </c>
      <c r="C8" s="352" t="s">
        <v>326</v>
      </c>
      <c r="D8" s="352" t="s">
        <v>329</v>
      </c>
      <c r="E8" s="352" t="s">
        <v>330</v>
      </c>
      <c r="F8" s="352" t="s">
        <v>328</v>
      </c>
      <c r="G8" s="352" t="s">
        <v>327</v>
      </c>
      <c r="H8" s="354" t="s">
        <v>331</v>
      </c>
      <c r="I8" s="354" t="s">
        <v>332</v>
      </c>
      <c r="J8" s="353"/>
      <c r="K8" s="353"/>
      <c r="N8" s="2" t="s">
        <v>43</v>
      </c>
    </row>
    <row r="9" spans="2:14" ht="12.75" customHeight="1" x14ac:dyDescent="0.2">
      <c r="B9" t="s">
        <v>69</v>
      </c>
      <c r="C9">
        <v>0</v>
      </c>
      <c r="D9" s="39">
        <v>0</v>
      </c>
      <c r="E9" s="39">
        <v>0</v>
      </c>
      <c r="F9" s="39">
        <v>0</v>
      </c>
      <c r="G9" s="39">
        <v>0</v>
      </c>
      <c r="H9" s="39">
        <v>0</v>
      </c>
      <c r="I9" s="39">
        <v>0</v>
      </c>
      <c r="J9" s="39"/>
      <c r="K9" s="39"/>
      <c r="N9" s="2"/>
    </row>
    <row r="10" spans="2:14" ht="13.5" customHeight="1" x14ac:dyDescent="0.2">
      <c r="B10" t="s">
        <v>37</v>
      </c>
      <c r="C10">
        <v>15</v>
      </c>
      <c r="D10" s="39">
        <v>15</v>
      </c>
      <c r="E10" s="39">
        <v>10</v>
      </c>
      <c r="F10" s="39">
        <v>30</v>
      </c>
      <c r="G10" s="39">
        <v>5</v>
      </c>
      <c r="H10" s="39">
        <v>15</v>
      </c>
      <c r="I10" s="39">
        <v>10</v>
      </c>
      <c r="J10" s="39"/>
      <c r="K10" s="39"/>
    </row>
    <row r="11" spans="2:14" x14ac:dyDescent="0.2">
      <c r="B11" s="2" t="s">
        <v>169</v>
      </c>
    </row>
    <row r="12" spans="2:14" ht="13.5" thickBot="1" x14ac:dyDescent="0.25"/>
    <row r="13" spans="2:14" ht="12.75" customHeight="1" x14ac:dyDescent="0.2">
      <c r="J13" s="1185" t="s">
        <v>257</v>
      </c>
      <c r="K13" s="1185" t="s">
        <v>258</v>
      </c>
      <c r="L13" s="1185" t="s">
        <v>260</v>
      </c>
      <c r="M13" s="1185" t="s">
        <v>259</v>
      </c>
    </row>
    <row r="14" spans="2:14" ht="25.5" customHeight="1" x14ac:dyDescent="0.2">
      <c r="J14" s="1186"/>
      <c r="K14" s="1186"/>
      <c r="L14" s="1186"/>
      <c r="M14" s="1186"/>
    </row>
    <row r="15" spans="2:14" ht="13.5" customHeight="1" x14ac:dyDescent="0.2">
      <c r="J15" s="1186"/>
      <c r="K15" s="1186"/>
      <c r="L15" s="1186"/>
      <c r="M15" s="1186"/>
    </row>
    <row r="16" spans="2:14" x14ac:dyDescent="0.2">
      <c r="B16" s="8">
        <v>1</v>
      </c>
      <c r="C16" s="11" t="s">
        <v>47</v>
      </c>
      <c r="D16" s="9"/>
      <c r="E16" s="35" t="s">
        <v>38</v>
      </c>
      <c r="J16" s="8"/>
      <c r="K16" s="8"/>
      <c r="L16" s="8"/>
      <c r="M16" s="8"/>
    </row>
    <row r="17" spans="2:13" x14ac:dyDescent="0.2">
      <c r="B17" s="8">
        <v>2</v>
      </c>
      <c r="C17" s="11" t="s">
        <v>48</v>
      </c>
      <c r="D17" s="9"/>
      <c r="E17" s="9"/>
      <c r="J17" s="284" t="s">
        <v>261</v>
      </c>
      <c r="K17" s="284" t="s">
        <v>261</v>
      </c>
      <c r="L17" s="284" t="s">
        <v>261</v>
      </c>
      <c r="M17" s="284" t="s">
        <v>261</v>
      </c>
    </row>
    <row r="18" spans="2:13" ht="15.75" x14ac:dyDescent="0.2">
      <c r="B18" s="8">
        <v>3</v>
      </c>
      <c r="C18" s="11" t="s">
        <v>89</v>
      </c>
      <c r="D18" s="9"/>
      <c r="E18" s="9"/>
      <c r="I18" s="5"/>
      <c r="J18" s="284" t="s">
        <v>262</v>
      </c>
      <c r="K18" s="284" t="s">
        <v>262</v>
      </c>
      <c r="L18" s="284" t="s">
        <v>262</v>
      </c>
      <c r="M18" s="284" t="s">
        <v>262</v>
      </c>
    </row>
    <row r="19" spans="2:13" ht="15.75" x14ac:dyDescent="0.2">
      <c r="B19" s="8">
        <v>4</v>
      </c>
      <c r="C19" s="11" t="s">
        <v>49</v>
      </c>
      <c r="D19" s="10"/>
      <c r="E19" s="10"/>
      <c r="I19" s="1188"/>
      <c r="J19" s="1189"/>
      <c r="K19" s="1189"/>
      <c r="L19" s="1189"/>
    </row>
    <row r="20" spans="2:13" ht="15.75" x14ac:dyDescent="0.2">
      <c r="B20" s="8">
        <v>5</v>
      </c>
      <c r="C20" s="11" t="s">
        <v>90</v>
      </c>
      <c r="D20" s="10"/>
      <c r="E20" s="10"/>
      <c r="I20" s="1188"/>
      <c r="J20" s="1189"/>
      <c r="K20" s="1189"/>
      <c r="L20" s="1189"/>
    </row>
    <row r="21" spans="2:13" ht="15.75" x14ac:dyDescent="0.2">
      <c r="B21" s="1"/>
      <c r="C21" s="24"/>
      <c r="D21" s="10"/>
      <c r="E21" s="10"/>
      <c r="I21" s="5"/>
      <c r="J21" s="4"/>
      <c r="K21" s="4"/>
      <c r="L21" s="4"/>
    </row>
    <row r="24" spans="2:13" x14ac:dyDescent="0.2">
      <c r="B24" s="12">
        <v>13</v>
      </c>
      <c r="C24" s="11" t="s">
        <v>11</v>
      </c>
      <c r="D24" s="12"/>
    </row>
    <row r="25" spans="2:13" x14ac:dyDescent="0.2">
      <c r="B25" s="12">
        <v>11</v>
      </c>
      <c r="C25" s="11" t="s">
        <v>52</v>
      </c>
      <c r="D25" s="12"/>
    </row>
    <row r="26" spans="2:13" x14ac:dyDescent="0.2">
      <c r="B26" s="12">
        <v>7</v>
      </c>
      <c r="C26" s="11" t="s">
        <v>8</v>
      </c>
      <c r="D26" s="12"/>
    </row>
    <row r="27" spans="2:13" x14ac:dyDescent="0.2">
      <c r="B27" s="7">
        <v>6</v>
      </c>
      <c r="C27" s="11" t="s">
        <v>51</v>
      </c>
      <c r="D27" s="7"/>
    </row>
    <row r="28" spans="2:13" x14ac:dyDescent="0.2">
      <c r="B28" s="7">
        <v>1</v>
      </c>
      <c r="C28" s="11" t="s">
        <v>50</v>
      </c>
      <c r="D28" s="7"/>
    </row>
    <row r="29" spans="2:13" x14ac:dyDescent="0.2">
      <c r="B29" s="10"/>
      <c r="C29" s="24"/>
      <c r="D29" s="10"/>
    </row>
    <row r="30" spans="2:13" x14ac:dyDescent="0.2">
      <c r="B30" s="10"/>
      <c r="C30" s="24"/>
      <c r="D30" s="10"/>
    </row>
    <row r="31" spans="2:13" x14ac:dyDescent="0.2">
      <c r="B31" s="10"/>
      <c r="C31" s="24"/>
      <c r="D31" s="10"/>
    </row>
    <row r="32" spans="2:13" x14ac:dyDescent="0.2">
      <c r="B32" s="10"/>
      <c r="C32" s="24"/>
      <c r="D32" s="10"/>
    </row>
    <row r="33" spans="2:14" ht="13.5" customHeight="1" x14ac:dyDescent="0.2">
      <c r="B33" s="10"/>
      <c r="C33" s="24"/>
      <c r="D33" s="10"/>
    </row>
    <row r="34" spans="2:14" ht="13.5" customHeight="1" x14ac:dyDescent="0.2">
      <c r="B34" s="10"/>
      <c r="C34" s="24"/>
      <c r="D34" s="10"/>
      <c r="I34" s="287" t="s">
        <v>292</v>
      </c>
      <c r="L34" s="287" t="s">
        <v>293</v>
      </c>
      <c r="M34" s="287"/>
    </row>
    <row r="35" spans="2:14" ht="13.5" thickBot="1" x14ac:dyDescent="0.25">
      <c r="L35" s="287"/>
      <c r="M35" s="287"/>
    </row>
    <row r="36" spans="2:14" ht="26.25" thickBot="1" x14ac:dyDescent="0.25">
      <c r="B36" s="8" t="s">
        <v>56</v>
      </c>
      <c r="C36" s="8"/>
      <c r="D36" s="8" t="s">
        <v>57</v>
      </c>
      <c r="I36" s="55" t="s">
        <v>25</v>
      </c>
      <c r="J36" s="56" t="s">
        <v>107</v>
      </c>
      <c r="K36" s="1"/>
      <c r="L36" s="342"/>
      <c r="M36" s="342"/>
      <c r="N36" s="1"/>
    </row>
    <row r="37" spans="2:14" x14ac:dyDescent="0.2">
      <c r="B37" s="8">
        <v>7</v>
      </c>
      <c r="C37" s="44" t="s">
        <v>173</v>
      </c>
      <c r="D37" s="13" t="s">
        <v>174</v>
      </c>
      <c r="E37" s="34"/>
      <c r="F37" s="8"/>
      <c r="G37" s="8"/>
      <c r="I37" s="1190" t="s">
        <v>108</v>
      </c>
      <c r="J37" s="52" t="s">
        <v>140</v>
      </c>
      <c r="K37" s="40"/>
      <c r="L37" s="896" t="s">
        <v>108</v>
      </c>
      <c r="M37" s="336" t="s">
        <v>140</v>
      </c>
      <c r="N37" s="40"/>
    </row>
    <row r="38" spans="2:14" x14ac:dyDescent="0.2">
      <c r="B38" s="8">
        <v>11</v>
      </c>
      <c r="C38" s="45" t="s">
        <v>176</v>
      </c>
      <c r="D38" s="13" t="s">
        <v>186</v>
      </c>
      <c r="E38" s="8"/>
      <c r="F38" s="8"/>
      <c r="G38" s="8"/>
      <c r="I38" s="1191"/>
      <c r="J38" s="46" t="s">
        <v>141</v>
      </c>
      <c r="K38" s="41"/>
      <c r="L38" s="897"/>
      <c r="M38" s="337" t="s">
        <v>141</v>
      </c>
      <c r="N38" s="41"/>
    </row>
    <row r="39" spans="2:14" x14ac:dyDescent="0.2">
      <c r="B39" s="8">
        <v>13</v>
      </c>
      <c r="C39" s="43" t="s">
        <v>188</v>
      </c>
      <c r="D39" s="13" t="s">
        <v>178</v>
      </c>
      <c r="E39" s="8"/>
      <c r="F39" s="8"/>
      <c r="G39" s="8"/>
      <c r="I39" s="1191"/>
      <c r="J39" s="46" t="s">
        <v>142</v>
      </c>
      <c r="K39" s="41"/>
      <c r="L39" s="898"/>
      <c r="M39" s="337" t="s">
        <v>142</v>
      </c>
      <c r="N39" s="41"/>
    </row>
    <row r="40" spans="2:14" x14ac:dyDescent="0.2">
      <c r="B40" s="8">
        <v>14</v>
      </c>
      <c r="C40" s="45" t="s">
        <v>175</v>
      </c>
      <c r="D40" s="13" t="s">
        <v>191</v>
      </c>
      <c r="E40" s="8"/>
      <c r="F40" s="8"/>
      <c r="G40" s="8"/>
      <c r="I40" s="1191"/>
      <c r="J40" s="46" t="s">
        <v>143</v>
      </c>
      <c r="K40" s="41"/>
      <c r="L40" s="899" t="s">
        <v>167</v>
      </c>
      <c r="M40" s="338" t="s">
        <v>143</v>
      </c>
      <c r="N40" s="41"/>
    </row>
    <row r="41" spans="2:14" x14ac:dyDescent="0.2">
      <c r="B41" s="8">
        <v>21</v>
      </c>
      <c r="C41" s="43" t="s">
        <v>320</v>
      </c>
      <c r="D41" s="8"/>
      <c r="E41" s="8"/>
      <c r="F41" s="8"/>
      <c r="G41" s="8"/>
      <c r="I41" s="1191"/>
      <c r="J41" s="46" t="s">
        <v>144</v>
      </c>
      <c r="K41" s="41"/>
      <c r="L41" s="900"/>
      <c r="M41" s="338" t="s">
        <v>144</v>
      </c>
      <c r="N41" s="41"/>
    </row>
    <row r="42" spans="2:14" ht="12.75" customHeight="1" x14ac:dyDescent="0.2">
      <c r="B42" s="8">
        <v>22</v>
      </c>
      <c r="C42" s="43" t="s">
        <v>190</v>
      </c>
      <c r="D42" s="8"/>
      <c r="E42" s="8"/>
      <c r="F42" s="8"/>
      <c r="G42" s="8"/>
      <c r="I42" s="1192" t="s">
        <v>167</v>
      </c>
      <c r="J42" s="47" t="s">
        <v>145</v>
      </c>
      <c r="K42" s="41"/>
      <c r="L42" s="900"/>
      <c r="M42" s="338" t="s">
        <v>145</v>
      </c>
      <c r="N42" s="41"/>
    </row>
    <row r="43" spans="2:14" x14ac:dyDescent="0.2">
      <c r="B43" s="8">
        <v>26</v>
      </c>
      <c r="C43" s="48" t="s">
        <v>185</v>
      </c>
      <c r="D43" s="8"/>
      <c r="E43" s="8"/>
      <c r="F43" s="8"/>
      <c r="G43" s="8"/>
      <c r="I43" s="1193"/>
      <c r="J43" s="47" t="s">
        <v>146</v>
      </c>
      <c r="K43" s="41"/>
      <c r="L43" s="900"/>
      <c r="M43" s="338" t="s">
        <v>146</v>
      </c>
      <c r="N43" s="41"/>
    </row>
    <row r="44" spans="2:14" x14ac:dyDescent="0.2">
      <c r="B44" s="8">
        <v>28</v>
      </c>
      <c r="C44" s="43" t="s">
        <v>321</v>
      </c>
      <c r="D44" s="8"/>
      <c r="E44" s="8"/>
      <c r="F44" s="8"/>
      <c r="G44" s="8"/>
      <c r="I44" s="1193"/>
      <c r="J44" s="47" t="s">
        <v>147</v>
      </c>
      <c r="K44" s="41"/>
      <c r="L44" s="900"/>
      <c r="M44" s="338" t="s">
        <v>147</v>
      </c>
      <c r="N44" s="41"/>
    </row>
    <row r="45" spans="2:14" x14ac:dyDescent="0.2">
      <c r="B45" s="8">
        <v>33</v>
      </c>
      <c r="C45" s="48" t="s">
        <v>322</v>
      </c>
      <c r="D45" s="8"/>
      <c r="E45" s="8"/>
      <c r="F45" s="8"/>
      <c r="G45" s="8"/>
      <c r="I45" s="1193"/>
      <c r="J45" s="47" t="s">
        <v>148</v>
      </c>
      <c r="K45" s="41"/>
      <c r="L45" s="901" t="s">
        <v>201</v>
      </c>
      <c r="M45" s="339" t="s">
        <v>148</v>
      </c>
      <c r="N45" s="41"/>
    </row>
    <row r="46" spans="2:14" x14ac:dyDescent="0.2">
      <c r="B46" s="8">
        <v>35</v>
      </c>
      <c r="C46" s="43" t="s">
        <v>187</v>
      </c>
      <c r="D46" s="8"/>
      <c r="E46" s="8"/>
      <c r="F46" s="8"/>
      <c r="G46" s="8"/>
      <c r="I46" s="1194" t="s">
        <v>109</v>
      </c>
      <c r="J46" s="49" t="s">
        <v>149</v>
      </c>
      <c r="K46" s="41"/>
      <c r="L46" s="902"/>
      <c r="M46" s="339" t="s">
        <v>149</v>
      </c>
      <c r="N46" s="41"/>
    </row>
    <row r="47" spans="2:14" x14ac:dyDescent="0.2">
      <c r="B47" s="8">
        <v>39</v>
      </c>
      <c r="C47" s="50" t="s">
        <v>323</v>
      </c>
      <c r="D47" s="8"/>
      <c r="E47" s="8"/>
      <c r="F47" s="8"/>
      <c r="G47" s="8"/>
      <c r="I47" s="1194"/>
      <c r="J47" s="49" t="s">
        <v>150</v>
      </c>
      <c r="K47" s="41"/>
      <c r="L47" s="902"/>
      <c r="M47" s="339" t="s">
        <v>150</v>
      </c>
      <c r="N47" s="41"/>
    </row>
    <row r="48" spans="2:14" x14ac:dyDescent="0.2">
      <c r="B48" s="8">
        <v>44</v>
      </c>
      <c r="C48" s="48" t="s">
        <v>179</v>
      </c>
      <c r="D48" s="8"/>
      <c r="E48" s="8"/>
      <c r="F48" s="8"/>
      <c r="G48" s="8"/>
      <c r="I48" s="1194"/>
      <c r="J48" s="49" t="s">
        <v>151</v>
      </c>
      <c r="K48" s="41"/>
      <c r="L48" s="903"/>
      <c r="M48" s="339" t="s">
        <v>151</v>
      </c>
      <c r="N48" s="41"/>
    </row>
    <row r="49" spans="2:14" x14ac:dyDescent="0.2">
      <c r="B49" s="8">
        <v>52</v>
      </c>
      <c r="C49" s="50" t="s">
        <v>324</v>
      </c>
      <c r="D49" s="8"/>
      <c r="E49" s="8"/>
      <c r="F49" s="8"/>
      <c r="G49" s="8"/>
      <c r="I49" s="1194"/>
      <c r="J49" s="49" t="s">
        <v>152</v>
      </c>
      <c r="K49" s="41"/>
      <c r="L49" s="904" t="s">
        <v>200</v>
      </c>
      <c r="M49" s="340" t="s">
        <v>152</v>
      </c>
      <c r="N49" s="41"/>
    </row>
    <row r="50" spans="2:14" x14ac:dyDescent="0.2">
      <c r="B50" s="8">
        <v>55</v>
      </c>
      <c r="C50" s="48" t="s">
        <v>183</v>
      </c>
      <c r="D50" s="8"/>
      <c r="E50" s="8"/>
      <c r="F50" s="8"/>
      <c r="G50" s="8"/>
      <c r="I50" s="1194"/>
      <c r="J50" s="49" t="s">
        <v>153</v>
      </c>
      <c r="K50" s="41"/>
      <c r="L50" s="905"/>
      <c r="M50" s="340" t="s">
        <v>153</v>
      </c>
      <c r="N50" s="41"/>
    </row>
    <row r="51" spans="2:14" ht="13.5" thickBot="1" x14ac:dyDescent="0.25">
      <c r="B51" s="8">
        <v>65</v>
      </c>
      <c r="C51" s="50" t="s">
        <v>325</v>
      </c>
      <c r="D51" s="8"/>
      <c r="E51" s="8"/>
      <c r="F51" s="8"/>
      <c r="G51" s="8"/>
      <c r="I51" s="1194"/>
      <c r="J51" s="49" t="s">
        <v>154</v>
      </c>
      <c r="K51" s="41"/>
      <c r="L51" s="906"/>
      <c r="M51" s="341" t="s">
        <v>154</v>
      </c>
      <c r="N51" s="41"/>
    </row>
    <row r="52" spans="2:14" x14ac:dyDescent="0.2">
      <c r="B52" s="351"/>
      <c r="C52" s="351"/>
      <c r="D52" s="8"/>
      <c r="E52" s="8"/>
      <c r="F52" s="8"/>
      <c r="G52" s="8"/>
      <c r="I52" s="1194"/>
      <c r="J52" s="49" t="s">
        <v>155</v>
      </c>
      <c r="K52" s="41"/>
      <c r="L52" s="41"/>
      <c r="M52" s="41"/>
      <c r="N52" s="41"/>
    </row>
    <row r="53" spans="2:14" x14ac:dyDescent="0.2">
      <c r="B53" s="351"/>
      <c r="C53" s="351"/>
      <c r="D53" s="8"/>
      <c r="E53" s="8"/>
      <c r="F53" s="8"/>
      <c r="G53" s="8"/>
      <c r="I53" s="1194"/>
      <c r="J53" s="49" t="s">
        <v>156</v>
      </c>
      <c r="K53" s="41"/>
      <c r="L53" s="41"/>
      <c r="M53" s="41"/>
      <c r="N53" s="41"/>
    </row>
    <row r="54" spans="2:14" x14ac:dyDescent="0.2">
      <c r="B54" s="351"/>
      <c r="C54" s="351"/>
      <c r="D54" s="8"/>
      <c r="E54" s="8"/>
      <c r="F54" s="8"/>
      <c r="G54" s="8"/>
      <c r="I54" s="1187" t="s">
        <v>110</v>
      </c>
      <c r="J54" s="51" t="s">
        <v>157</v>
      </c>
      <c r="K54" s="41"/>
      <c r="L54" s="41"/>
      <c r="M54" s="41"/>
      <c r="N54" s="41"/>
    </row>
    <row r="55" spans="2:14" x14ac:dyDescent="0.2">
      <c r="B55" s="351"/>
      <c r="C55" s="351"/>
      <c r="D55" s="8"/>
      <c r="E55" s="8"/>
      <c r="F55" s="8"/>
      <c r="G55" s="8"/>
      <c r="I55" s="1187"/>
      <c r="J55" s="51" t="s">
        <v>158</v>
      </c>
      <c r="K55" s="41"/>
      <c r="L55" s="41"/>
      <c r="M55" s="41"/>
      <c r="N55" s="41"/>
    </row>
    <row r="56" spans="2:14" x14ac:dyDescent="0.2">
      <c r="B56" s="351"/>
      <c r="C56" s="351"/>
      <c r="D56" s="8"/>
      <c r="E56" s="8"/>
      <c r="F56" s="8"/>
      <c r="G56" s="8"/>
      <c r="I56" s="1187"/>
      <c r="J56" s="51" t="s">
        <v>159</v>
      </c>
      <c r="K56" s="41"/>
      <c r="L56" s="41"/>
      <c r="M56" s="41"/>
      <c r="N56" s="41"/>
    </row>
    <row r="57" spans="2:14" x14ac:dyDescent="0.2">
      <c r="B57" s="351"/>
      <c r="C57" s="351"/>
      <c r="D57" s="8"/>
      <c r="E57" s="8"/>
      <c r="F57" s="8"/>
      <c r="G57" s="8"/>
      <c r="I57" s="1187"/>
      <c r="J57" s="51" t="s">
        <v>160</v>
      </c>
      <c r="K57" s="41"/>
      <c r="L57" s="41"/>
      <c r="M57" s="41"/>
      <c r="N57" s="41"/>
    </row>
    <row r="58" spans="2:14" x14ac:dyDescent="0.2">
      <c r="B58" s="351"/>
      <c r="C58" s="351"/>
      <c r="D58" s="8"/>
      <c r="E58" s="8"/>
      <c r="F58" s="8"/>
      <c r="G58" s="8"/>
      <c r="I58" s="1187"/>
      <c r="J58" s="51" t="s">
        <v>161</v>
      </c>
      <c r="K58" s="41"/>
      <c r="L58" s="41"/>
      <c r="M58" s="41"/>
      <c r="N58" s="41"/>
    </row>
    <row r="59" spans="2:14" x14ac:dyDescent="0.2">
      <c r="B59" s="351"/>
      <c r="C59" s="351"/>
      <c r="D59" s="8"/>
      <c r="E59" s="8"/>
      <c r="F59" s="8"/>
      <c r="G59" s="8"/>
      <c r="I59" s="1187"/>
      <c r="J59" s="51" t="s">
        <v>162</v>
      </c>
      <c r="K59" s="41"/>
      <c r="L59" s="41"/>
      <c r="M59" s="41"/>
      <c r="N59" s="41"/>
    </row>
    <row r="60" spans="2:14" x14ac:dyDescent="0.2">
      <c r="B60" s="351"/>
      <c r="C60" s="351"/>
      <c r="D60" s="8"/>
      <c r="E60" s="8"/>
      <c r="F60" s="8"/>
      <c r="G60" s="8"/>
      <c r="I60" s="1187"/>
      <c r="J60" s="51" t="s">
        <v>163</v>
      </c>
      <c r="K60" s="41"/>
      <c r="L60" s="41"/>
      <c r="M60" s="41"/>
      <c r="N60" s="41"/>
    </row>
    <row r="61" spans="2:14" x14ac:dyDescent="0.2">
      <c r="B61" s="351"/>
      <c r="C61" s="351"/>
      <c r="D61" s="8"/>
      <c r="E61" s="8"/>
      <c r="F61" s="8"/>
      <c r="G61" s="8"/>
      <c r="I61" s="1187"/>
      <c r="J61" s="51" t="s">
        <v>164</v>
      </c>
      <c r="K61" s="41"/>
      <c r="L61" s="41"/>
      <c r="M61" s="41"/>
      <c r="N61" s="41"/>
    </row>
    <row r="62" spans="2:14" x14ac:dyDescent="0.2">
      <c r="I62" s="41"/>
      <c r="J62" s="41"/>
      <c r="K62" s="41"/>
      <c r="L62" s="41"/>
      <c r="M62" s="41"/>
      <c r="N62" s="41"/>
    </row>
    <row r="63" spans="2:14" x14ac:dyDescent="0.2">
      <c r="I63" s="41"/>
      <c r="J63" s="41"/>
      <c r="K63" s="41"/>
      <c r="L63" s="41"/>
      <c r="M63" s="41"/>
      <c r="N63" s="41"/>
    </row>
    <row r="64" spans="2:14" ht="13.5" thickBot="1" x14ac:dyDescent="0.25">
      <c r="I64" s="41"/>
      <c r="J64" s="41"/>
      <c r="K64" s="41"/>
      <c r="L64" s="41"/>
      <c r="M64" s="41"/>
      <c r="N64" s="41"/>
    </row>
    <row r="65" spans="2:14" x14ac:dyDescent="0.2">
      <c r="B65" s="13" t="s">
        <v>70</v>
      </c>
      <c r="C65" s="13"/>
      <c r="E65" s="58" t="s">
        <v>2</v>
      </c>
      <c r="F65" s="59">
        <v>1</v>
      </c>
      <c r="G65" s="59">
        <v>2</v>
      </c>
      <c r="H65" s="59">
        <v>3</v>
      </c>
      <c r="I65" s="60">
        <v>4</v>
      </c>
      <c r="J65" s="41"/>
      <c r="K65" s="41"/>
      <c r="L65" s="41"/>
      <c r="M65" s="41"/>
      <c r="N65" s="41"/>
    </row>
    <row r="66" spans="2:14" ht="15.75" x14ac:dyDescent="0.25">
      <c r="B66" s="38" t="s">
        <v>79</v>
      </c>
      <c r="C66" s="38"/>
      <c r="D66" s="66" t="s">
        <v>171</v>
      </c>
      <c r="E66" s="61">
        <v>1</v>
      </c>
      <c r="F66" s="41">
        <v>6</v>
      </c>
      <c r="G66" s="41">
        <v>7</v>
      </c>
      <c r="H66" s="41">
        <v>11</v>
      </c>
      <c r="I66" s="62">
        <v>13</v>
      </c>
      <c r="J66" s="41"/>
      <c r="K66" s="41"/>
      <c r="L66" s="41"/>
      <c r="M66" s="41"/>
      <c r="N66" s="41"/>
    </row>
    <row r="67" spans="2:14" ht="15.75" x14ac:dyDescent="0.25">
      <c r="B67" s="38" t="s">
        <v>80</v>
      </c>
      <c r="C67" s="38"/>
      <c r="E67" s="61">
        <v>2</v>
      </c>
      <c r="F67" s="41">
        <v>12</v>
      </c>
      <c r="G67" s="41">
        <v>14</v>
      </c>
      <c r="H67" s="41">
        <v>22</v>
      </c>
      <c r="I67" s="62">
        <v>26</v>
      </c>
      <c r="J67" s="41"/>
      <c r="K67" s="41"/>
      <c r="L67" s="41"/>
      <c r="M67" s="41"/>
      <c r="N67" s="41"/>
    </row>
    <row r="68" spans="2:14" ht="15.75" x14ac:dyDescent="0.25">
      <c r="B68" s="38" t="s">
        <v>81</v>
      </c>
      <c r="C68" s="38"/>
      <c r="E68" s="61">
        <v>3</v>
      </c>
      <c r="F68" s="41">
        <v>18</v>
      </c>
      <c r="G68" s="41">
        <v>21</v>
      </c>
      <c r="H68" s="41">
        <v>33</v>
      </c>
      <c r="I68" s="62">
        <v>39</v>
      </c>
      <c r="J68" s="41"/>
      <c r="K68" s="41"/>
      <c r="L68" s="41"/>
      <c r="M68" s="41"/>
      <c r="N68" s="41"/>
    </row>
    <row r="69" spans="2:14" ht="15.75" x14ac:dyDescent="0.25">
      <c r="B69" s="38" t="s">
        <v>82</v>
      </c>
      <c r="C69" s="38"/>
      <c r="E69" s="61">
        <v>4</v>
      </c>
      <c r="F69" s="41">
        <v>24</v>
      </c>
      <c r="G69" s="41">
        <v>28</v>
      </c>
      <c r="H69" s="41">
        <v>44</v>
      </c>
      <c r="I69" s="62">
        <v>52</v>
      </c>
      <c r="J69" s="41"/>
      <c r="K69" s="41"/>
      <c r="L69" s="41"/>
      <c r="M69" s="41"/>
      <c r="N69" s="41"/>
    </row>
    <row r="70" spans="2:14" ht="16.5" thickBot="1" x14ac:dyDescent="0.3">
      <c r="B70" s="38" t="s">
        <v>83</v>
      </c>
      <c r="C70" s="38"/>
      <c r="E70" s="63">
        <v>5</v>
      </c>
      <c r="F70" s="64">
        <v>30</v>
      </c>
      <c r="G70" s="64">
        <v>35</v>
      </c>
      <c r="H70" s="64">
        <v>55</v>
      </c>
      <c r="I70" s="65">
        <v>65</v>
      </c>
      <c r="J70" s="41"/>
      <c r="K70" s="41"/>
      <c r="L70" s="41"/>
      <c r="M70" s="41"/>
      <c r="N70" s="41"/>
    </row>
    <row r="71" spans="2:14" ht="15.75" x14ac:dyDescent="0.25">
      <c r="B71" s="38" t="s">
        <v>84</v>
      </c>
      <c r="C71" s="38"/>
      <c r="I71" s="41"/>
      <c r="J71" s="41"/>
      <c r="K71" s="41"/>
      <c r="L71" s="41"/>
      <c r="M71" s="41"/>
      <c r="N71" s="41"/>
    </row>
    <row r="72" spans="2:14" ht="15.75" x14ac:dyDescent="0.25">
      <c r="B72" s="38" t="s">
        <v>85</v>
      </c>
      <c r="C72" s="38"/>
      <c r="I72" s="41"/>
      <c r="J72" s="41"/>
      <c r="K72" s="41"/>
      <c r="L72" s="41"/>
      <c r="M72" s="41"/>
      <c r="N72" s="41"/>
    </row>
    <row r="73" spans="2:14" ht="15.75" x14ac:dyDescent="0.25">
      <c r="B73" s="38" t="s">
        <v>86</v>
      </c>
      <c r="I73" s="41"/>
      <c r="J73" s="41"/>
      <c r="K73" s="41"/>
      <c r="L73" s="41"/>
      <c r="M73" s="41"/>
      <c r="N73" s="41"/>
    </row>
    <row r="74" spans="2:14" ht="15.75" x14ac:dyDescent="0.25">
      <c r="B74" s="38" t="s">
        <v>87</v>
      </c>
      <c r="F74">
        <v>0</v>
      </c>
      <c r="G74">
        <v>50</v>
      </c>
      <c r="H74">
        <v>0</v>
      </c>
      <c r="I74" s="41"/>
      <c r="J74" s="41"/>
      <c r="K74" s="41"/>
      <c r="L74" s="41"/>
      <c r="M74" s="41"/>
      <c r="N74" s="41"/>
    </row>
    <row r="75" spans="2:14" ht="15.75" x14ac:dyDescent="0.25">
      <c r="B75" s="38" t="s">
        <v>75</v>
      </c>
      <c r="F75">
        <v>51</v>
      </c>
      <c r="G75">
        <v>75</v>
      </c>
      <c r="H75">
        <v>-1</v>
      </c>
      <c r="I75" s="41"/>
      <c r="J75" s="41"/>
      <c r="K75" s="41"/>
      <c r="L75" s="41"/>
      <c r="M75" s="41"/>
      <c r="N75" s="41"/>
    </row>
    <row r="76" spans="2:14" x14ac:dyDescent="0.2">
      <c r="F76">
        <v>76</v>
      </c>
      <c r="G76">
        <v>100</v>
      </c>
      <c r="H76">
        <v>-2</v>
      </c>
      <c r="I76" s="41"/>
      <c r="J76" s="41"/>
      <c r="K76" s="41"/>
      <c r="L76" s="41"/>
      <c r="M76" s="41"/>
      <c r="N76" s="41"/>
    </row>
    <row r="77" spans="2:14" x14ac:dyDescent="0.2">
      <c r="B77" s="13" t="s">
        <v>71</v>
      </c>
      <c r="I77" s="41"/>
      <c r="J77" s="41"/>
      <c r="K77" s="41"/>
      <c r="L77" s="41"/>
      <c r="M77" s="41"/>
      <c r="N77" s="41"/>
    </row>
    <row r="78" spans="2:14" ht="15.75" x14ac:dyDescent="0.25">
      <c r="B78" s="38" t="s">
        <v>72</v>
      </c>
      <c r="D78" s="42" t="s">
        <v>72</v>
      </c>
      <c r="I78" s="41"/>
      <c r="J78" s="41"/>
      <c r="K78" s="41"/>
      <c r="L78" s="41"/>
      <c r="M78" s="41"/>
      <c r="N78" s="41"/>
    </row>
    <row r="79" spans="2:14" ht="15.75" x14ac:dyDescent="0.25">
      <c r="B79" s="38" t="s">
        <v>73</v>
      </c>
      <c r="D79" s="42" t="s">
        <v>100</v>
      </c>
      <c r="I79" s="41"/>
      <c r="J79" s="41"/>
      <c r="K79" s="41"/>
      <c r="L79" s="41"/>
      <c r="M79" s="41"/>
      <c r="N79" s="41"/>
    </row>
    <row r="80" spans="2:14" ht="15.75" x14ac:dyDescent="0.25">
      <c r="B80" s="38" t="s">
        <v>74</v>
      </c>
      <c r="D80" s="42" t="s">
        <v>75</v>
      </c>
      <c r="I80" s="41"/>
      <c r="J80" s="41"/>
      <c r="K80" s="41"/>
      <c r="L80" s="41"/>
      <c r="M80" s="41"/>
      <c r="N80" s="41"/>
    </row>
    <row r="81" spans="2:14" ht="15.75" x14ac:dyDescent="0.25">
      <c r="B81" s="38" t="s">
        <v>75</v>
      </c>
      <c r="D81" s="42" t="s">
        <v>99</v>
      </c>
      <c r="I81" s="41"/>
      <c r="J81" s="41"/>
      <c r="K81" s="41"/>
      <c r="L81" s="41"/>
      <c r="M81" s="41"/>
      <c r="N81" s="41"/>
    </row>
    <row r="82" spans="2:14" ht="15.75" x14ac:dyDescent="0.25">
      <c r="B82" s="38" t="s">
        <v>78</v>
      </c>
      <c r="D82" s="42" t="s">
        <v>77</v>
      </c>
      <c r="I82" s="41"/>
      <c r="J82" s="41"/>
      <c r="K82" s="41"/>
      <c r="L82" s="41"/>
      <c r="M82" s="41"/>
      <c r="N82" s="41"/>
    </row>
    <row r="83" spans="2:14" ht="15.75" x14ac:dyDescent="0.25">
      <c r="B83" s="38" t="s">
        <v>76</v>
      </c>
      <c r="D83" s="53" t="s">
        <v>76</v>
      </c>
      <c r="I83" s="41"/>
      <c r="J83" s="41"/>
      <c r="K83" s="41"/>
      <c r="L83" s="41"/>
      <c r="M83" s="41"/>
      <c r="N83" s="41"/>
    </row>
    <row r="84" spans="2:14" ht="15.75" x14ac:dyDescent="0.25">
      <c r="B84" s="38" t="s">
        <v>77</v>
      </c>
      <c r="D84" s="53" t="s">
        <v>168</v>
      </c>
      <c r="I84" s="41"/>
      <c r="J84" s="41"/>
      <c r="K84" s="41"/>
      <c r="L84" s="41"/>
      <c r="M84" s="41"/>
      <c r="N84" s="41"/>
    </row>
    <row r="85" spans="2:14" x14ac:dyDescent="0.2">
      <c r="I85" s="41"/>
      <c r="J85" s="41"/>
      <c r="K85" s="41"/>
      <c r="L85" s="41"/>
      <c r="M85" s="41"/>
      <c r="N85" s="41"/>
    </row>
    <row r="86" spans="2:14" x14ac:dyDescent="0.2">
      <c r="I86" s="41"/>
      <c r="J86" s="41"/>
      <c r="K86" s="41"/>
      <c r="L86" s="41"/>
      <c r="M86" s="41"/>
      <c r="N86" s="41"/>
    </row>
    <row r="87" spans="2:14" x14ac:dyDescent="0.2">
      <c r="I87" s="41"/>
      <c r="J87" s="41"/>
      <c r="K87" s="41"/>
      <c r="L87" s="41"/>
      <c r="M87" s="41"/>
      <c r="N87" s="41"/>
    </row>
    <row r="88" spans="2:14" x14ac:dyDescent="0.2">
      <c r="I88" s="41"/>
      <c r="J88" s="41"/>
      <c r="K88" s="41"/>
      <c r="L88" s="41"/>
      <c r="M88" s="41"/>
      <c r="N88" s="41"/>
    </row>
  </sheetData>
  <dataConsolidate/>
  <mergeCells count="14">
    <mergeCell ref="I54:I61"/>
    <mergeCell ref="I20:L20"/>
    <mergeCell ref="I19:L19"/>
    <mergeCell ref="I37:I41"/>
    <mergeCell ref="I42:I45"/>
    <mergeCell ref="L45:L48"/>
    <mergeCell ref="L49:L51"/>
    <mergeCell ref="L40:L44"/>
    <mergeCell ref="I46:I53"/>
    <mergeCell ref="J13:J15"/>
    <mergeCell ref="K13:K15"/>
    <mergeCell ref="L13:L15"/>
    <mergeCell ref="M13:M15"/>
    <mergeCell ref="L37:L39"/>
  </mergeCells>
  <pageMargins left="0.7" right="0.7" top="0.75" bottom="0.75" header="0.3" footer="0.3"/>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3:E21"/>
  <sheetViews>
    <sheetView workbookViewId="0"/>
  </sheetViews>
  <sheetFormatPr baseColWidth="10" defaultRowHeight="12.75" x14ac:dyDescent="0.2"/>
  <cols>
    <col min="1" max="1" width="11.42578125" style="57"/>
    <col min="2" max="2" width="39.42578125" style="57" customWidth="1"/>
    <col min="3" max="3" width="45.42578125" style="57" customWidth="1"/>
    <col min="4" max="4" width="41.5703125" style="57" customWidth="1"/>
    <col min="5" max="5" width="40" style="57" customWidth="1"/>
    <col min="6" max="16384" width="11.42578125" style="57"/>
  </cols>
  <sheetData>
    <row r="3" spans="2:5" x14ac:dyDescent="0.2">
      <c r="B3" s="15"/>
      <c r="C3" s="15"/>
      <c r="D3" s="15"/>
      <c r="E3" s="15"/>
    </row>
    <row r="4" spans="2:5" ht="33.75" customHeight="1" x14ac:dyDescent="0.2"/>
    <row r="5" spans="2:5" ht="41.25" customHeight="1" x14ac:dyDescent="0.2"/>
    <row r="6" spans="2:5" ht="25.5" customHeight="1" x14ac:dyDescent="0.2">
      <c r="B6" s="15"/>
      <c r="C6" s="15"/>
      <c r="D6" s="15"/>
      <c r="E6" s="15"/>
    </row>
    <row r="7" spans="2:5" ht="39.75" customHeight="1" x14ac:dyDescent="0.2">
      <c r="B7" s="15"/>
      <c r="C7" s="15"/>
      <c r="D7" s="15"/>
      <c r="E7" s="15"/>
    </row>
    <row r="8" spans="2:5" ht="40.5" customHeight="1" x14ac:dyDescent="0.2">
      <c r="B8" s="15"/>
      <c r="C8" s="15"/>
      <c r="D8" s="15"/>
    </row>
    <row r="9" spans="2:5" ht="51.75" customHeight="1" x14ac:dyDescent="0.2">
      <c r="B9" s="15"/>
      <c r="C9" s="15"/>
    </row>
    <row r="15" spans="2:5" x14ac:dyDescent="0.2">
      <c r="B15" s="15"/>
    </row>
    <row r="17" spans="2:2" x14ac:dyDescent="0.2">
      <c r="B17" s="15"/>
    </row>
    <row r="18" spans="2:2" x14ac:dyDescent="0.2">
      <c r="B18" s="15"/>
    </row>
    <row r="19" spans="2:2" x14ac:dyDescent="0.2">
      <c r="B19" s="15"/>
    </row>
    <row r="20" spans="2:2" x14ac:dyDescent="0.2">
      <c r="B20" s="15"/>
    </row>
    <row r="21" spans="2:2" x14ac:dyDescent="0.2">
      <c r="B21"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tabColor rgb="FF00B0F0"/>
    <pageSetUpPr fitToPage="1"/>
  </sheetPr>
  <dimension ref="B3:O48"/>
  <sheetViews>
    <sheetView zoomScale="55" zoomScaleNormal="55" workbookViewId="0">
      <selection activeCell="H17" sqref="H17"/>
    </sheetView>
  </sheetViews>
  <sheetFormatPr baseColWidth="10" defaultRowHeight="18" x14ac:dyDescent="0.25"/>
  <cols>
    <col min="1" max="1" width="6.85546875" style="75" customWidth="1"/>
    <col min="2" max="2" width="11.140625" style="75" customWidth="1"/>
    <col min="3" max="3" width="32.7109375" style="75" customWidth="1"/>
    <col min="4" max="4" width="17.5703125" style="75" customWidth="1"/>
    <col min="5" max="5" width="14.85546875" style="75" customWidth="1"/>
    <col min="6" max="6" width="11.5703125" style="75" customWidth="1"/>
    <col min="7" max="7" width="47.28515625" style="75" customWidth="1"/>
    <col min="8" max="8" width="45.28515625" style="75" customWidth="1"/>
    <col min="9" max="9" width="10.5703125" style="75" customWidth="1"/>
    <col min="10" max="10" width="11.140625" style="75" customWidth="1"/>
    <col min="11" max="11" width="34.85546875" style="75" customWidth="1"/>
    <col min="12" max="12" width="30.28515625" style="75" customWidth="1"/>
    <col min="13" max="16384" width="11.42578125" style="75"/>
  </cols>
  <sheetData>
    <row r="3" spans="2:15" ht="18.75" thickBot="1" x14ac:dyDescent="0.3">
      <c r="B3" s="571"/>
      <c r="C3" s="571"/>
      <c r="D3" s="571"/>
      <c r="E3" s="571"/>
      <c r="F3" s="571"/>
      <c r="G3" s="571"/>
      <c r="H3" s="571"/>
      <c r="I3" s="571"/>
      <c r="J3" s="571"/>
      <c r="K3" s="571"/>
      <c r="L3" s="571"/>
    </row>
    <row r="4" spans="2:15" x14ac:dyDescent="0.25">
      <c r="B4" s="605"/>
      <c r="C4" s="606"/>
      <c r="D4" s="592" t="s">
        <v>68</v>
      </c>
      <c r="E4" s="593"/>
      <c r="F4" s="593"/>
      <c r="G4" s="593"/>
      <c r="H4" s="593"/>
      <c r="I4" s="593"/>
      <c r="J4" s="593"/>
      <c r="K4" s="594"/>
      <c r="L4" s="128" t="s">
        <v>487</v>
      </c>
    </row>
    <row r="5" spans="2:15" x14ac:dyDescent="0.25">
      <c r="B5" s="607"/>
      <c r="C5" s="608"/>
      <c r="D5" s="601" t="s">
        <v>58</v>
      </c>
      <c r="E5" s="602"/>
      <c r="F5" s="602"/>
      <c r="G5" s="602"/>
      <c r="H5" s="602"/>
      <c r="I5" s="602"/>
      <c r="J5" s="602"/>
      <c r="K5" s="603"/>
      <c r="L5" s="129" t="s">
        <v>214</v>
      </c>
    </row>
    <row r="6" spans="2:15" x14ac:dyDescent="0.25">
      <c r="B6" s="607"/>
      <c r="C6" s="608"/>
      <c r="D6" s="601" t="s">
        <v>59</v>
      </c>
      <c r="E6" s="602"/>
      <c r="F6" s="602"/>
      <c r="G6" s="602"/>
      <c r="H6" s="602"/>
      <c r="I6" s="602"/>
      <c r="J6" s="602"/>
      <c r="K6" s="603"/>
      <c r="L6" s="129" t="s">
        <v>486</v>
      </c>
      <c r="M6" s="75" t="s">
        <v>170</v>
      </c>
    </row>
    <row r="7" spans="2:15" ht="24" customHeight="1" thickBot="1" x14ac:dyDescent="0.3">
      <c r="B7" s="609"/>
      <c r="C7" s="610"/>
      <c r="D7" s="651" t="s">
        <v>491</v>
      </c>
      <c r="E7" s="652"/>
      <c r="F7" s="652"/>
      <c r="G7" s="652"/>
      <c r="H7" s="652"/>
      <c r="I7" s="652"/>
      <c r="J7" s="652"/>
      <c r="K7" s="653"/>
      <c r="L7" s="130" t="s">
        <v>60</v>
      </c>
    </row>
    <row r="8" spans="2:15" x14ac:dyDescent="0.25">
      <c r="B8" s="604" t="str">
        <f>+'SEPG-F-056'!B6:G6</f>
        <v>PROCESO " Gestión Jurídica  "</v>
      </c>
      <c r="C8" s="604"/>
      <c r="D8" s="604"/>
      <c r="E8" s="604"/>
      <c r="F8" s="604"/>
      <c r="G8" s="604"/>
      <c r="H8" s="604"/>
      <c r="I8" s="604"/>
      <c r="J8" s="604"/>
      <c r="K8" s="604"/>
      <c r="L8" s="604"/>
    </row>
    <row r="9" spans="2:15" ht="18.75" thickBot="1" x14ac:dyDescent="0.3">
      <c r="B9" s="388" t="s">
        <v>3</v>
      </c>
      <c r="C9" s="389" t="s">
        <v>449</v>
      </c>
      <c r="D9" s="76"/>
      <c r="E9" s="76"/>
      <c r="F9" s="76"/>
      <c r="G9" s="76"/>
      <c r="H9" s="76"/>
      <c r="I9" s="76"/>
      <c r="J9" s="76"/>
    </row>
    <row r="10" spans="2:15" ht="30.75" customHeight="1" thickBot="1" x14ac:dyDescent="0.3">
      <c r="B10" s="574" t="str">
        <f>+'SEPG-F-056'!B7</f>
        <v>MAPA DE RIESGO Y MEDIDAS ANTICORRUPCION GRUPO DE DEFENSA JUDICIAL 2017</v>
      </c>
      <c r="C10" s="591"/>
      <c r="D10" s="591"/>
      <c r="E10" s="591"/>
      <c r="F10" s="591"/>
      <c r="G10" s="591"/>
      <c r="H10" s="591"/>
      <c r="I10" s="591"/>
      <c r="J10" s="591"/>
      <c r="K10" s="591"/>
      <c r="L10" s="575"/>
    </row>
    <row r="11" spans="2:15" ht="75" customHeight="1" thickBot="1" x14ac:dyDescent="0.3">
      <c r="B11" s="574" t="s">
        <v>210</v>
      </c>
      <c r="C11" s="575"/>
      <c r="D11" s="582" t="str">
        <f>+'SEPG-F-056'!D10:G10</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E11" s="583"/>
      <c r="F11" s="583"/>
      <c r="G11" s="583"/>
      <c r="H11" s="583"/>
      <c r="I11" s="583"/>
      <c r="J11" s="583"/>
      <c r="K11" s="583"/>
      <c r="L11" s="584"/>
      <c r="O11" s="77" t="s">
        <v>172</v>
      </c>
    </row>
    <row r="12" spans="2:15" ht="4.5" customHeight="1" x14ac:dyDescent="0.25">
      <c r="B12" s="590"/>
      <c r="C12" s="590"/>
      <c r="D12" s="572"/>
      <c r="E12" s="572"/>
      <c r="F12" s="572"/>
      <c r="G12" s="572"/>
      <c r="H12" s="573"/>
      <c r="I12" s="573"/>
      <c r="J12" s="573"/>
      <c r="K12" s="573"/>
      <c r="L12" s="573"/>
    </row>
    <row r="13" spans="2:15" ht="15" customHeight="1" thickBot="1" x14ac:dyDescent="0.3"/>
    <row r="14" spans="2:15" ht="25.5" customHeight="1" x14ac:dyDescent="0.25">
      <c r="B14" s="576" t="s">
        <v>28</v>
      </c>
      <c r="C14" s="579" t="s">
        <v>256</v>
      </c>
      <c r="D14" s="598" t="s">
        <v>255</v>
      </c>
      <c r="E14" s="598"/>
      <c r="F14" s="598"/>
      <c r="G14" s="646" t="s">
        <v>131</v>
      </c>
      <c r="H14" s="579"/>
      <c r="I14" s="598" t="s">
        <v>88</v>
      </c>
      <c r="J14" s="598"/>
      <c r="K14" s="598"/>
      <c r="L14" s="595" t="s">
        <v>21</v>
      </c>
    </row>
    <row r="15" spans="2:15" ht="25.5" customHeight="1" x14ac:dyDescent="0.25">
      <c r="B15" s="577"/>
      <c r="C15" s="580"/>
      <c r="D15" s="599"/>
      <c r="E15" s="599"/>
      <c r="F15" s="599"/>
      <c r="G15" s="647"/>
      <c r="H15" s="648"/>
      <c r="I15" s="599"/>
      <c r="J15" s="599"/>
      <c r="K15" s="599"/>
      <c r="L15" s="596"/>
    </row>
    <row r="16" spans="2:15" ht="33" customHeight="1" thickBot="1" x14ac:dyDescent="0.3">
      <c r="B16" s="578"/>
      <c r="C16" s="581"/>
      <c r="D16" s="600"/>
      <c r="E16" s="600"/>
      <c r="F16" s="600"/>
      <c r="G16" s="357" t="s">
        <v>338</v>
      </c>
      <c r="H16" s="357" t="s">
        <v>339</v>
      </c>
      <c r="I16" s="600"/>
      <c r="J16" s="600"/>
      <c r="K16" s="600"/>
      <c r="L16" s="597"/>
    </row>
    <row r="17" spans="2:12" ht="279.75" customHeight="1" thickBot="1" x14ac:dyDescent="0.3">
      <c r="B17" s="131" t="s">
        <v>462</v>
      </c>
      <c r="C17" s="454" t="s">
        <v>371</v>
      </c>
      <c r="D17" s="614" t="s">
        <v>373</v>
      </c>
      <c r="E17" s="615"/>
      <c r="F17" s="616"/>
      <c r="G17" s="455" t="s">
        <v>467</v>
      </c>
      <c r="H17" s="456" t="s">
        <v>468</v>
      </c>
      <c r="I17" s="611" t="s">
        <v>469</v>
      </c>
      <c r="J17" s="612"/>
      <c r="K17" s="613"/>
      <c r="L17" s="457" t="str">
        <f>+'SEPG-F-058'!N17</f>
        <v>Riesgo de Corrupción</v>
      </c>
    </row>
    <row r="18" spans="2:12" ht="336.75" customHeight="1" thickBot="1" x14ac:dyDescent="0.3">
      <c r="B18" s="131" t="s">
        <v>463</v>
      </c>
      <c r="C18" s="458" t="s">
        <v>372</v>
      </c>
      <c r="D18" s="620" t="s">
        <v>374</v>
      </c>
      <c r="E18" s="621"/>
      <c r="F18" s="622"/>
      <c r="G18" s="455" t="s">
        <v>377</v>
      </c>
      <c r="H18" s="456" t="s">
        <v>470</v>
      </c>
      <c r="I18" s="611" t="s">
        <v>469</v>
      </c>
      <c r="J18" s="612"/>
      <c r="K18" s="613"/>
      <c r="L18" s="457" t="str">
        <f>+'SEPG-F-058'!N18</f>
        <v>Riesgo de Corrupción</v>
      </c>
    </row>
    <row r="19" spans="2:12" ht="245.25" customHeight="1" thickBot="1" x14ac:dyDescent="0.3">
      <c r="B19" s="131" t="s">
        <v>464</v>
      </c>
      <c r="C19" s="459" t="s">
        <v>375</v>
      </c>
      <c r="D19" s="617" t="s">
        <v>376</v>
      </c>
      <c r="E19" s="618"/>
      <c r="F19" s="619"/>
      <c r="G19" s="460" t="s">
        <v>378</v>
      </c>
      <c r="H19" s="461" t="s">
        <v>379</v>
      </c>
      <c r="I19" s="611" t="s">
        <v>471</v>
      </c>
      <c r="J19" s="612"/>
      <c r="K19" s="613"/>
      <c r="L19" s="457" t="str">
        <f>+'SEPG-F-058'!N19</f>
        <v>Riesgo de Corrupción</v>
      </c>
    </row>
    <row r="20" spans="2:12" ht="282" customHeight="1" x14ac:dyDescent="0.25">
      <c r="B20" s="131" t="s">
        <v>465</v>
      </c>
      <c r="C20" s="459" t="s">
        <v>472</v>
      </c>
      <c r="D20" s="617" t="s">
        <v>473</v>
      </c>
      <c r="E20" s="618"/>
      <c r="F20" s="619"/>
      <c r="G20" s="460" t="s">
        <v>458</v>
      </c>
      <c r="H20" s="460" t="s">
        <v>370</v>
      </c>
      <c r="I20" s="611" t="s">
        <v>469</v>
      </c>
      <c r="J20" s="612"/>
      <c r="K20" s="613"/>
      <c r="L20" s="457" t="str">
        <f>+'SEPG-F-058'!N20</f>
        <v>Riesgo de Corrupción</v>
      </c>
    </row>
    <row r="21" spans="2:12" ht="201.75" customHeight="1" x14ac:dyDescent="0.25">
      <c r="B21" s="131" t="s">
        <v>466</v>
      </c>
      <c r="C21" s="459"/>
      <c r="D21" s="617"/>
      <c r="E21" s="618"/>
      <c r="F21" s="619"/>
      <c r="G21" s="460"/>
      <c r="H21" s="462"/>
      <c r="I21" s="645"/>
      <c r="J21" s="645"/>
      <c r="K21" s="645"/>
      <c r="L21" s="457" t="str">
        <f>+'SEPG-F-058'!N21</f>
        <v>Riesgo de Corrupción</v>
      </c>
    </row>
    <row r="22" spans="2:12" ht="146.25" hidden="1" customHeight="1" x14ac:dyDescent="0.25">
      <c r="B22" s="132"/>
      <c r="C22" s="203"/>
      <c r="D22" s="585"/>
      <c r="E22" s="626"/>
      <c r="F22" s="586"/>
      <c r="G22" s="419"/>
      <c r="H22" s="420"/>
      <c r="I22" s="587"/>
      <c r="J22" s="588"/>
      <c r="K22" s="589"/>
      <c r="L22" s="137" t="str">
        <f>+'SEPG-F-058'!N22</f>
        <v>Riesgo Institucional</v>
      </c>
    </row>
    <row r="23" spans="2:12" ht="90" hidden="1" customHeight="1" x14ac:dyDescent="0.25">
      <c r="B23" s="132"/>
      <c r="C23" s="246"/>
      <c r="D23" s="585"/>
      <c r="E23" s="626"/>
      <c r="F23" s="586"/>
      <c r="G23" s="585"/>
      <c r="H23" s="586"/>
      <c r="I23" s="587"/>
      <c r="J23" s="588"/>
      <c r="K23" s="589"/>
      <c r="L23" s="137" t="str">
        <f>+'SEPG-F-058'!N23</f>
        <v>Riesgo Institucional</v>
      </c>
    </row>
    <row r="24" spans="2:12" ht="206.25" hidden="1" customHeight="1" x14ac:dyDescent="0.25">
      <c r="B24" s="132"/>
      <c r="C24" s="203"/>
      <c r="D24" s="585"/>
      <c r="E24" s="626"/>
      <c r="F24" s="586"/>
      <c r="G24" s="585"/>
      <c r="H24" s="586"/>
      <c r="I24" s="680"/>
      <c r="J24" s="681"/>
      <c r="K24" s="682"/>
      <c r="L24" s="137" t="str">
        <f>+'SEPG-F-058'!N24</f>
        <v>Riesgo Institucional</v>
      </c>
    </row>
    <row r="25" spans="2:12" ht="95.1" hidden="1" customHeight="1" x14ac:dyDescent="0.25">
      <c r="B25" s="132">
        <f t="shared" ref="B25:B36" si="0">B24+1</f>
        <v>1</v>
      </c>
      <c r="C25" s="203"/>
      <c r="D25" s="585"/>
      <c r="E25" s="626"/>
      <c r="F25" s="586"/>
      <c r="G25" s="585"/>
      <c r="H25" s="586"/>
      <c r="I25" s="680"/>
      <c r="J25" s="681"/>
      <c r="K25" s="682"/>
      <c r="L25" s="137" t="str">
        <f>+'SEPG-F-058'!N25</f>
        <v>Riesgo Institucional</v>
      </c>
    </row>
    <row r="26" spans="2:12" ht="95.1" hidden="1" customHeight="1" thickBot="1" x14ac:dyDescent="0.3">
      <c r="B26" s="133">
        <f t="shared" si="0"/>
        <v>2</v>
      </c>
      <c r="C26" s="421"/>
      <c r="D26" s="627"/>
      <c r="E26" s="627"/>
      <c r="F26" s="627"/>
      <c r="G26" s="654"/>
      <c r="H26" s="655"/>
      <c r="I26" s="684"/>
      <c r="J26" s="685"/>
      <c r="K26" s="685"/>
      <c r="L26" s="137" t="str">
        <f>+'SEPG-F-058'!N26</f>
        <v>Riesgo Institucional</v>
      </c>
    </row>
    <row r="27" spans="2:12" ht="95.1" hidden="1" customHeight="1" x14ac:dyDescent="0.25">
      <c r="B27" s="131">
        <f t="shared" si="0"/>
        <v>3</v>
      </c>
      <c r="C27" s="270"/>
      <c r="D27" s="629"/>
      <c r="E27" s="629"/>
      <c r="F27" s="629"/>
      <c r="G27" s="629"/>
      <c r="H27" s="629"/>
      <c r="I27" s="629"/>
      <c r="J27" s="629"/>
      <c r="K27" s="629"/>
      <c r="L27" s="271"/>
    </row>
    <row r="28" spans="2:12" ht="95.1" hidden="1" customHeight="1" x14ac:dyDescent="0.25">
      <c r="B28" s="132">
        <f t="shared" si="0"/>
        <v>4</v>
      </c>
      <c r="C28" s="134"/>
      <c r="D28" s="628"/>
      <c r="E28" s="628"/>
      <c r="F28" s="628"/>
      <c r="G28" s="628"/>
      <c r="H28" s="628"/>
      <c r="I28" s="628"/>
      <c r="J28" s="628"/>
      <c r="K28" s="628"/>
      <c r="L28" s="137"/>
    </row>
    <row r="29" spans="2:12" ht="95.1" hidden="1" customHeight="1" x14ac:dyDescent="0.25">
      <c r="B29" s="132">
        <f t="shared" si="0"/>
        <v>5</v>
      </c>
      <c r="C29" s="134"/>
      <c r="D29" s="628"/>
      <c r="E29" s="628"/>
      <c r="F29" s="628"/>
      <c r="G29" s="628"/>
      <c r="H29" s="628"/>
      <c r="I29" s="628"/>
      <c r="J29" s="628"/>
      <c r="K29" s="628"/>
      <c r="L29" s="137"/>
    </row>
    <row r="30" spans="2:12" ht="95.1" hidden="1" customHeight="1" x14ac:dyDescent="0.25">
      <c r="B30" s="132">
        <f t="shared" si="0"/>
        <v>6</v>
      </c>
      <c r="C30" s="135"/>
      <c r="D30" s="630"/>
      <c r="E30" s="631"/>
      <c r="F30" s="632"/>
      <c r="G30" s="630"/>
      <c r="H30" s="632"/>
      <c r="I30" s="630"/>
      <c r="J30" s="631"/>
      <c r="K30" s="632"/>
      <c r="L30" s="138"/>
    </row>
    <row r="31" spans="2:12" ht="95.1" hidden="1" customHeight="1" x14ac:dyDescent="0.25">
      <c r="B31" s="132">
        <f t="shared" si="0"/>
        <v>7</v>
      </c>
      <c r="C31" s="135"/>
      <c r="D31" s="630"/>
      <c r="E31" s="631"/>
      <c r="F31" s="632"/>
      <c r="G31" s="630"/>
      <c r="H31" s="632"/>
      <c r="I31" s="630"/>
      <c r="J31" s="631"/>
      <c r="K31" s="632"/>
      <c r="L31" s="138"/>
    </row>
    <row r="32" spans="2:12" ht="95.1" hidden="1" customHeight="1" x14ac:dyDescent="0.25">
      <c r="B32" s="132">
        <f t="shared" si="0"/>
        <v>8</v>
      </c>
      <c r="C32" s="135"/>
      <c r="D32" s="630"/>
      <c r="E32" s="631"/>
      <c r="F32" s="632"/>
      <c r="G32" s="630"/>
      <c r="H32" s="632"/>
      <c r="I32" s="630"/>
      <c r="J32" s="631"/>
      <c r="K32" s="632"/>
      <c r="L32" s="138"/>
    </row>
    <row r="33" spans="2:14" ht="93" hidden="1" customHeight="1" x14ac:dyDescent="0.25">
      <c r="B33" s="132">
        <f t="shared" si="0"/>
        <v>9</v>
      </c>
      <c r="C33" s="135"/>
      <c r="D33" s="630"/>
      <c r="E33" s="631"/>
      <c r="F33" s="632"/>
      <c r="G33" s="630"/>
      <c r="H33" s="632"/>
      <c r="I33" s="630"/>
      <c r="J33" s="631"/>
      <c r="K33" s="632"/>
      <c r="L33" s="138"/>
    </row>
    <row r="34" spans="2:14" ht="95.1" hidden="1" customHeight="1" x14ac:dyDescent="0.25">
      <c r="B34" s="132">
        <f t="shared" si="0"/>
        <v>10</v>
      </c>
      <c r="C34" s="135"/>
      <c r="D34" s="630"/>
      <c r="E34" s="631"/>
      <c r="F34" s="632"/>
      <c r="G34" s="630"/>
      <c r="H34" s="632"/>
      <c r="I34" s="630"/>
      <c r="J34" s="631"/>
      <c r="K34" s="632"/>
      <c r="L34" s="138"/>
    </row>
    <row r="35" spans="2:14" ht="95.1" hidden="1" customHeight="1" x14ac:dyDescent="0.25">
      <c r="B35" s="132">
        <f t="shared" si="0"/>
        <v>11</v>
      </c>
      <c r="C35" s="135"/>
      <c r="D35" s="630"/>
      <c r="E35" s="631"/>
      <c r="F35" s="632"/>
      <c r="G35" s="630"/>
      <c r="H35" s="632"/>
      <c r="I35" s="630"/>
      <c r="J35" s="631"/>
      <c r="K35" s="632"/>
      <c r="L35" s="138"/>
    </row>
    <row r="36" spans="2:14" ht="18" hidden="1" customHeight="1" thickBot="1" x14ac:dyDescent="0.3">
      <c r="B36" s="133">
        <f t="shared" si="0"/>
        <v>12</v>
      </c>
      <c r="C36" s="136"/>
      <c r="D36" s="637"/>
      <c r="E36" s="638"/>
      <c r="F36" s="639"/>
      <c r="G36" s="637"/>
      <c r="H36" s="639"/>
      <c r="I36" s="637"/>
      <c r="J36" s="638"/>
      <c r="K36" s="639"/>
      <c r="L36" s="139"/>
    </row>
    <row r="39" spans="2:14" s="79" customFormat="1" ht="18.75" thickBot="1" x14ac:dyDescent="0.3">
      <c r="B39" s="78"/>
      <c r="D39" s="80"/>
      <c r="E39" s="80"/>
      <c r="F39" s="80"/>
      <c r="G39" s="81"/>
    </row>
    <row r="40" spans="2:14" s="82" customFormat="1" ht="45" customHeight="1" thickBot="1" x14ac:dyDescent="0.25">
      <c r="B40" s="656" t="s">
        <v>124</v>
      </c>
      <c r="C40" s="657"/>
      <c r="D40" s="657"/>
      <c r="E40" s="657"/>
      <c r="F40" s="658"/>
      <c r="G40" s="656" t="s">
        <v>63</v>
      </c>
      <c r="H40" s="657"/>
      <c r="I40" s="657"/>
      <c r="J40" s="658"/>
      <c r="K40" s="656" t="s">
        <v>165</v>
      </c>
      <c r="L40" s="658"/>
      <c r="N40" s="83"/>
    </row>
    <row r="41" spans="2:14" s="84" customFormat="1" ht="21.75" customHeight="1" thickBot="1" x14ac:dyDescent="0.3">
      <c r="B41" s="659" t="s">
        <v>126</v>
      </c>
      <c r="C41" s="660"/>
      <c r="D41" s="661"/>
      <c r="E41" s="633" t="s">
        <v>127</v>
      </c>
      <c r="F41" s="634"/>
      <c r="G41" s="635" t="s">
        <v>128</v>
      </c>
      <c r="H41" s="636"/>
      <c r="I41" s="633" t="s">
        <v>130</v>
      </c>
      <c r="J41" s="634"/>
      <c r="K41" s="193" t="s">
        <v>125</v>
      </c>
      <c r="L41" s="194" t="s">
        <v>129</v>
      </c>
      <c r="N41" s="85"/>
    </row>
    <row r="42" spans="2:14" ht="53.25" customHeight="1" thickBot="1" x14ac:dyDescent="0.3">
      <c r="B42" s="623" t="s">
        <v>444</v>
      </c>
      <c r="C42" s="624"/>
      <c r="D42" s="625"/>
      <c r="E42" s="640"/>
      <c r="F42" s="641"/>
      <c r="G42" s="642" t="s">
        <v>443</v>
      </c>
      <c r="H42" s="643"/>
      <c r="I42" s="644"/>
      <c r="J42" s="641"/>
      <c r="K42" s="669" t="s">
        <v>443</v>
      </c>
      <c r="L42" s="683"/>
      <c r="N42" s="79"/>
    </row>
    <row r="43" spans="2:14" ht="28.5" customHeight="1" thickBot="1" x14ac:dyDescent="0.3">
      <c r="B43" s="623" t="s">
        <v>474</v>
      </c>
      <c r="C43" s="624"/>
      <c r="D43" s="625"/>
      <c r="E43" s="640"/>
      <c r="F43" s="641"/>
      <c r="G43" s="678" t="s">
        <v>447</v>
      </c>
      <c r="H43" s="679"/>
      <c r="I43" s="644"/>
      <c r="J43" s="641"/>
      <c r="K43" s="670"/>
      <c r="L43" s="663"/>
      <c r="N43" s="79"/>
    </row>
    <row r="44" spans="2:14" ht="35.25" customHeight="1" x14ac:dyDescent="0.25">
      <c r="B44" s="623" t="s">
        <v>446</v>
      </c>
      <c r="C44" s="624"/>
      <c r="D44" s="625"/>
      <c r="E44" s="640"/>
      <c r="F44" s="641"/>
      <c r="G44" s="649"/>
      <c r="H44" s="650"/>
      <c r="I44" s="644"/>
      <c r="J44" s="641"/>
      <c r="K44" s="669" t="s">
        <v>475</v>
      </c>
      <c r="L44" s="662"/>
      <c r="N44" s="79"/>
    </row>
    <row r="45" spans="2:14" ht="28.5" customHeight="1" x14ac:dyDescent="0.25">
      <c r="B45" s="451"/>
      <c r="C45" s="452"/>
      <c r="D45" s="453"/>
      <c r="E45" s="640"/>
      <c r="F45" s="641"/>
      <c r="G45" s="649"/>
      <c r="H45" s="650"/>
      <c r="I45" s="644"/>
      <c r="J45" s="641"/>
      <c r="K45" s="670"/>
      <c r="L45" s="663"/>
      <c r="N45" s="79"/>
    </row>
    <row r="46" spans="2:14" ht="28.5" customHeight="1" x14ac:dyDescent="0.25">
      <c r="B46" s="451"/>
      <c r="C46" s="452"/>
      <c r="D46" s="453"/>
      <c r="E46" s="640"/>
      <c r="F46" s="641"/>
      <c r="G46" s="649"/>
      <c r="H46" s="650"/>
      <c r="I46" s="644"/>
      <c r="J46" s="641"/>
      <c r="K46" s="671"/>
      <c r="L46" s="662"/>
      <c r="N46" s="79"/>
    </row>
    <row r="47" spans="2:14" ht="28.5" customHeight="1" x14ac:dyDescent="0.25">
      <c r="B47" s="675"/>
      <c r="C47" s="676"/>
      <c r="D47" s="677"/>
      <c r="E47" s="640"/>
      <c r="F47" s="641"/>
      <c r="G47" s="649"/>
      <c r="H47" s="650"/>
      <c r="I47" s="644"/>
      <c r="J47" s="641"/>
      <c r="K47" s="640"/>
      <c r="L47" s="663"/>
      <c r="N47" s="79"/>
    </row>
    <row r="48" spans="2:14" ht="21.75" customHeight="1" thickBot="1" x14ac:dyDescent="0.3">
      <c r="B48" s="672"/>
      <c r="C48" s="673"/>
      <c r="D48" s="674"/>
      <c r="E48" s="664"/>
      <c r="F48" s="665"/>
      <c r="G48" s="666"/>
      <c r="H48" s="667"/>
      <c r="I48" s="668"/>
      <c r="J48" s="665"/>
      <c r="K48" s="259"/>
      <c r="L48" s="258"/>
      <c r="N48" s="79"/>
    </row>
  </sheetData>
  <mergeCells count="111">
    <mergeCell ref="L46:L47"/>
    <mergeCell ref="G24:H24"/>
    <mergeCell ref="I25:K25"/>
    <mergeCell ref="G28:H28"/>
    <mergeCell ref="I28:K28"/>
    <mergeCell ref="L42:L43"/>
    <mergeCell ref="G32:H32"/>
    <mergeCell ref="G36:H36"/>
    <mergeCell ref="I36:K36"/>
    <mergeCell ref="I26:K26"/>
    <mergeCell ref="I24:K24"/>
    <mergeCell ref="I29:K29"/>
    <mergeCell ref="G35:H35"/>
    <mergeCell ref="I35:K35"/>
    <mergeCell ref="G31:H31"/>
    <mergeCell ref="I31:K31"/>
    <mergeCell ref="G30:H30"/>
    <mergeCell ref="I30:K30"/>
    <mergeCell ref="G29:H29"/>
    <mergeCell ref="I32:K32"/>
    <mergeCell ref="E48:F48"/>
    <mergeCell ref="G48:H48"/>
    <mergeCell ref="I48:J48"/>
    <mergeCell ref="I33:K33"/>
    <mergeCell ref="K44:K45"/>
    <mergeCell ref="K46:K47"/>
    <mergeCell ref="D34:F34"/>
    <mergeCell ref="G34:H34"/>
    <mergeCell ref="I34:K34"/>
    <mergeCell ref="B48:D48"/>
    <mergeCell ref="B47:D47"/>
    <mergeCell ref="E47:F47"/>
    <mergeCell ref="G47:H47"/>
    <mergeCell ref="I47:J47"/>
    <mergeCell ref="K42:K43"/>
    <mergeCell ref="E45:F45"/>
    <mergeCell ref="G45:H45"/>
    <mergeCell ref="I45:J45"/>
    <mergeCell ref="E46:F46"/>
    <mergeCell ref="G46:H46"/>
    <mergeCell ref="I46:J46"/>
    <mergeCell ref="E43:F43"/>
    <mergeCell ref="G43:H43"/>
    <mergeCell ref="I43:J43"/>
    <mergeCell ref="D20:F20"/>
    <mergeCell ref="I20:K20"/>
    <mergeCell ref="I21:K21"/>
    <mergeCell ref="G14:H15"/>
    <mergeCell ref="E44:F44"/>
    <mergeCell ref="G44:H44"/>
    <mergeCell ref="I44:J44"/>
    <mergeCell ref="D6:K6"/>
    <mergeCell ref="D7:K7"/>
    <mergeCell ref="G26:H26"/>
    <mergeCell ref="D33:F33"/>
    <mergeCell ref="G33:H33"/>
    <mergeCell ref="G25:H25"/>
    <mergeCell ref="D22:F22"/>
    <mergeCell ref="D27:F27"/>
    <mergeCell ref="G27:H27"/>
    <mergeCell ref="D23:F23"/>
    <mergeCell ref="D30:F30"/>
    <mergeCell ref="I41:J41"/>
    <mergeCell ref="G40:J40"/>
    <mergeCell ref="K40:L40"/>
    <mergeCell ref="B41:D41"/>
    <mergeCell ref="B40:F40"/>
    <mergeCell ref="L44:L45"/>
    <mergeCell ref="B43:D43"/>
    <mergeCell ref="B44:D44"/>
    <mergeCell ref="D24:F24"/>
    <mergeCell ref="D26:F26"/>
    <mergeCell ref="D28:F28"/>
    <mergeCell ref="I22:K22"/>
    <mergeCell ref="B42:D42"/>
    <mergeCell ref="I27:K27"/>
    <mergeCell ref="D31:F31"/>
    <mergeCell ref="D32:F32"/>
    <mergeCell ref="D35:F35"/>
    <mergeCell ref="E41:F41"/>
    <mergeCell ref="G41:H41"/>
    <mergeCell ref="D29:F29"/>
    <mergeCell ref="D36:F36"/>
    <mergeCell ref="E42:F42"/>
    <mergeCell ref="G42:H42"/>
    <mergeCell ref="I42:J42"/>
    <mergeCell ref="D25:F25"/>
    <mergeCell ref="B3:L3"/>
    <mergeCell ref="D12:L12"/>
    <mergeCell ref="B11:C11"/>
    <mergeCell ref="B14:B16"/>
    <mergeCell ref="C14:C16"/>
    <mergeCell ref="D11:L11"/>
    <mergeCell ref="G23:H23"/>
    <mergeCell ref="I23:K23"/>
    <mergeCell ref="B12:C12"/>
    <mergeCell ref="B10:L10"/>
    <mergeCell ref="D4:K4"/>
    <mergeCell ref="L14:L16"/>
    <mergeCell ref="D14:F16"/>
    <mergeCell ref="D5:K5"/>
    <mergeCell ref="B8:L8"/>
    <mergeCell ref="B4:C7"/>
    <mergeCell ref="I19:K19"/>
    <mergeCell ref="I14:K16"/>
    <mergeCell ref="I17:K17"/>
    <mergeCell ref="I18:K18"/>
    <mergeCell ref="D17:F17"/>
    <mergeCell ref="D21:F21"/>
    <mergeCell ref="D18:F18"/>
    <mergeCell ref="D19:F19"/>
  </mergeCells>
  <phoneticPr fontId="5" type="noConversion"/>
  <dataValidations count="2">
    <dataValidation type="list" errorStyle="warning" allowBlank="1" showInputMessage="1" showErrorMessage="1" errorTitle="RIESGO INCORRECTO" error="Este tipo de riesgo no es correcto" sqref="L30:L36 L27:L28">
      <formula1>TIPODERIESGO</formula1>
    </dataValidation>
    <dataValidation errorStyle="warning" allowBlank="1" showInputMessage="1" showErrorMessage="1" errorTitle="RIESGO INCORRECTO" error="Este tipo de riesgo no es correcto" sqref="L17:L26"/>
  </dataValidations>
  <printOptions horizontalCentered="1" verticalCentered="1"/>
  <pageMargins left="0.98425196850393704" right="0" top="0" bottom="0" header="0" footer="0"/>
  <pageSetup scale="4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5"/>
  <sheetViews>
    <sheetView topLeftCell="B1" zoomScale="90" zoomScaleNormal="90" workbookViewId="0">
      <selection activeCell="D5" sqref="D5"/>
    </sheetView>
  </sheetViews>
  <sheetFormatPr baseColWidth="10" defaultColWidth="11.42578125" defaultRowHeight="12.75" x14ac:dyDescent="0.2"/>
  <cols>
    <col min="2" max="2" width="5.5703125" customWidth="1"/>
    <col min="3" max="3" width="38.5703125" customWidth="1"/>
    <col min="4" max="4" width="64.28515625" customWidth="1"/>
    <col min="5" max="5" width="17" customWidth="1"/>
    <col min="6" max="6" width="14.5703125" customWidth="1"/>
    <col min="7" max="7" width="21.85546875" customWidth="1"/>
    <col min="8" max="8" width="13.28515625" customWidth="1"/>
    <col min="9" max="13" width="8" hidden="1" customWidth="1"/>
    <col min="14" max="14" width="28.28515625" customWidth="1"/>
  </cols>
  <sheetData>
    <row r="1" spans="2:14" s="67" customFormat="1" ht="21" customHeight="1" x14ac:dyDescent="0.25">
      <c r="B1" s="692"/>
      <c r="C1" s="693"/>
      <c r="D1" s="698" t="s">
        <v>68</v>
      </c>
      <c r="E1" s="698"/>
      <c r="F1" s="698"/>
      <c r="G1" s="698"/>
      <c r="H1" s="698"/>
      <c r="J1" s="500"/>
      <c r="K1" s="500"/>
      <c r="L1" s="500"/>
      <c r="M1" s="500"/>
      <c r="N1" s="501" t="s">
        <v>488</v>
      </c>
    </row>
    <row r="2" spans="2:14" s="67" customFormat="1" ht="21" customHeight="1" x14ac:dyDescent="0.25">
      <c r="B2" s="694"/>
      <c r="C2" s="695"/>
      <c r="D2" s="698" t="s">
        <v>58</v>
      </c>
      <c r="E2" s="698"/>
      <c r="F2" s="698"/>
      <c r="G2" s="698"/>
      <c r="H2" s="698"/>
      <c r="J2" s="500"/>
      <c r="K2" s="500"/>
      <c r="L2" s="500"/>
      <c r="M2" s="500"/>
      <c r="N2" s="501" t="s">
        <v>489</v>
      </c>
    </row>
    <row r="3" spans="2:14" s="67" customFormat="1" ht="21" customHeight="1" x14ac:dyDescent="0.25">
      <c r="B3" s="694"/>
      <c r="C3" s="695"/>
      <c r="D3" s="698" t="s">
        <v>59</v>
      </c>
      <c r="E3" s="698"/>
      <c r="F3" s="698"/>
      <c r="G3" s="698"/>
      <c r="H3" s="698"/>
      <c r="J3" s="500"/>
      <c r="K3" s="500"/>
      <c r="L3" s="500"/>
      <c r="M3" s="500"/>
      <c r="N3" s="502" t="s">
        <v>486</v>
      </c>
    </row>
    <row r="4" spans="2:14" s="67" customFormat="1" ht="18" x14ac:dyDescent="0.25">
      <c r="B4" s="696"/>
      <c r="C4" s="697"/>
      <c r="D4" s="698" t="s">
        <v>266</v>
      </c>
      <c r="E4" s="698"/>
      <c r="F4" s="698"/>
      <c r="G4" s="698"/>
      <c r="H4" s="698"/>
      <c r="J4" s="500"/>
      <c r="K4" s="500"/>
      <c r="L4" s="500"/>
      <c r="M4" s="500"/>
      <c r="N4" s="502" t="s">
        <v>61</v>
      </c>
    </row>
    <row r="7" spans="2:14" ht="36" customHeight="1" x14ac:dyDescent="0.3">
      <c r="B7" s="688" t="s">
        <v>266</v>
      </c>
      <c r="C7" s="688"/>
      <c r="D7" s="688"/>
      <c r="E7" s="688"/>
      <c r="F7" s="688"/>
      <c r="G7" s="688"/>
      <c r="H7" s="688"/>
      <c r="I7" s="688"/>
      <c r="J7" s="688"/>
      <c r="K7" s="688"/>
      <c r="L7" s="688"/>
      <c r="M7" s="688"/>
      <c r="N7" s="688"/>
    </row>
    <row r="9" spans="2:14" x14ac:dyDescent="0.2">
      <c r="B9" s="689" t="s">
        <v>265</v>
      </c>
      <c r="C9" s="690"/>
      <c r="D9" s="690"/>
      <c r="E9" s="690"/>
      <c r="F9" s="690"/>
      <c r="G9" s="690"/>
      <c r="H9" s="690"/>
      <c r="I9" s="690"/>
      <c r="J9" s="690"/>
      <c r="K9" s="690"/>
      <c r="L9" s="690"/>
      <c r="M9" s="690"/>
      <c r="N9" s="690"/>
    </row>
    <row r="10" spans="2:14" x14ac:dyDescent="0.2">
      <c r="B10" s="690"/>
      <c r="C10" s="690"/>
      <c r="D10" s="690"/>
      <c r="E10" s="690"/>
      <c r="F10" s="690"/>
      <c r="G10" s="690"/>
      <c r="H10" s="690"/>
      <c r="I10" s="690"/>
      <c r="J10" s="690"/>
      <c r="K10" s="690"/>
      <c r="L10" s="690"/>
      <c r="M10" s="690"/>
      <c r="N10" s="690"/>
    </row>
    <row r="11" spans="2:14" x14ac:dyDescent="0.2">
      <c r="B11" s="690"/>
      <c r="C11" s="690"/>
      <c r="D11" s="690"/>
      <c r="E11" s="690"/>
      <c r="F11" s="690"/>
      <c r="G11" s="690"/>
      <c r="H11" s="690"/>
      <c r="I11" s="690"/>
      <c r="J11" s="690"/>
      <c r="K11" s="690"/>
      <c r="L11" s="690"/>
      <c r="M11" s="690"/>
      <c r="N11" s="690"/>
    </row>
    <row r="13" spans="2:14" ht="16.5" thickBot="1" x14ac:dyDescent="0.3">
      <c r="D13" s="366" t="s">
        <v>319</v>
      </c>
      <c r="E13" s="367" t="s">
        <v>261</v>
      </c>
      <c r="F13" s="367" t="s">
        <v>340</v>
      </c>
    </row>
    <row r="14" spans="2:14" ht="12.75" customHeight="1" x14ac:dyDescent="0.2">
      <c r="B14" s="576" t="s">
        <v>28</v>
      </c>
      <c r="C14" s="579" t="s">
        <v>256</v>
      </c>
      <c r="D14" s="686" t="s">
        <v>255</v>
      </c>
      <c r="E14" s="686" t="s">
        <v>257</v>
      </c>
      <c r="F14" s="686" t="s">
        <v>258</v>
      </c>
      <c r="G14" s="686" t="s">
        <v>260</v>
      </c>
      <c r="H14" s="686" t="s">
        <v>259</v>
      </c>
      <c r="I14" s="285" t="s">
        <v>264</v>
      </c>
      <c r="J14" s="285" t="s">
        <v>264</v>
      </c>
      <c r="K14" s="285" t="s">
        <v>264</v>
      </c>
      <c r="L14" s="285" t="s">
        <v>264</v>
      </c>
      <c r="M14" s="285" t="s">
        <v>264</v>
      </c>
      <c r="N14" s="595" t="s">
        <v>263</v>
      </c>
    </row>
    <row r="15" spans="2:14" ht="12.75" customHeight="1" x14ac:dyDescent="0.2">
      <c r="B15" s="577"/>
      <c r="C15" s="580"/>
      <c r="D15" s="687"/>
      <c r="E15" s="687"/>
      <c r="F15" s="687"/>
      <c r="G15" s="687"/>
      <c r="H15" s="687"/>
      <c r="I15" s="286"/>
      <c r="J15" s="286"/>
      <c r="K15" s="286"/>
      <c r="L15" s="286"/>
      <c r="M15" s="286"/>
      <c r="N15" s="596"/>
    </row>
    <row r="16" spans="2:14" ht="13.5" customHeight="1" thickBot="1" x14ac:dyDescent="0.25">
      <c r="B16" s="578"/>
      <c r="C16" s="581"/>
      <c r="D16" s="691"/>
      <c r="E16" s="687"/>
      <c r="F16" s="687"/>
      <c r="G16" s="687"/>
      <c r="H16" s="687"/>
      <c r="I16" s="286"/>
      <c r="J16" s="286"/>
      <c r="K16" s="286"/>
      <c r="L16" s="286"/>
      <c r="M16" s="286"/>
      <c r="N16" s="596"/>
    </row>
    <row r="17" spans="2:14" ht="134.25" customHeight="1" x14ac:dyDescent="0.2">
      <c r="B17" s="131" t="str">
        <f>+'SEPG-F-057'!$B17</f>
        <v>GJ-DJ 1</v>
      </c>
      <c r="C17" s="463" t="str">
        <f>+'SEPG-F-057'!$C17</f>
        <v>Ocultar o presentar pruebas  falsas o incompletas para beneficiar a terceros</v>
      </c>
      <c r="D17" s="444" t="str">
        <f>+'SEPG-F-057'!$D17</f>
        <v>En procesos de instancia judicial y arbitral se podrían ocultar o presentar pruebas falsas o incompletas que busquen entorpecer el proceso o beneficiar a terceros.</v>
      </c>
      <c r="E17" s="383" t="s">
        <v>261</v>
      </c>
      <c r="F17" s="383"/>
      <c r="G17" s="383"/>
      <c r="H17" s="383"/>
      <c r="I17" s="365">
        <f>+IF(E17="SI",1,0)</f>
        <v>1</v>
      </c>
      <c r="J17" s="365">
        <f>+IF(F17="SI",1,0)</f>
        <v>0</v>
      </c>
      <c r="K17" s="365">
        <f>+IF(G17="SI",1,0)</f>
        <v>0</v>
      </c>
      <c r="L17" s="365">
        <f>+IF(H17="SI",1,0)</f>
        <v>0</v>
      </c>
      <c r="M17" s="365">
        <f>SUM(I17:L17)</f>
        <v>1</v>
      </c>
      <c r="N17" s="383" t="str">
        <f>+IF(M17&gt;0,"Riesgo de Corrupción","Riesgo Institucional")</f>
        <v>Riesgo de Corrupción</v>
      </c>
    </row>
    <row r="18" spans="2:14" ht="85.5" customHeight="1" x14ac:dyDescent="0.2">
      <c r="B18" s="131" t="str">
        <f>+'SEPG-F-057'!$B18</f>
        <v>GJ-DJ 2</v>
      </c>
      <c r="C18" s="463" t="str">
        <f>+'SEPG-F-057'!$C18</f>
        <v>Negligencia en el seguimiento de los términos de  vencimiento procesales con el fin de beneficiar a terceros.</v>
      </c>
      <c r="D18" s="444" t="str">
        <f>+'SEPG-F-057'!$D18</f>
        <v>La falta de seguimiento u omisión de plazos de vencimiento de términos procesales, a fin de que no se ejecutar las acciones de cumplimiento necesarias .</v>
      </c>
      <c r="E18" s="383" t="s">
        <v>261</v>
      </c>
      <c r="F18" s="383"/>
      <c r="G18" s="383"/>
      <c r="H18" s="383"/>
      <c r="I18" s="365">
        <f t="shared" ref="I18:I35" si="0">+IF(E18="SI",1,0)</f>
        <v>1</v>
      </c>
      <c r="J18" s="365">
        <f t="shared" ref="J18:J35" si="1">+IF(F18="SI",1,0)</f>
        <v>0</v>
      </c>
      <c r="K18" s="365">
        <f t="shared" ref="K18:K35" si="2">+IF(G18="SI",1,0)</f>
        <v>0</v>
      </c>
      <c r="L18" s="365">
        <f t="shared" ref="L18:L35" si="3">+IF(H18="SI",1,0)</f>
        <v>0</v>
      </c>
      <c r="M18" s="365">
        <f t="shared" ref="M18:M35" si="4">SUM(I18:L18)</f>
        <v>1</v>
      </c>
      <c r="N18" s="383" t="str">
        <f t="shared" ref="N18:N35" si="5">+IF(M18&gt;0,"Riesgo de Corrupción","Riesgo Institucional")</f>
        <v>Riesgo de Corrupción</v>
      </c>
    </row>
    <row r="19" spans="2:14" ht="156" customHeight="1" x14ac:dyDescent="0.2">
      <c r="B19" s="131" t="str">
        <f>+'SEPG-F-057'!$B19</f>
        <v>GJ-DJ 3</v>
      </c>
      <c r="C19" s="463" t="str">
        <f>+'SEPG-F-057'!$C19</f>
        <v>Incumplimiento o falta de gestión efectiva ante ordenes judiciales.</v>
      </c>
      <c r="D19" s="444" t="str">
        <f>+'SEPG-F-057'!$D19</f>
        <v>Los fallos ordenados por entes judiciales podrían no ejecutarse, o realizase una mala gestión con ellos ocasionando detrimento patrimonial de la Nación o para beneficio de terceros.</v>
      </c>
      <c r="E19" s="383" t="s">
        <v>261</v>
      </c>
      <c r="F19" s="383"/>
      <c r="G19" s="383"/>
      <c r="H19" s="383"/>
      <c r="I19" s="365">
        <f t="shared" si="0"/>
        <v>1</v>
      </c>
      <c r="J19" s="365">
        <f t="shared" si="1"/>
        <v>0</v>
      </c>
      <c r="K19" s="365">
        <f t="shared" si="2"/>
        <v>0</v>
      </c>
      <c r="L19" s="365">
        <f t="shared" si="3"/>
        <v>0</v>
      </c>
      <c r="M19" s="365">
        <f t="shared" si="4"/>
        <v>1</v>
      </c>
      <c r="N19" s="383" t="str">
        <f t="shared" si="5"/>
        <v>Riesgo de Corrupción</v>
      </c>
    </row>
    <row r="20" spans="2:14" ht="158.25" customHeight="1" x14ac:dyDescent="0.2">
      <c r="B20" s="131" t="str">
        <f>+'SEPG-F-057'!$B20</f>
        <v>GJ-DJ 4</v>
      </c>
      <c r="C20" s="463" t="str">
        <f>+'SEPG-F-057'!$C20</f>
        <v xml:space="preserve">Filtración de información de procesos judiciales </v>
      </c>
      <c r="D20" s="444" t="str">
        <f>+'SEPG-F-057'!$D20</f>
        <v>Decisiones  y posiciones institucionales para atender fallos judiciales, puede filtrarse antes de presentarlo oficialmente con el fin de favorecer a terceros.</v>
      </c>
      <c r="E20" s="383" t="s">
        <v>261</v>
      </c>
      <c r="F20" s="383"/>
      <c r="G20" s="383"/>
      <c r="H20" s="383"/>
      <c r="I20" s="365">
        <f t="shared" si="0"/>
        <v>1</v>
      </c>
      <c r="J20" s="365">
        <f t="shared" si="1"/>
        <v>0</v>
      </c>
      <c r="K20" s="365">
        <f t="shared" si="2"/>
        <v>0</v>
      </c>
      <c r="L20" s="365">
        <f t="shared" si="3"/>
        <v>0</v>
      </c>
      <c r="M20" s="365">
        <f t="shared" si="4"/>
        <v>1</v>
      </c>
      <c r="N20" s="383" t="str">
        <f t="shared" si="5"/>
        <v>Riesgo de Corrupción</v>
      </c>
    </row>
    <row r="21" spans="2:14" ht="145.5" customHeight="1" x14ac:dyDescent="0.2">
      <c r="B21" s="131" t="str">
        <f>+'SEPG-F-057'!$B21</f>
        <v>GJ-DJ 5</v>
      </c>
      <c r="C21" s="463">
        <f>+'SEPG-F-057'!$C21</f>
        <v>0</v>
      </c>
      <c r="D21" s="444">
        <f>+'SEPG-F-057'!$D21</f>
        <v>0</v>
      </c>
      <c r="E21" s="383" t="s">
        <v>261</v>
      </c>
      <c r="F21" s="383"/>
      <c r="G21" s="383"/>
      <c r="H21" s="383"/>
      <c r="I21" s="365">
        <f t="shared" si="0"/>
        <v>1</v>
      </c>
      <c r="J21" s="365">
        <f t="shared" si="1"/>
        <v>0</v>
      </c>
      <c r="K21" s="365">
        <f t="shared" si="2"/>
        <v>0</v>
      </c>
      <c r="L21" s="365">
        <f t="shared" si="3"/>
        <v>0</v>
      </c>
      <c r="M21" s="365">
        <f t="shared" si="4"/>
        <v>1</v>
      </c>
      <c r="N21" s="383" t="str">
        <f t="shared" si="5"/>
        <v>Riesgo de Corrupción</v>
      </c>
    </row>
    <row r="22" spans="2:14" ht="18" hidden="1" x14ac:dyDescent="0.2">
      <c r="B22" s="131">
        <f>+'SEPG-F-057'!$B22</f>
        <v>0</v>
      </c>
      <c r="C22" s="443">
        <f>+'SEPG-F-057'!$C22</f>
        <v>0</v>
      </c>
      <c r="D22" s="382">
        <f>+'SEPG-F-057'!$D22</f>
        <v>0</v>
      </c>
      <c r="E22" s="383"/>
      <c r="F22" s="383"/>
      <c r="G22" s="383"/>
      <c r="H22" s="383"/>
      <c r="I22" s="365">
        <f t="shared" si="0"/>
        <v>0</v>
      </c>
      <c r="J22" s="365">
        <f t="shared" si="1"/>
        <v>0</v>
      </c>
      <c r="K22" s="365">
        <f t="shared" si="2"/>
        <v>0</v>
      </c>
      <c r="L22" s="365">
        <f t="shared" si="3"/>
        <v>0</v>
      </c>
      <c r="M22" s="365">
        <f t="shared" si="4"/>
        <v>0</v>
      </c>
      <c r="N22" s="383" t="str">
        <f>+IF(M22&gt;0,"Riesgo de Corrupción","Riesgo Institucional")</f>
        <v>Riesgo Institucional</v>
      </c>
    </row>
    <row r="23" spans="2:14" ht="72.75" hidden="1" customHeight="1" x14ac:dyDescent="0.2">
      <c r="B23" s="131">
        <f>+'SEPG-F-057'!$B23</f>
        <v>0</v>
      </c>
      <c r="C23" s="443">
        <f>+'SEPG-F-057'!$C23</f>
        <v>0</v>
      </c>
      <c r="D23" s="382">
        <f>+'SEPG-F-057'!$D23</f>
        <v>0</v>
      </c>
      <c r="E23" s="383"/>
      <c r="F23" s="383"/>
      <c r="G23" s="383"/>
      <c r="H23" s="383"/>
      <c r="I23" s="365">
        <f t="shared" si="0"/>
        <v>0</v>
      </c>
      <c r="J23" s="365">
        <f t="shared" si="1"/>
        <v>0</v>
      </c>
      <c r="K23" s="365">
        <f t="shared" si="2"/>
        <v>0</v>
      </c>
      <c r="L23" s="365">
        <f t="shared" si="3"/>
        <v>0</v>
      </c>
      <c r="M23" s="365">
        <f t="shared" si="4"/>
        <v>0</v>
      </c>
      <c r="N23" s="383" t="str">
        <f t="shared" si="5"/>
        <v>Riesgo Institucional</v>
      </c>
    </row>
    <row r="24" spans="2:14" ht="69" hidden="1" customHeight="1" x14ac:dyDescent="0.2">
      <c r="B24" s="131">
        <f>+'SEPG-F-057'!$B24</f>
        <v>0</v>
      </c>
      <c r="C24" s="382">
        <f>+'SEPG-F-057'!$C24</f>
        <v>0</v>
      </c>
      <c r="D24" s="382">
        <f>+'SEPG-F-057'!$D24</f>
        <v>0</v>
      </c>
      <c r="E24" s="383"/>
      <c r="F24" s="383"/>
      <c r="G24" s="383"/>
      <c r="H24" s="383"/>
      <c r="I24" s="365">
        <f t="shared" si="0"/>
        <v>0</v>
      </c>
      <c r="J24" s="365">
        <f t="shared" si="1"/>
        <v>0</v>
      </c>
      <c r="K24" s="365">
        <f t="shared" si="2"/>
        <v>0</v>
      </c>
      <c r="L24" s="365">
        <f t="shared" si="3"/>
        <v>0</v>
      </c>
      <c r="M24" s="365">
        <f t="shared" si="4"/>
        <v>0</v>
      </c>
      <c r="N24" s="383" t="str">
        <f t="shared" si="5"/>
        <v>Riesgo Institucional</v>
      </c>
    </row>
    <row r="25" spans="2:14" ht="18" hidden="1" x14ac:dyDescent="0.2">
      <c r="B25" s="131">
        <f>+'SEPG-F-057'!$B25</f>
        <v>1</v>
      </c>
      <c r="C25" s="382">
        <f>+'SEPG-F-057'!$C25</f>
        <v>0</v>
      </c>
      <c r="D25" s="382">
        <f>+'SEPG-F-057'!$D25</f>
        <v>0</v>
      </c>
      <c r="E25" s="383"/>
      <c r="F25" s="383"/>
      <c r="G25" s="383"/>
      <c r="H25" s="383"/>
      <c r="I25" s="365">
        <f t="shared" si="0"/>
        <v>0</v>
      </c>
      <c r="J25" s="365">
        <f t="shared" si="1"/>
        <v>0</v>
      </c>
      <c r="K25" s="365">
        <f t="shared" si="2"/>
        <v>0</v>
      </c>
      <c r="L25" s="365">
        <f t="shared" si="3"/>
        <v>0</v>
      </c>
      <c r="M25" s="365">
        <f t="shared" si="4"/>
        <v>0</v>
      </c>
      <c r="N25" s="383" t="str">
        <f t="shared" si="5"/>
        <v>Riesgo Institucional</v>
      </c>
    </row>
    <row r="26" spans="2:14" ht="18" hidden="1" x14ac:dyDescent="0.2">
      <c r="B26" s="131">
        <f>+'SEPG-F-057'!$B26</f>
        <v>2</v>
      </c>
      <c r="C26" s="382">
        <f>+'SEPG-F-057'!$C26</f>
        <v>0</v>
      </c>
      <c r="D26" s="382">
        <f>+'SEPG-F-057'!$D26</f>
        <v>0</v>
      </c>
      <c r="E26" s="383"/>
      <c r="F26" s="383"/>
      <c r="G26" s="383"/>
      <c r="H26" s="383"/>
      <c r="I26" s="365">
        <f t="shared" si="0"/>
        <v>0</v>
      </c>
      <c r="J26" s="365">
        <f t="shared" si="1"/>
        <v>0</v>
      </c>
      <c r="K26" s="365">
        <f t="shared" si="2"/>
        <v>0</v>
      </c>
      <c r="L26" s="365">
        <f t="shared" si="3"/>
        <v>0</v>
      </c>
      <c r="M26" s="365">
        <f t="shared" si="4"/>
        <v>0</v>
      </c>
      <c r="N26" s="383" t="str">
        <f t="shared" si="5"/>
        <v>Riesgo Institucional</v>
      </c>
    </row>
    <row r="27" spans="2:14" ht="18" hidden="1" x14ac:dyDescent="0.2">
      <c r="B27" s="131">
        <f>+'SEPG-F-057'!$B27</f>
        <v>3</v>
      </c>
      <c r="C27" s="382">
        <f>+'SEPG-F-057'!$C27</f>
        <v>0</v>
      </c>
      <c r="D27" s="382">
        <f>+'SEPG-F-057'!$D27</f>
        <v>0</v>
      </c>
      <c r="E27" s="383"/>
      <c r="F27" s="383"/>
      <c r="G27" s="383"/>
      <c r="H27" s="383"/>
      <c r="I27" s="365">
        <f t="shared" si="0"/>
        <v>0</v>
      </c>
      <c r="J27" s="365">
        <f t="shared" si="1"/>
        <v>0</v>
      </c>
      <c r="K27" s="365">
        <f t="shared" si="2"/>
        <v>0</v>
      </c>
      <c r="L27" s="365">
        <f t="shared" si="3"/>
        <v>0</v>
      </c>
      <c r="M27" s="365">
        <f t="shared" si="4"/>
        <v>0</v>
      </c>
      <c r="N27" s="383" t="str">
        <f>+IF(M27&gt;0,"Riesgo de Corrupción","Riesgo Institucional")</f>
        <v>Riesgo Institucional</v>
      </c>
    </row>
    <row r="28" spans="2:14" ht="18" hidden="1" x14ac:dyDescent="0.2">
      <c r="B28" s="131">
        <f>+'SEPG-F-057'!$B28</f>
        <v>4</v>
      </c>
      <c r="C28" s="382">
        <f>+'SEPG-F-057'!$C28</f>
        <v>0</v>
      </c>
      <c r="D28" s="382">
        <f>+'SEPG-F-057'!$D28</f>
        <v>0</v>
      </c>
      <c r="E28" s="383"/>
      <c r="F28" s="383"/>
      <c r="G28" s="383"/>
      <c r="H28" s="383"/>
      <c r="I28" s="365">
        <f t="shared" si="0"/>
        <v>0</v>
      </c>
      <c r="J28" s="365">
        <f t="shared" si="1"/>
        <v>0</v>
      </c>
      <c r="K28" s="365">
        <f t="shared" si="2"/>
        <v>0</v>
      </c>
      <c r="L28" s="365">
        <f t="shared" si="3"/>
        <v>0</v>
      </c>
      <c r="M28" s="365">
        <f t="shared" si="4"/>
        <v>0</v>
      </c>
      <c r="N28" s="383" t="str">
        <f t="shared" si="5"/>
        <v>Riesgo Institucional</v>
      </c>
    </row>
    <row r="29" spans="2:14" ht="18" hidden="1" x14ac:dyDescent="0.2">
      <c r="B29" s="131">
        <f>+'SEPG-F-057'!$B29</f>
        <v>5</v>
      </c>
      <c r="C29" s="382">
        <f>+'SEPG-F-057'!$C29</f>
        <v>0</v>
      </c>
      <c r="D29" s="382">
        <f>+'SEPG-F-057'!$D29</f>
        <v>0</v>
      </c>
      <c r="E29" s="383"/>
      <c r="F29" s="383"/>
      <c r="G29" s="383"/>
      <c r="H29" s="383"/>
      <c r="I29" s="365">
        <f t="shared" si="0"/>
        <v>0</v>
      </c>
      <c r="J29" s="365">
        <f t="shared" si="1"/>
        <v>0</v>
      </c>
      <c r="K29" s="365">
        <f t="shared" si="2"/>
        <v>0</v>
      </c>
      <c r="L29" s="365">
        <f t="shared" si="3"/>
        <v>0</v>
      </c>
      <c r="M29" s="365">
        <f t="shared" si="4"/>
        <v>0</v>
      </c>
      <c r="N29" s="383" t="str">
        <f t="shared" si="5"/>
        <v>Riesgo Institucional</v>
      </c>
    </row>
    <row r="30" spans="2:14" ht="18" hidden="1" x14ac:dyDescent="0.2">
      <c r="B30" s="131">
        <f>+'SEPG-F-057'!$B30</f>
        <v>6</v>
      </c>
      <c r="C30" s="261">
        <f>+'SEPG-F-057'!$C30</f>
        <v>0</v>
      </c>
      <c r="D30" s="261">
        <f>+'SEPG-F-057'!$D30</f>
        <v>0</v>
      </c>
      <c r="E30" s="7"/>
      <c r="F30" s="7"/>
      <c r="G30" s="7"/>
      <c r="H30" s="7"/>
      <c r="I30">
        <f t="shared" si="0"/>
        <v>0</v>
      </c>
      <c r="J30">
        <f t="shared" si="1"/>
        <v>0</v>
      </c>
      <c r="K30">
        <f t="shared" si="2"/>
        <v>0</v>
      </c>
      <c r="L30">
        <f t="shared" si="3"/>
        <v>0</v>
      </c>
      <c r="M30">
        <f t="shared" si="4"/>
        <v>0</v>
      </c>
      <c r="N30" s="7" t="str">
        <f t="shared" si="5"/>
        <v>Riesgo Institucional</v>
      </c>
    </row>
    <row r="31" spans="2:14" ht="18" hidden="1" x14ac:dyDescent="0.2">
      <c r="B31" s="131">
        <f>+'SEPG-F-057'!$B31</f>
        <v>7</v>
      </c>
      <c r="C31" s="261">
        <f>+'SEPG-F-057'!$C31</f>
        <v>0</v>
      </c>
      <c r="D31" s="261">
        <f>+'SEPG-F-057'!$D31</f>
        <v>0</v>
      </c>
      <c r="E31" s="7"/>
      <c r="F31" s="7"/>
      <c r="G31" s="7"/>
      <c r="H31" s="7"/>
      <c r="I31">
        <f t="shared" si="0"/>
        <v>0</v>
      </c>
      <c r="J31">
        <f t="shared" si="1"/>
        <v>0</v>
      </c>
      <c r="K31">
        <f t="shared" si="2"/>
        <v>0</v>
      </c>
      <c r="L31">
        <f t="shared" si="3"/>
        <v>0</v>
      </c>
      <c r="M31">
        <f t="shared" si="4"/>
        <v>0</v>
      </c>
      <c r="N31" s="7" t="str">
        <f t="shared" si="5"/>
        <v>Riesgo Institucional</v>
      </c>
    </row>
    <row r="32" spans="2:14" ht="18" hidden="1" x14ac:dyDescent="0.2">
      <c r="B32" s="131">
        <f>+'SEPG-F-057'!$B32</f>
        <v>8</v>
      </c>
      <c r="C32" s="261">
        <f>+'SEPG-F-057'!$C32</f>
        <v>0</v>
      </c>
      <c r="D32" s="261">
        <f>+'SEPG-F-057'!$D32</f>
        <v>0</v>
      </c>
      <c r="E32" s="7"/>
      <c r="F32" s="7"/>
      <c r="G32" s="7"/>
      <c r="H32" s="7"/>
      <c r="I32">
        <f t="shared" si="0"/>
        <v>0</v>
      </c>
      <c r="J32">
        <f t="shared" si="1"/>
        <v>0</v>
      </c>
      <c r="K32">
        <f t="shared" si="2"/>
        <v>0</v>
      </c>
      <c r="L32">
        <f t="shared" si="3"/>
        <v>0</v>
      </c>
      <c r="M32">
        <f t="shared" si="4"/>
        <v>0</v>
      </c>
      <c r="N32" s="7" t="str">
        <f>+IF(M32&gt;0,"Riesgo de Corrupción","Riesgo Institucional")</f>
        <v>Riesgo Institucional</v>
      </c>
    </row>
    <row r="33" spans="2:14" ht="18" hidden="1" x14ac:dyDescent="0.2">
      <c r="B33" s="131">
        <f>+'SEPG-F-057'!$B33</f>
        <v>9</v>
      </c>
      <c r="C33" s="261">
        <f>+'SEPG-F-057'!$C33</f>
        <v>0</v>
      </c>
      <c r="D33" s="261">
        <f>+'SEPG-F-057'!$D33</f>
        <v>0</v>
      </c>
      <c r="E33" s="7"/>
      <c r="F33" s="7"/>
      <c r="G33" s="7"/>
      <c r="H33" s="7"/>
      <c r="I33">
        <f t="shared" si="0"/>
        <v>0</v>
      </c>
      <c r="J33">
        <f t="shared" si="1"/>
        <v>0</v>
      </c>
      <c r="K33">
        <f t="shared" si="2"/>
        <v>0</v>
      </c>
      <c r="L33">
        <f t="shared" si="3"/>
        <v>0</v>
      </c>
      <c r="M33">
        <f t="shared" si="4"/>
        <v>0</v>
      </c>
      <c r="N33" s="7" t="str">
        <f t="shared" si="5"/>
        <v>Riesgo Institucional</v>
      </c>
    </row>
    <row r="34" spans="2:14" ht="18" hidden="1" x14ac:dyDescent="0.2">
      <c r="B34" s="131">
        <f>+'SEPG-F-057'!$B34</f>
        <v>10</v>
      </c>
      <c r="C34" s="261">
        <f>+'SEPG-F-057'!$C34</f>
        <v>0</v>
      </c>
      <c r="D34" s="261">
        <f>+'SEPG-F-057'!$D34</f>
        <v>0</v>
      </c>
      <c r="E34" s="7"/>
      <c r="F34" s="7"/>
      <c r="G34" s="7"/>
      <c r="H34" s="7"/>
      <c r="I34">
        <f t="shared" si="0"/>
        <v>0</v>
      </c>
      <c r="J34">
        <f t="shared" si="1"/>
        <v>0</v>
      </c>
      <c r="K34">
        <f t="shared" si="2"/>
        <v>0</v>
      </c>
      <c r="L34">
        <f t="shared" si="3"/>
        <v>0</v>
      </c>
      <c r="M34">
        <f t="shared" si="4"/>
        <v>0</v>
      </c>
      <c r="N34" s="7" t="str">
        <f t="shared" si="5"/>
        <v>Riesgo Institucional</v>
      </c>
    </row>
    <row r="35" spans="2:14" ht="18" hidden="1" x14ac:dyDescent="0.2">
      <c r="B35" s="131">
        <f>+'SEPG-F-057'!$B35</f>
        <v>11</v>
      </c>
      <c r="C35" s="261">
        <f>+'SEPG-F-057'!$C35</f>
        <v>0</v>
      </c>
      <c r="D35" s="261">
        <f>+'SEPG-F-057'!$D35</f>
        <v>0</v>
      </c>
      <c r="E35" s="7"/>
      <c r="F35" s="7"/>
      <c r="G35" s="7"/>
      <c r="H35" s="7"/>
      <c r="I35">
        <f t="shared" si="0"/>
        <v>0</v>
      </c>
      <c r="J35">
        <f t="shared" si="1"/>
        <v>0</v>
      </c>
      <c r="K35">
        <f t="shared" si="2"/>
        <v>0</v>
      </c>
      <c r="L35">
        <f t="shared" si="3"/>
        <v>0</v>
      </c>
      <c r="M35">
        <f t="shared" si="4"/>
        <v>0</v>
      </c>
      <c r="N35" s="7" t="str">
        <f t="shared" si="5"/>
        <v>Riesgo Institucional</v>
      </c>
    </row>
  </sheetData>
  <mergeCells count="15">
    <mergeCell ref="B1:C4"/>
    <mergeCell ref="D1:H1"/>
    <mergeCell ref="D2:H2"/>
    <mergeCell ref="D3:H3"/>
    <mergeCell ref="D4:H4"/>
    <mergeCell ref="G14:G16"/>
    <mergeCell ref="H14:H16"/>
    <mergeCell ref="N14:N16"/>
    <mergeCell ref="B7:N7"/>
    <mergeCell ref="B9:N11"/>
    <mergeCell ref="B14:B16"/>
    <mergeCell ref="C14:C16"/>
    <mergeCell ref="D14:D16"/>
    <mergeCell ref="E14:E16"/>
    <mergeCell ref="F14:F16"/>
  </mergeCells>
  <dataValidations count="1">
    <dataValidation type="list" allowBlank="1" showInputMessage="1" showErrorMessage="1" sqref="E17:H35">
      <formula1>$E$13</formula1>
    </dataValidation>
  </dataValidations>
  <pageMargins left="0.70866141732283472" right="0.70866141732283472" top="0.74803149606299213" bottom="0.74803149606299213" header="0.31496062992125984" footer="0.31496062992125984"/>
  <pageSetup scale="42"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2:AE83"/>
  <sheetViews>
    <sheetView topLeftCell="A10" zoomScale="70" zoomScaleNormal="70" workbookViewId="0">
      <selection activeCell="Y26" activeCellId="1" sqref="B26:I33 Y26:AB33"/>
    </sheetView>
  </sheetViews>
  <sheetFormatPr baseColWidth="10" defaultRowHeight="12.75" x14ac:dyDescent="0.2"/>
  <cols>
    <col min="1" max="1" width="2.7109375" style="67" customWidth="1"/>
    <col min="2" max="2" width="10.140625" style="67" customWidth="1"/>
    <col min="3" max="6" width="6.42578125" style="67" customWidth="1"/>
    <col min="7" max="8" width="4.85546875" style="67" customWidth="1"/>
    <col min="9" max="9" width="10.5703125" style="67" customWidth="1"/>
    <col min="10" max="24" width="3.7109375" style="67" customWidth="1"/>
    <col min="25" max="25" width="18.5703125" style="67" customWidth="1"/>
    <col min="26" max="26" width="22.7109375" style="67" customWidth="1"/>
    <col min="27" max="27" width="11.140625" style="67" customWidth="1"/>
    <col min="28" max="28" width="22.28515625" style="67" customWidth="1"/>
    <col min="29" max="30" width="4.85546875" style="67" customWidth="1"/>
    <col min="31" max="31" width="20.5703125" style="67" customWidth="1"/>
    <col min="32" max="42" width="4.85546875" style="67" customWidth="1"/>
    <col min="43" max="16384" width="11.42578125" style="67"/>
  </cols>
  <sheetData>
    <row r="2" spans="1:31" ht="21" customHeight="1" x14ac:dyDescent="0.25">
      <c r="B2" s="819"/>
      <c r="C2" s="819"/>
      <c r="D2" s="819"/>
      <c r="E2" s="819"/>
      <c r="F2" s="698" t="s">
        <v>68</v>
      </c>
      <c r="G2" s="698"/>
      <c r="H2" s="698"/>
      <c r="I2" s="698"/>
      <c r="J2" s="698"/>
      <c r="K2" s="698"/>
      <c r="L2" s="698"/>
      <c r="M2" s="698"/>
      <c r="N2" s="698"/>
      <c r="O2" s="698"/>
      <c r="P2" s="698"/>
      <c r="Q2" s="698"/>
      <c r="R2" s="698"/>
      <c r="S2" s="698"/>
      <c r="T2" s="698"/>
      <c r="U2" s="698"/>
      <c r="V2" s="698"/>
      <c r="W2" s="698"/>
      <c r="X2" s="698"/>
      <c r="Y2" s="698"/>
      <c r="Z2" s="698"/>
      <c r="AA2" s="820" t="s">
        <v>490</v>
      </c>
      <c r="AB2" s="821"/>
    </row>
    <row r="3" spans="1:31" ht="21" customHeight="1" x14ac:dyDescent="0.25">
      <c r="B3" s="819"/>
      <c r="C3" s="819"/>
      <c r="D3" s="819"/>
      <c r="E3" s="819"/>
      <c r="F3" s="698" t="s">
        <v>58</v>
      </c>
      <c r="G3" s="698"/>
      <c r="H3" s="698"/>
      <c r="I3" s="698"/>
      <c r="J3" s="698"/>
      <c r="K3" s="698"/>
      <c r="L3" s="698"/>
      <c r="M3" s="698"/>
      <c r="N3" s="698"/>
      <c r="O3" s="698"/>
      <c r="P3" s="698"/>
      <c r="Q3" s="698"/>
      <c r="R3" s="698"/>
      <c r="S3" s="698"/>
      <c r="T3" s="698"/>
      <c r="U3" s="698"/>
      <c r="V3" s="698"/>
      <c r="W3" s="698"/>
      <c r="X3" s="698"/>
      <c r="Y3" s="698"/>
      <c r="Z3" s="698"/>
      <c r="AA3" s="820" t="s">
        <v>489</v>
      </c>
      <c r="AB3" s="821"/>
    </row>
    <row r="4" spans="1:31" ht="21" customHeight="1" x14ac:dyDescent="0.25">
      <c r="B4" s="819"/>
      <c r="C4" s="819"/>
      <c r="D4" s="819"/>
      <c r="E4" s="819"/>
      <c r="F4" s="698" t="s">
        <v>59</v>
      </c>
      <c r="G4" s="698"/>
      <c r="H4" s="698"/>
      <c r="I4" s="698"/>
      <c r="J4" s="698"/>
      <c r="K4" s="698"/>
      <c r="L4" s="698"/>
      <c r="M4" s="698"/>
      <c r="N4" s="698"/>
      <c r="O4" s="698"/>
      <c r="P4" s="698"/>
      <c r="Q4" s="698"/>
      <c r="R4" s="698"/>
      <c r="S4" s="698"/>
      <c r="T4" s="698"/>
      <c r="U4" s="698"/>
      <c r="V4" s="698"/>
      <c r="W4" s="698"/>
      <c r="X4" s="698"/>
      <c r="Y4" s="698"/>
      <c r="Z4" s="698"/>
      <c r="AA4" s="822" t="s">
        <v>486</v>
      </c>
      <c r="AB4" s="823"/>
    </row>
    <row r="5" spans="1:31" ht="21" customHeight="1" x14ac:dyDescent="0.25">
      <c r="B5" s="819"/>
      <c r="C5" s="819"/>
      <c r="D5" s="819"/>
      <c r="E5" s="819"/>
      <c r="F5" s="698" t="s">
        <v>500</v>
      </c>
      <c r="G5" s="698"/>
      <c r="H5" s="698"/>
      <c r="I5" s="698"/>
      <c r="J5" s="698"/>
      <c r="K5" s="698"/>
      <c r="L5" s="698"/>
      <c r="M5" s="698"/>
      <c r="N5" s="698"/>
      <c r="O5" s="698"/>
      <c r="P5" s="698"/>
      <c r="Q5" s="698"/>
      <c r="R5" s="698"/>
      <c r="S5" s="698"/>
      <c r="T5" s="698"/>
      <c r="U5" s="698"/>
      <c r="V5" s="698"/>
      <c r="W5" s="698"/>
      <c r="X5" s="698"/>
      <c r="Y5" s="698"/>
      <c r="Z5" s="698"/>
      <c r="AA5" s="822" t="s">
        <v>61</v>
      </c>
      <c r="AB5" s="823"/>
    </row>
    <row r="6" spans="1:31" ht="20.25" customHeight="1" x14ac:dyDescent="0.2">
      <c r="B6" s="870" t="str">
        <f>+'SEPG-F-057'!B8:L8</f>
        <v>PROCESO " Gestión Jurídica  "</v>
      </c>
      <c r="C6" s="870"/>
      <c r="D6" s="870"/>
      <c r="E6" s="870"/>
      <c r="F6" s="870"/>
      <c r="G6" s="870"/>
      <c r="H6" s="870"/>
      <c r="I6" s="870"/>
      <c r="J6" s="870"/>
      <c r="K6" s="870"/>
      <c r="L6" s="870"/>
      <c r="M6" s="870"/>
      <c r="N6" s="870"/>
      <c r="O6" s="870"/>
      <c r="P6" s="870"/>
      <c r="Q6" s="870"/>
      <c r="R6" s="870"/>
      <c r="S6" s="870"/>
      <c r="T6" s="870"/>
      <c r="U6" s="870"/>
      <c r="V6" s="870"/>
      <c r="W6" s="870"/>
      <c r="X6" s="870"/>
      <c r="Y6" s="870"/>
      <c r="Z6" s="870"/>
      <c r="AA6" s="870"/>
      <c r="AB6" s="870"/>
      <c r="AE6" s="86"/>
    </row>
    <row r="7" spans="1:31" ht="21.75" customHeight="1" thickBot="1" x14ac:dyDescent="0.3">
      <c r="B7" s="390" t="s">
        <v>3</v>
      </c>
      <c r="C7" s="814" t="str">
        <f>+'SEPG-F-056'!C9</f>
        <v>Enero de 2017</v>
      </c>
      <c r="D7" s="815"/>
      <c r="E7" s="816"/>
      <c r="F7" s="87" t="s">
        <v>0</v>
      </c>
      <c r="G7" s="68"/>
      <c r="H7" s="68"/>
      <c r="I7" s="68"/>
      <c r="J7" s="68"/>
      <c r="K7" s="68"/>
      <c r="L7" s="68"/>
      <c r="M7" s="68"/>
      <c r="N7" s="68"/>
      <c r="O7" s="68"/>
      <c r="P7" s="68"/>
      <c r="Q7" s="68"/>
      <c r="R7" s="74"/>
      <c r="S7" s="770"/>
      <c r="T7" s="794"/>
      <c r="U7" s="794"/>
      <c r="V7" s="68"/>
      <c r="W7" s="68"/>
      <c r="X7" s="68"/>
    </row>
    <row r="8" spans="1:31" ht="28.5" customHeight="1" thickBot="1" x14ac:dyDescent="0.25">
      <c r="B8" s="574" t="str">
        <f>+'SEPG-F-056'!B7</f>
        <v>MAPA DE RIESGO Y MEDIDAS ANTICORRUPCION GRUPO DE DEFENSA JUDICIAL 2017</v>
      </c>
      <c r="C8" s="817"/>
      <c r="D8" s="817"/>
      <c r="E8" s="817"/>
      <c r="F8" s="817"/>
      <c r="G8" s="817"/>
      <c r="H8" s="817"/>
      <c r="I8" s="817"/>
      <c r="J8" s="817"/>
      <c r="K8" s="817"/>
      <c r="L8" s="817"/>
      <c r="M8" s="817"/>
      <c r="N8" s="817"/>
      <c r="O8" s="817"/>
      <c r="P8" s="817"/>
      <c r="Q8" s="817"/>
      <c r="R8" s="817"/>
      <c r="S8" s="817"/>
      <c r="T8" s="817"/>
      <c r="U8" s="817"/>
      <c r="V8" s="817"/>
      <c r="W8" s="817"/>
      <c r="X8" s="817"/>
      <c r="Y8" s="817"/>
      <c r="Z8" s="817"/>
      <c r="AA8" s="817"/>
      <c r="AB8" s="818"/>
    </row>
    <row r="9" spans="1:31" ht="53.25" customHeight="1" thickBot="1" x14ac:dyDescent="0.25">
      <c r="B9" s="574" t="s">
        <v>210</v>
      </c>
      <c r="C9" s="765"/>
      <c r="D9" s="765"/>
      <c r="E9" s="765"/>
      <c r="F9" s="766"/>
      <c r="G9" s="767" t="str">
        <f>+'SEPG-F-056'!D10</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H9" s="768"/>
      <c r="I9" s="768"/>
      <c r="J9" s="768"/>
      <c r="K9" s="768"/>
      <c r="L9" s="768"/>
      <c r="M9" s="768"/>
      <c r="N9" s="768"/>
      <c r="O9" s="768"/>
      <c r="P9" s="768"/>
      <c r="Q9" s="768"/>
      <c r="R9" s="768"/>
      <c r="S9" s="768"/>
      <c r="T9" s="768"/>
      <c r="U9" s="768"/>
      <c r="V9" s="768"/>
      <c r="W9" s="768"/>
      <c r="X9" s="768"/>
      <c r="Y9" s="768"/>
      <c r="Z9" s="768"/>
      <c r="AA9" s="768"/>
      <c r="AB9" s="769"/>
    </row>
    <row r="10" spans="1:31" s="75" customFormat="1" ht="16.5" customHeight="1" x14ac:dyDescent="0.25">
      <c r="A10" s="104"/>
      <c r="B10" s="572"/>
      <c r="C10" s="794"/>
      <c r="D10" s="794"/>
      <c r="E10" s="794"/>
      <c r="F10" s="794"/>
      <c r="G10" s="770"/>
      <c r="H10" s="770"/>
      <c r="I10" s="770"/>
      <c r="J10" s="770"/>
      <c r="K10" s="770"/>
      <c r="L10" s="770"/>
      <c r="M10" s="770"/>
      <c r="N10" s="770"/>
      <c r="O10" s="770"/>
      <c r="P10" s="770"/>
      <c r="Q10" s="770"/>
      <c r="R10" s="770"/>
      <c r="S10" s="770"/>
      <c r="T10" s="770"/>
      <c r="U10" s="770"/>
      <c r="V10" s="770"/>
      <c r="W10" s="770"/>
      <c r="X10" s="770"/>
      <c r="Y10" s="770"/>
      <c r="Z10" s="770"/>
      <c r="AA10" s="770"/>
      <c r="AB10" s="770"/>
    </row>
    <row r="11" spans="1:31" s="75" customFormat="1" ht="8.25" customHeight="1" x14ac:dyDescent="0.25">
      <c r="B11" s="88"/>
      <c r="C11" s="88"/>
      <c r="D11" s="89"/>
      <c r="E11" s="89"/>
      <c r="F11" s="89"/>
    </row>
    <row r="12" spans="1:31" s="75" customFormat="1" ht="21" customHeight="1" x14ac:dyDescent="0.25">
      <c r="B12" s="801" t="s">
        <v>9</v>
      </c>
      <c r="C12" s="802"/>
      <c r="D12" s="802"/>
      <c r="E12" s="802"/>
      <c r="F12" s="802"/>
      <c r="G12" s="803"/>
      <c r="H12" s="803"/>
      <c r="I12" s="803"/>
      <c r="J12" s="803"/>
      <c r="K12" s="803"/>
      <c r="L12" s="803"/>
      <c r="M12" s="803"/>
      <c r="N12" s="803"/>
      <c r="O12" s="803"/>
      <c r="P12" s="803"/>
      <c r="Q12" s="803"/>
      <c r="R12" s="803"/>
      <c r="S12" s="803"/>
      <c r="T12" s="803"/>
      <c r="U12" s="804"/>
    </row>
    <row r="13" spans="1:31" s="75" customFormat="1" ht="12.75" customHeight="1" x14ac:dyDescent="0.25">
      <c r="B13" s="786" t="s">
        <v>4</v>
      </c>
      <c r="C13" s="787"/>
      <c r="D13" s="787"/>
      <c r="E13" s="787"/>
      <c r="F13" s="787"/>
      <c r="G13" s="788"/>
      <c r="H13" s="788"/>
      <c r="I13" s="788"/>
      <c r="J13" s="788"/>
      <c r="K13" s="788"/>
      <c r="L13" s="788"/>
      <c r="M13" s="788"/>
      <c r="N13" s="788"/>
      <c r="O13" s="788"/>
      <c r="P13" s="788"/>
      <c r="Q13" s="788"/>
      <c r="R13" s="788"/>
      <c r="S13" s="788"/>
      <c r="T13" s="788"/>
      <c r="U13" s="789"/>
    </row>
    <row r="14" spans="1:31" s="75" customFormat="1" ht="15.75" customHeight="1" x14ac:dyDescent="0.25">
      <c r="B14" s="790"/>
      <c r="C14" s="791"/>
      <c r="D14" s="791"/>
      <c r="E14" s="791"/>
      <c r="F14" s="791"/>
      <c r="G14" s="792"/>
      <c r="H14" s="792"/>
      <c r="I14" s="792"/>
      <c r="J14" s="792"/>
      <c r="K14" s="792"/>
      <c r="L14" s="792"/>
      <c r="M14" s="792"/>
      <c r="N14" s="792"/>
      <c r="O14" s="792"/>
      <c r="P14" s="792"/>
      <c r="Q14" s="792"/>
      <c r="R14" s="792"/>
      <c r="S14" s="792"/>
      <c r="T14" s="792"/>
      <c r="U14" s="793"/>
    </row>
    <row r="15" spans="1:31" s="75" customFormat="1" ht="16.5" customHeight="1" x14ac:dyDescent="0.25">
      <c r="B15" s="771" t="s">
        <v>5</v>
      </c>
      <c r="C15" s="772"/>
      <c r="D15" s="772"/>
      <c r="E15" s="795"/>
      <c r="F15" s="795"/>
      <c r="G15" s="795"/>
      <c r="H15" s="795"/>
      <c r="I15" s="795"/>
      <c r="J15" s="795"/>
      <c r="K15" s="796"/>
      <c r="L15" s="771" t="s">
        <v>6</v>
      </c>
      <c r="M15" s="772"/>
      <c r="N15" s="797"/>
      <c r="O15" s="797"/>
      <c r="P15" s="797"/>
      <c r="Q15" s="797"/>
      <c r="R15" s="797"/>
      <c r="S15" s="797"/>
      <c r="T15" s="797"/>
      <c r="U15" s="798"/>
    </row>
    <row r="16" spans="1:31" s="75" customFormat="1" ht="16.5" customHeight="1" x14ac:dyDescent="0.25">
      <c r="B16" s="771" t="s">
        <v>7</v>
      </c>
      <c r="C16" s="772"/>
      <c r="D16" s="772"/>
      <c r="E16" s="772"/>
      <c r="F16" s="772"/>
      <c r="G16" s="772" t="s">
        <v>10</v>
      </c>
      <c r="H16" s="772"/>
      <c r="I16" s="772"/>
      <c r="J16" s="772"/>
      <c r="K16" s="773"/>
      <c r="L16" s="771" t="s">
        <v>7</v>
      </c>
      <c r="M16" s="772"/>
      <c r="N16" s="772"/>
      <c r="O16" s="773"/>
      <c r="P16" s="805" t="s">
        <v>10</v>
      </c>
      <c r="Q16" s="805"/>
      <c r="R16" s="805"/>
      <c r="S16" s="805"/>
      <c r="T16" s="805"/>
      <c r="U16" s="805"/>
    </row>
    <row r="17" spans="2:30" s="75" customFormat="1" ht="15.75" customHeight="1" x14ac:dyDescent="0.25">
      <c r="B17" s="806">
        <v>1</v>
      </c>
      <c r="C17" s="807"/>
      <c r="D17" s="807"/>
      <c r="E17" s="807"/>
      <c r="F17" s="808"/>
      <c r="G17" s="806" t="s">
        <v>267</v>
      </c>
      <c r="H17" s="807"/>
      <c r="I17" s="807"/>
      <c r="J17" s="807"/>
      <c r="K17" s="808"/>
      <c r="L17" s="809">
        <v>7</v>
      </c>
      <c r="M17" s="810"/>
      <c r="N17" s="810"/>
      <c r="O17" s="811"/>
      <c r="P17" s="806" t="s">
        <v>8</v>
      </c>
      <c r="Q17" s="807"/>
      <c r="R17" s="807"/>
      <c r="S17" s="807"/>
      <c r="T17" s="807"/>
      <c r="U17" s="808"/>
      <c r="V17" s="350">
        <f>+L17</f>
        <v>7</v>
      </c>
    </row>
    <row r="18" spans="2:30" s="75" customFormat="1" ht="15.75" customHeight="1" x14ac:dyDescent="0.25">
      <c r="B18" s="806">
        <v>2</v>
      </c>
      <c r="C18" s="807"/>
      <c r="D18" s="807"/>
      <c r="E18" s="807"/>
      <c r="F18" s="808"/>
      <c r="G18" s="785" t="s">
        <v>268</v>
      </c>
      <c r="H18" s="785"/>
      <c r="I18" s="785"/>
      <c r="J18" s="785"/>
      <c r="K18" s="785"/>
      <c r="L18" s="812">
        <v>11</v>
      </c>
      <c r="M18" s="813"/>
      <c r="N18" s="813"/>
      <c r="O18" s="813"/>
      <c r="P18" s="785" t="s">
        <v>52</v>
      </c>
      <c r="Q18" s="785"/>
      <c r="R18" s="785"/>
      <c r="S18" s="785"/>
      <c r="T18" s="785"/>
      <c r="U18" s="785"/>
      <c r="V18" s="350">
        <f>+L18</f>
        <v>11</v>
      </c>
    </row>
    <row r="19" spans="2:30" s="75" customFormat="1" ht="15.75" customHeight="1" x14ac:dyDescent="0.25">
      <c r="B19" s="806">
        <v>3</v>
      </c>
      <c r="C19" s="807"/>
      <c r="D19" s="807"/>
      <c r="E19" s="807"/>
      <c r="F19" s="808"/>
      <c r="G19" s="785" t="s">
        <v>269</v>
      </c>
      <c r="H19" s="785"/>
      <c r="I19" s="785"/>
      <c r="J19" s="785"/>
      <c r="K19" s="785"/>
      <c r="L19" s="812">
        <v>13</v>
      </c>
      <c r="M19" s="813"/>
      <c r="N19" s="813"/>
      <c r="O19" s="813"/>
      <c r="P19" s="785" t="s">
        <v>11</v>
      </c>
      <c r="Q19" s="785"/>
      <c r="R19" s="785"/>
      <c r="S19" s="785"/>
      <c r="T19" s="785"/>
      <c r="U19" s="785"/>
      <c r="V19" s="350">
        <f>+L19</f>
        <v>13</v>
      </c>
    </row>
    <row r="20" spans="2:30" s="75" customFormat="1" ht="15.75" customHeight="1" x14ac:dyDescent="0.25">
      <c r="B20" s="806">
        <v>4</v>
      </c>
      <c r="C20" s="807"/>
      <c r="D20" s="807"/>
      <c r="E20" s="807"/>
      <c r="F20" s="808"/>
      <c r="G20" s="785" t="s">
        <v>270</v>
      </c>
      <c r="H20" s="785"/>
      <c r="I20" s="785"/>
      <c r="J20" s="785"/>
      <c r="K20" s="785"/>
      <c r="L20" s="783"/>
      <c r="M20" s="784"/>
      <c r="N20" s="784"/>
      <c r="O20" s="784"/>
      <c r="P20" s="729"/>
      <c r="Q20" s="729"/>
      <c r="R20" s="729"/>
      <c r="S20" s="729"/>
      <c r="T20" s="729"/>
      <c r="U20" s="729"/>
    </row>
    <row r="21" spans="2:30" s="75" customFormat="1" ht="15.75" customHeight="1" x14ac:dyDescent="0.25">
      <c r="B21" s="806">
        <v>5</v>
      </c>
      <c r="C21" s="807"/>
      <c r="D21" s="807"/>
      <c r="E21" s="807"/>
      <c r="F21" s="808"/>
      <c r="G21" s="785" t="s">
        <v>271</v>
      </c>
      <c r="H21" s="785"/>
      <c r="I21" s="785"/>
      <c r="J21" s="785"/>
      <c r="K21" s="785"/>
      <c r="L21" s="783"/>
      <c r="M21" s="784"/>
      <c r="N21" s="784"/>
      <c r="O21" s="784"/>
      <c r="P21" s="729"/>
      <c r="Q21" s="729"/>
      <c r="R21" s="729"/>
      <c r="S21" s="729"/>
      <c r="T21" s="729"/>
      <c r="U21" s="729"/>
    </row>
    <row r="22" spans="2:30" s="75" customFormat="1" ht="27.75" customHeight="1" thickBot="1" x14ac:dyDescent="0.3">
      <c r="B22" s="345" t="s">
        <v>295</v>
      </c>
      <c r="C22" s="90"/>
      <c r="D22" s="90"/>
      <c r="E22" s="90"/>
      <c r="F22" s="90"/>
      <c r="G22" s="90"/>
      <c r="H22" s="91"/>
      <c r="I22" s="90"/>
      <c r="J22" s="90"/>
      <c r="K22" s="90"/>
      <c r="L22" s="69"/>
      <c r="M22" s="90"/>
      <c r="N22" s="90"/>
      <c r="O22" s="90"/>
      <c r="P22" s="90"/>
      <c r="Q22" s="90"/>
      <c r="R22" s="91"/>
      <c r="S22" s="90"/>
      <c r="T22" s="90"/>
      <c r="U22" s="90"/>
    </row>
    <row r="23" spans="2:30" s="75" customFormat="1" ht="31.5" customHeight="1" x14ac:dyDescent="0.25">
      <c r="B23" s="713" t="s">
        <v>29</v>
      </c>
      <c r="C23" s="734" t="s">
        <v>12</v>
      </c>
      <c r="D23" s="735"/>
      <c r="E23" s="735"/>
      <c r="F23" s="735"/>
      <c r="G23" s="735"/>
      <c r="H23" s="736"/>
      <c r="I23" s="743" t="s">
        <v>132</v>
      </c>
      <c r="J23" s="774" t="s">
        <v>30</v>
      </c>
      <c r="K23" s="775"/>
      <c r="L23" s="775"/>
      <c r="M23" s="775"/>
      <c r="N23" s="775"/>
      <c r="O23" s="775"/>
      <c r="P23" s="775"/>
      <c r="Q23" s="775"/>
      <c r="R23" s="775"/>
      <c r="S23" s="775"/>
      <c r="T23" s="775"/>
      <c r="U23" s="775"/>
      <c r="V23" s="775"/>
      <c r="W23" s="775"/>
      <c r="X23" s="776"/>
      <c r="Y23" s="760" t="s">
        <v>26</v>
      </c>
      <c r="Z23" s="757" t="s">
        <v>27</v>
      </c>
      <c r="AA23" s="760" t="s">
        <v>31</v>
      </c>
      <c r="AB23" s="780" t="s">
        <v>134</v>
      </c>
    </row>
    <row r="24" spans="2:30" s="75" customFormat="1" ht="31.5" customHeight="1" thickBot="1" x14ac:dyDescent="0.3">
      <c r="B24" s="799"/>
      <c r="C24" s="737"/>
      <c r="D24" s="738"/>
      <c r="E24" s="738"/>
      <c r="F24" s="738"/>
      <c r="G24" s="738"/>
      <c r="H24" s="739"/>
      <c r="I24" s="744"/>
      <c r="J24" s="777"/>
      <c r="K24" s="778"/>
      <c r="L24" s="778"/>
      <c r="M24" s="778"/>
      <c r="N24" s="778"/>
      <c r="O24" s="778"/>
      <c r="P24" s="778"/>
      <c r="Q24" s="778"/>
      <c r="R24" s="778"/>
      <c r="S24" s="778"/>
      <c r="T24" s="778"/>
      <c r="U24" s="778"/>
      <c r="V24" s="778"/>
      <c r="W24" s="778"/>
      <c r="X24" s="779"/>
      <c r="Y24" s="761"/>
      <c r="Z24" s="758"/>
      <c r="AA24" s="761"/>
      <c r="AB24" s="781"/>
    </row>
    <row r="25" spans="2:30" s="75" customFormat="1" ht="31.5" customHeight="1" thickBot="1" x14ac:dyDescent="0.35">
      <c r="B25" s="800"/>
      <c r="C25" s="740"/>
      <c r="D25" s="741"/>
      <c r="E25" s="741"/>
      <c r="F25" s="741"/>
      <c r="G25" s="741"/>
      <c r="H25" s="742"/>
      <c r="I25" s="745"/>
      <c r="J25" s="392">
        <v>1</v>
      </c>
      <c r="K25" s="393">
        <f>J25+1</f>
        <v>2</v>
      </c>
      <c r="L25" s="393">
        <f t="shared" ref="L25:X25" si="0">K25+1</f>
        <v>3</v>
      </c>
      <c r="M25" s="393">
        <f t="shared" si="0"/>
        <v>4</v>
      </c>
      <c r="N25" s="393">
        <f t="shared" si="0"/>
        <v>5</v>
      </c>
      <c r="O25" s="393">
        <f t="shared" si="0"/>
        <v>6</v>
      </c>
      <c r="P25" s="393">
        <f>O25+1</f>
        <v>7</v>
      </c>
      <c r="Q25" s="393">
        <f t="shared" si="0"/>
        <v>8</v>
      </c>
      <c r="R25" s="393">
        <f t="shared" si="0"/>
        <v>9</v>
      </c>
      <c r="S25" s="393">
        <f t="shared" si="0"/>
        <v>10</v>
      </c>
      <c r="T25" s="393">
        <f t="shared" si="0"/>
        <v>11</v>
      </c>
      <c r="U25" s="393">
        <f t="shared" si="0"/>
        <v>12</v>
      </c>
      <c r="V25" s="393">
        <f>U25+1</f>
        <v>13</v>
      </c>
      <c r="W25" s="393">
        <f t="shared" si="0"/>
        <v>14</v>
      </c>
      <c r="X25" s="394">
        <f t="shared" si="0"/>
        <v>15</v>
      </c>
      <c r="Y25" s="725"/>
      <c r="Z25" s="759"/>
      <c r="AA25" s="714"/>
      <c r="AB25" s="782"/>
    </row>
    <row r="26" spans="2:30" s="75" customFormat="1" ht="35.25" customHeight="1" thickBot="1" x14ac:dyDescent="0.3">
      <c r="B26" s="713" t="str">
        <f>'SEPG-F-057'!B17</f>
        <v>GJ-DJ 1</v>
      </c>
      <c r="C26" s="715" t="str">
        <f>IF(COUNTA('SEPG-F-057'!C17)&gt;0,'SEPG-F-057'!C17,"")</f>
        <v>Ocultar o presentar pruebas  falsas o incompletas para beneficiar a terceros</v>
      </c>
      <c r="D26" s="716"/>
      <c r="E26" s="716"/>
      <c r="F26" s="716"/>
      <c r="G26" s="716"/>
      <c r="H26" s="717"/>
      <c r="I26" s="289" t="s">
        <v>14</v>
      </c>
      <c r="J26" s="391">
        <v>1</v>
      </c>
      <c r="K26" s="391">
        <v>1</v>
      </c>
      <c r="L26" s="391">
        <v>1</v>
      </c>
      <c r="M26" s="391"/>
      <c r="N26" s="391"/>
      <c r="O26" s="391"/>
      <c r="P26" s="391"/>
      <c r="Q26" s="391"/>
      <c r="R26" s="391"/>
      <c r="S26" s="391"/>
      <c r="T26" s="391"/>
      <c r="U26" s="391"/>
      <c r="V26" s="391"/>
      <c r="W26" s="391"/>
      <c r="X26" s="391"/>
      <c r="Y26" s="291">
        <f>IFERROR(MAX(_xlfn.MODE.MULT(J26:X26)),"")</f>
        <v>1</v>
      </c>
      <c r="Z26" s="266" t="str">
        <f>VLOOKUP(Y26,$B$17:$K$21,6,FALSE)</f>
        <v xml:space="preserve">Raro </v>
      </c>
      <c r="AA26" s="732">
        <f>IFERROR(Y26*Y27,"")</f>
        <v>13</v>
      </c>
      <c r="AB26" s="730" t="str">
        <f>IFERROR(VLOOKUP(AA26,DB!$B$37:$D$51,2,FALSE),"")</f>
        <v>Riesgo Moderado (Z-8)</v>
      </c>
      <c r="AD26" s="729"/>
    </row>
    <row r="27" spans="2:30" s="75" customFormat="1" ht="39.75" customHeight="1" thickBot="1" x14ac:dyDescent="0.3">
      <c r="B27" s="714"/>
      <c r="C27" s="718"/>
      <c r="D27" s="719"/>
      <c r="E27" s="719"/>
      <c r="F27" s="719"/>
      <c r="G27" s="719"/>
      <c r="H27" s="720"/>
      <c r="I27" s="290" t="s">
        <v>15</v>
      </c>
      <c r="J27" s="721">
        <v>13</v>
      </c>
      <c r="K27" s="722"/>
      <c r="L27" s="722"/>
      <c r="M27" s="722"/>
      <c r="N27" s="722"/>
      <c r="O27" s="722"/>
      <c r="P27" s="722"/>
      <c r="Q27" s="722"/>
      <c r="R27" s="722"/>
      <c r="S27" s="722"/>
      <c r="T27" s="722"/>
      <c r="U27" s="722"/>
      <c r="V27" s="722"/>
      <c r="W27" s="722"/>
      <c r="X27" s="723"/>
      <c r="Y27" s="349">
        <f>+J27</f>
        <v>13</v>
      </c>
      <c r="Z27" s="266" t="str">
        <f>VLOOKUP(Y27,$L$17:$U$19,5,FALSE)</f>
        <v>Catastrófico</v>
      </c>
      <c r="AA27" s="733"/>
      <c r="AB27" s="731"/>
      <c r="AD27" s="729"/>
    </row>
    <row r="28" spans="2:30" s="75" customFormat="1" ht="31.5" customHeight="1" thickBot="1" x14ac:dyDescent="0.3">
      <c r="B28" s="713" t="str">
        <f>'SEPG-F-057'!B18</f>
        <v>GJ-DJ 2</v>
      </c>
      <c r="C28" s="715" t="str">
        <f>IF(COUNTA('SEPG-F-057'!C18)&gt;0,'SEPG-F-057'!C18,"")</f>
        <v>Negligencia en el seguimiento de los términos de  vencimiento procesales con el fin de beneficiar a terceros.</v>
      </c>
      <c r="D28" s="716"/>
      <c r="E28" s="716"/>
      <c r="F28" s="716"/>
      <c r="G28" s="716"/>
      <c r="H28" s="717"/>
      <c r="I28" s="263" t="s">
        <v>14</v>
      </c>
      <c r="J28" s="391">
        <v>2</v>
      </c>
      <c r="K28" s="391">
        <v>1</v>
      </c>
      <c r="L28" s="391">
        <v>2</v>
      </c>
      <c r="M28" s="391"/>
      <c r="N28" s="391"/>
      <c r="O28" s="391"/>
      <c r="P28" s="391"/>
      <c r="Q28" s="391"/>
      <c r="R28" s="391"/>
      <c r="S28" s="391"/>
      <c r="T28" s="391"/>
      <c r="U28" s="391"/>
      <c r="V28" s="391"/>
      <c r="W28" s="391"/>
      <c r="X28" s="391"/>
      <c r="Y28" s="268">
        <f>IFERROR(MAX(_xlfn.MODE.MULT(J28:X28)),"")</f>
        <v>2</v>
      </c>
      <c r="Z28" s="266" t="str">
        <f>VLOOKUP(Y28,$B$17:$K$21,6,FALSE)</f>
        <v xml:space="preserve">Improbable </v>
      </c>
      <c r="AA28" s="732">
        <f>IFERROR(Y28*Y29,"")</f>
        <v>26</v>
      </c>
      <c r="AB28" s="730" t="str">
        <f>IFERROR(VLOOKUP(AA28,DB!$B$37:$D$51,2,FALSE),"")</f>
        <v>Riesgo Alto (Z-12)</v>
      </c>
    </row>
    <row r="29" spans="2:30" s="75" customFormat="1" ht="24.95" customHeight="1" thickBot="1" x14ac:dyDescent="0.3">
      <c r="B29" s="725"/>
      <c r="C29" s="726"/>
      <c r="D29" s="727"/>
      <c r="E29" s="727"/>
      <c r="F29" s="727"/>
      <c r="G29" s="727"/>
      <c r="H29" s="728"/>
      <c r="I29" s="264" t="s">
        <v>15</v>
      </c>
      <c r="J29" s="724">
        <v>13</v>
      </c>
      <c r="K29" s="722"/>
      <c r="L29" s="722"/>
      <c r="M29" s="722"/>
      <c r="N29" s="722"/>
      <c r="O29" s="722"/>
      <c r="P29" s="722"/>
      <c r="Q29" s="722"/>
      <c r="R29" s="722"/>
      <c r="S29" s="722"/>
      <c r="T29" s="722"/>
      <c r="U29" s="722"/>
      <c r="V29" s="722"/>
      <c r="W29" s="722"/>
      <c r="X29" s="723"/>
      <c r="Y29" s="349">
        <f>+J29</f>
        <v>13</v>
      </c>
      <c r="Z29" s="266" t="str">
        <f>VLOOKUP(Y29,$L$17:$U$19,5,FALSE)</f>
        <v>Catastrófico</v>
      </c>
      <c r="AA29" s="733"/>
      <c r="AB29" s="731"/>
    </row>
    <row r="30" spans="2:30" s="75" customFormat="1" ht="37.5" customHeight="1" thickBot="1" x14ac:dyDescent="0.3">
      <c r="B30" s="713" t="str">
        <f>'SEPG-F-057'!B19</f>
        <v>GJ-DJ 3</v>
      </c>
      <c r="C30" s="715" t="str">
        <f>IF(COUNTA('SEPG-F-057'!C19)&gt;0,'SEPG-F-057'!C19,"")</f>
        <v>Incumplimiento o falta de gestión efectiva ante ordenes judiciales.</v>
      </c>
      <c r="D30" s="716"/>
      <c r="E30" s="716"/>
      <c r="F30" s="716"/>
      <c r="G30" s="716"/>
      <c r="H30" s="717"/>
      <c r="I30" s="263" t="s">
        <v>14</v>
      </c>
      <c r="J30" s="391">
        <v>2</v>
      </c>
      <c r="K30" s="391">
        <v>1</v>
      </c>
      <c r="L30" s="391">
        <v>1</v>
      </c>
      <c r="M30" s="391"/>
      <c r="N30" s="391"/>
      <c r="O30" s="391"/>
      <c r="P30" s="391"/>
      <c r="Q30" s="391"/>
      <c r="R30" s="391"/>
      <c r="S30" s="391"/>
      <c r="T30" s="391"/>
      <c r="U30" s="391"/>
      <c r="V30" s="391"/>
      <c r="W30" s="391"/>
      <c r="X30" s="391"/>
      <c r="Y30" s="267">
        <f>IFERROR(MAX(_xlfn.MODE.MULT(J30:X30)),"")</f>
        <v>1</v>
      </c>
      <c r="Z30" s="266" t="str">
        <f>VLOOKUP(Y30,$B$17:$K$21,6,FALSE)</f>
        <v xml:space="preserve">Raro </v>
      </c>
      <c r="AA30" s="732">
        <f>IFERROR(Y30*Y31,"")</f>
        <v>13</v>
      </c>
      <c r="AB30" s="730" t="str">
        <f>IFERROR(VLOOKUP(AA30,DB!$B$37:$D$51,2,FALSE),"")</f>
        <v>Riesgo Moderado (Z-8)</v>
      </c>
    </row>
    <row r="31" spans="2:30" s="75" customFormat="1" ht="41.25" customHeight="1" thickBot="1" x14ac:dyDescent="0.3">
      <c r="B31" s="714"/>
      <c r="C31" s="718"/>
      <c r="D31" s="719"/>
      <c r="E31" s="719"/>
      <c r="F31" s="719"/>
      <c r="G31" s="719"/>
      <c r="H31" s="720"/>
      <c r="I31" s="262" t="s">
        <v>15</v>
      </c>
      <c r="J31" s="724">
        <v>13</v>
      </c>
      <c r="K31" s="722"/>
      <c r="L31" s="722"/>
      <c r="M31" s="722"/>
      <c r="N31" s="722"/>
      <c r="O31" s="722"/>
      <c r="P31" s="722"/>
      <c r="Q31" s="722"/>
      <c r="R31" s="722"/>
      <c r="S31" s="722"/>
      <c r="T31" s="722"/>
      <c r="U31" s="722"/>
      <c r="V31" s="722"/>
      <c r="W31" s="722"/>
      <c r="X31" s="723"/>
      <c r="Y31" s="349">
        <f>+J31</f>
        <v>13</v>
      </c>
      <c r="Z31" s="266" t="str">
        <f>VLOOKUP(Y31,$L$17:$U$19,5,FALSE)</f>
        <v>Catastrófico</v>
      </c>
      <c r="AA31" s="733"/>
      <c r="AB31" s="731"/>
    </row>
    <row r="32" spans="2:30" s="75" customFormat="1" ht="24.95" customHeight="1" thickBot="1" x14ac:dyDescent="0.3">
      <c r="B32" s="713" t="str">
        <f>'SEPG-F-057'!B20</f>
        <v>GJ-DJ 4</v>
      </c>
      <c r="C32" s="715" t="str">
        <f>IF(COUNTA('SEPG-F-057'!C20)&gt;0,'SEPG-F-057'!C20,"")</f>
        <v xml:space="preserve">Filtración de información de procesos judiciales </v>
      </c>
      <c r="D32" s="716"/>
      <c r="E32" s="716"/>
      <c r="F32" s="716"/>
      <c r="G32" s="716"/>
      <c r="H32" s="717"/>
      <c r="I32" s="263" t="s">
        <v>14</v>
      </c>
      <c r="J32" s="391">
        <v>2</v>
      </c>
      <c r="K32" s="391">
        <v>1</v>
      </c>
      <c r="L32" s="391">
        <v>1</v>
      </c>
      <c r="M32" s="391"/>
      <c r="N32" s="391"/>
      <c r="O32" s="391"/>
      <c r="P32" s="391"/>
      <c r="Q32" s="391"/>
      <c r="R32" s="391"/>
      <c r="S32" s="391"/>
      <c r="T32" s="391"/>
      <c r="U32" s="391"/>
      <c r="V32" s="391"/>
      <c r="W32" s="391"/>
      <c r="X32" s="391"/>
      <c r="Y32" s="268">
        <f>IFERROR(MAX(_xlfn.MODE.MULT(J32:X32)),"")</f>
        <v>1</v>
      </c>
      <c r="Z32" s="266" t="str">
        <f>VLOOKUP(Y32,$B$17:$K$21,6,FALSE)</f>
        <v xml:space="preserve">Raro </v>
      </c>
      <c r="AA32" s="732">
        <f>IFERROR(Y32*Y33,"")</f>
        <v>13</v>
      </c>
      <c r="AB32" s="730" t="str">
        <f>IFERROR(VLOOKUP(AA32,DB!$B$37:$D$51,2,FALSE),"")</f>
        <v>Riesgo Moderado (Z-8)</v>
      </c>
    </row>
    <row r="33" spans="2:28" s="75" customFormat="1" ht="59.25" customHeight="1" thickBot="1" x14ac:dyDescent="0.3">
      <c r="B33" s="714"/>
      <c r="C33" s="718"/>
      <c r="D33" s="719"/>
      <c r="E33" s="719"/>
      <c r="F33" s="719"/>
      <c r="G33" s="719"/>
      <c r="H33" s="720"/>
      <c r="I33" s="262" t="s">
        <v>15</v>
      </c>
      <c r="J33" s="724">
        <v>13</v>
      </c>
      <c r="K33" s="722"/>
      <c r="L33" s="722"/>
      <c r="M33" s="722"/>
      <c r="N33" s="722"/>
      <c r="O33" s="722"/>
      <c r="P33" s="722"/>
      <c r="Q33" s="722"/>
      <c r="R33" s="722"/>
      <c r="S33" s="722"/>
      <c r="T33" s="722"/>
      <c r="U33" s="722"/>
      <c r="V33" s="722"/>
      <c r="W33" s="722"/>
      <c r="X33" s="723"/>
      <c r="Y33" s="349">
        <f>+J33</f>
        <v>13</v>
      </c>
      <c r="Z33" s="266" t="str">
        <f>VLOOKUP(Y33,$L$17:$U$19,5,FALSE)</f>
        <v>Catastrófico</v>
      </c>
      <c r="AA33" s="733"/>
      <c r="AB33" s="731"/>
    </row>
    <row r="34" spans="2:28" s="75" customFormat="1" ht="37.5" hidden="1" customHeight="1" thickBot="1" x14ac:dyDescent="0.3">
      <c r="B34" s="713" t="str">
        <f>'SEPG-F-057'!B21</f>
        <v>GJ-DJ 5</v>
      </c>
      <c r="C34" s="715" t="str">
        <f>IF(COUNTA('SEPG-F-057'!C21)&gt;0,'SEPG-F-057'!C21,"")</f>
        <v/>
      </c>
      <c r="D34" s="716"/>
      <c r="E34" s="716"/>
      <c r="F34" s="716"/>
      <c r="G34" s="716"/>
      <c r="H34" s="717"/>
      <c r="I34" s="263" t="s">
        <v>14</v>
      </c>
      <c r="J34" s="391"/>
      <c r="K34" s="391"/>
      <c r="L34" s="391"/>
      <c r="M34" s="391"/>
      <c r="N34" s="391"/>
      <c r="O34" s="391"/>
      <c r="P34" s="391"/>
      <c r="Q34" s="391"/>
      <c r="R34" s="391"/>
      <c r="S34" s="391"/>
      <c r="T34" s="391"/>
      <c r="U34" s="391"/>
      <c r="V34" s="391"/>
      <c r="W34" s="391"/>
      <c r="X34" s="391"/>
      <c r="Y34" s="267" t="str">
        <f>IFERROR(MAX(_xlfn.MODE.MULT(J34:X34)),"")</f>
        <v/>
      </c>
      <c r="Z34" s="266" t="e">
        <f>VLOOKUP(Y34,$B$17:$K$21,6,FALSE)</f>
        <v>#N/A</v>
      </c>
      <c r="AA34" s="732" t="str">
        <f>IFERROR(Y34*Y35,"")</f>
        <v/>
      </c>
      <c r="AB34" s="730" t="str">
        <f>IFERROR(VLOOKUP(AA34,DB!$B$37:$D$51,2,FALSE),"")</f>
        <v/>
      </c>
    </row>
    <row r="35" spans="2:28" s="75" customFormat="1" ht="38.25" hidden="1" customHeight="1" thickBot="1" x14ac:dyDescent="0.3">
      <c r="B35" s="714"/>
      <c r="C35" s="718"/>
      <c r="D35" s="719"/>
      <c r="E35" s="719"/>
      <c r="F35" s="719"/>
      <c r="G35" s="719"/>
      <c r="H35" s="720"/>
      <c r="I35" s="262" t="s">
        <v>15</v>
      </c>
      <c r="J35" s="724"/>
      <c r="K35" s="722"/>
      <c r="L35" s="722"/>
      <c r="M35" s="722"/>
      <c r="N35" s="722"/>
      <c r="O35" s="722"/>
      <c r="P35" s="722"/>
      <c r="Q35" s="722"/>
      <c r="R35" s="722"/>
      <c r="S35" s="722"/>
      <c r="T35" s="722"/>
      <c r="U35" s="722"/>
      <c r="V35" s="722"/>
      <c r="W35" s="722"/>
      <c r="X35" s="723"/>
      <c r="Y35" s="349">
        <f>+J35</f>
        <v>0</v>
      </c>
      <c r="Z35" s="266" t="e">
        <f>VLOOKUP(Y35,$L$17:$U$19,5,FALSE)</f>
        <v>#N/A</v>
      </c>
      <c r="AA35" s="733"/>
      <c r="AB35" s="731"/>
    </row>
    <row r="36" spans="2:28" s="75" customFormat="1" ht="24.95" hidden="1" customHeight="1" thickBot="1" x14ac:dyDescent="0.3">
      <c r="B36" s="713">
        <f>'SEPG-F-057'!B22</f>
        <v>0</v>
      </c>
      <c r="C36" s="715" t="str">
        <f>IF(COUNTA('SEPG-F-057'!C22)&gt;0,'SEPG-F-057'!C22,"")</f>
        <v/>
      </c>
      <c r="D36" s="716"/>
      <c r="E36" s="716"/>
      <c r="F36" s="716"/>
      <c r="G36" s="716"/>
      <c r="H36" s="717"/>
      <c r="I36" s="263" t="s">
        <v>14</v>
      </c>
      <c r="J36" s="391"/>
      <c r="K36" s="391"/>
      <c r="L36" s="391"/>
      <c r="M36" s="391"/>
      <c r="N36" s="391"/>
      <c r="O36" s="391"/>
      <c r="P36" s="391"/>
      <c r="Q36" s="391"/>
      <c r="R36" s="391"/>
      <c r="S36" s="391"/>
      <c r="T36" s="391"/>
      <c r="U36" s="391"/>
      <c r="V36" s="391"/>
      <c r="W36" s="391"/>
      <c r="X36" s="391"/>
      <c r="Y36" s="268" t="str">
        <f>IFERROR(MAX(_xlfn.MODE.MULT(J36:X36)),"")</f>
        <v/>
      </c>
      <c r="Z36" s="266" t="e">
        <f>VLOOKUP(Y36,$B$17:$K$21,6,FALSE)</f>
        <v>#N/A</v>
      </c>
      <c r="AA36" s="732" t="str">
        <f>IFERROR(Y36*Y37,"")</f>
        <v/>
      </c>
      <c r="AB36" s="730" t="str">
        <f>IFERROR(VLOOKUP(AA36,DB!$B$37:$D$51,2,FALSE),"")</f>
        <v/>
      </c>
    </row>
    <row r="37" spans="2:28" s="75" customFormat="1" ht="24.95" hidden="1" customHeight="1" thickBot="1" x14ac:dyDescent="0.3">
      <c r="B37" s="714"/>
      <c r="C37" s="718"/>
      <c r="D37" s="719"/>
      <c r="E37" s="719"/>
      <c r="F37" s="719"/>
      <c r="G37" s="719"/>
      <c r="H37" s="720"/>
      <c r="I37" s="262" t="s">
        <v>15</v>
      </c>
      <c r="J37" s="724"/>
      <c r="K37" s="722"/>
      <c r="L37" s="722"/>
      <c r="M37" s="722"/>
      <c r="N37" s="722"/>
      <c r="O37" s="722"/>
      <c r="P37" s="722"/>
      <c r="Q37" s="722"/>
      <c r="R37" s="722"/>
      <c r="S37" s="722"/>
      <c r="T37" s="722"/>
      <c r="U37" s="722"/>
      <c r="V37" s="722"/>
      <c r="W37" s="722"/>
      <c r="X37" s="723"/>
      <c r="Y37" s="349">
        <f>+J37</f>
        <v>0</v>
      </c>
      <c r="Z37" s="266" t="e">
        <f>VLOOKUP(Y37,$L$17:$U$19,5,FALSE)</f>
        <v>#N/A</v>
      </c>
      <c r="AA37" s="733"/>
      <c r="AB37" s="731"/>
    </row>
    <row r="38" spans="2:28" s="75" customFormat="1" ht="24.95" hidden="1" customHeight="1" thickBot="1" x14ac:dyDescent="0.3">
      <c r="B38" s="713">
        <f>'SEPG-F-057'!B23</f>
        <v>0</v>
      </c>
      <c r="C38" s="715" t="str">
        <f>IF(COUNTA('SEPG-F-057'!C23)&gt;0,'SEPG-F-057'!C23,"")</f>
        <v/>
      </c>
      <c r="D38" s="716"/>
      <c r="E38" s="716"/>
      <c r="F38" s="716"/>
      <c r="G38" s="716"/>
      <c r="H38" s="717"/>
      <c r="I38" s="263" t="s">
        <v>14</v>
      </c>
      <c r="J38" s="391"/>
      <c r="K38" s="391"/>
      <c r="L38" s="391"/>
      <c r="M38" s="391"/>
      <c r="N38" s="391"/>
      <c r="O38" s="391"/>
      <c r="P38" s="391"/>
      <c r="Q38" s="391"/>
      <c r="R38" s="391"/>
      <c r="S38" s="391"/>
      <c r="T38" s="391"/>
      <c r="U38" s="391"/>
      <c r="V38" s="391"/>
      <c r="W38" s="391"/>
      <c r="X38" s="391"/>
      <c r="Y38" s="267" t="str">
        <f>IFERROR(MAX(_xlfn.MODE.MULT(J38:X38)),"")</f>
        <v/>
      </c>
      <c r="Z38" s="266" t="e">
        <f>VLOOKUP(Y38,$B$17:$K$21,6,FALSE)</f>
        <v>#N/A</v>
      </c>
      <c r="AA38" s="732" t="str">
        <f>IFERROR(Y38*Y39,"")</f>
        <v/>
      </c>
      <c r="AB38" s="730" t="str">
        <f>IFERROR(VLOOKUP(AA38,DB!$B$37:$D$51,2,FALSE),"")</f>
        <v/>
      </c>
    </row>
    <row r="39" spans="2:28" s="75" customFormat="1" ht="24.95" hidden="1" customHeight="1" thickBot="1" x14ac:dyDescent="0.3">
      <c r="B39" s="714"/>
      <c r="C39" s="718"/>
      <c r="D39" s="719"/>
      <c r="E39" s="719"/>
      <c r="F39" s="719"/>
      <c r="G39" s="719"/>
      <c r="H39" s="720"/>
      <c r="I39" s="262" t="s">
        <v>15</v>
      </c>
      <c r="J39" s="724"/>
      <c r="K39" s="722"/>
      <c r="L39" s="722"/>
      <c r="M39" s="722"/>
      <c r="N39" s="722"/>
      <c r="O39" s="722"/>
      <c r="P39" s="722"/>
      <c r="Q39" s="722"/>
      <c r="R39" s="722"/>
      <c r="S39" s="722"/>
      <c r="T39" s="722"/>
      <c r="U39" s="722"/>
      <c r="V39" s="722"/>
      <c r="W39" s="722"/>
      <c r="X39" s="723"/>
      <c r="Y39" s="349">
        <f>+J39</f>
        <v>0</v>
      </c>
      <c r="Z39" s="266" t="e">
        <f>VLOOKUP(Y39,$L$17:$U$19,5,FALSE)</f>
        <v>#N/A</v>
      </c>
      <c r="AA39" s="733"/>
      <c r="AB39" s="731"/>
    </row>
    <row r="40" spans="2:28" s="75" customFormat="1" ht="24.95" hidden="1" customHeight="1" thickBot="1" x14ac:dyDescent="0.3">
      <c r="B40" s="713">
        <f>'SEPG-F-057'!B24</f>
        <v>0</v>
      </c>
      <c r="C40" s="715" t="str">
        <f>IF(COUNTA('SEPG-F-057'!C24)&gt;0,'SEPG-F-057'!C24,"")</f>
        <v/>
      </c>
      <c r="D40" s="716"/>
      <c r="E40" s="716"/>
      <c r="F40" s="716"/>
      <c r="G40" s="716"/>
      <c r="H40" s="717"/>
      <c r="I40" s="263" t="s">
        <v>14</v>
      </c>
      <c r="J40" s="391"/>
      <c r="K40" s="391"/>
      <c r="L40" s="391"/>
      <c r="M40" s="391"/>
      <c r="N40" s="391"/>
      <c r="O40" s="391"/>
      <c r="P40" s="391"/>
      <c r="Q40" s="391"/>
      <c r="R40" s="391"/>
      <c r="S40" s="391"/>
      <c r="T40" s="391"/>
      <c r="U40" s="391"/>
      <c r="V40" s="391"/>
      <c r="W40" s="391"/>
      <c r="X40" s="391"/>
      <c r="Y40" s="268" t="str">
        <f>IFERROR(MAX(_xlfn.MODE.MULT(J40:X40)),"")</f>
        <v/>
      </c>
      <c r="Z40" s="266" t="e">
        <f>VLOOKUP(Y40,$B$17:$K$21,6,FALSE)</f>
        <v>#N/A</v>
      </c>
      <c r="AA40" s="732" t="str">
        <f>IFERROR(Y40*Y41,"")</f>
        <v/>
      </c>
      <c r="AB40" s="730" t="str">
        <f>IFERROR(VLOOKUP(AA40,DB!$B$37:$D$51,2,FALSE),"")</f>
        <v/>
      </c>
    </row>
    <row r="41" spans="2:28" s="75" customFormat="1" ht="24.95" hidden="1" customHeight="1" thickBot="1" x14ac:dyDescent="0.3">
      <c r="B41" s="714"/>
      <c r="C41" s="718"/>
      <c r="D41" s="719"/>
      <c r="E41" s="719"/>
      <c r="F41" s="719"/>
      <c r="G41" s="719"/>
      <c r="H41" s="720"/>
      <c r="I41" s="262" t="s">
        <v>15</v>
      </c>
      <c r="J41" s="724"/>
      <c r="K41" s="722"/>
      <c r="L41" s="722"/>
      <c r="M41" s="722"/>
      <c r="N41" s="722"/>
      <c r="O41" s="722"/>
      <c r="P41" s="722"/>
      <c r="Q41" s="722"/>
      <c r="R41" s="722"/>
      <c r="S41" s="722"/>
      <c r="T41" s="722"/>
      <c r="U41" s="722"/>
      <c r="V41" s="722"/>
      <c r="W41" s="722"/>
      <c r="X41" s="723"/>
      <c r="Y41" s="349">
        <f>+J41</f>
        <v>0</v>
      </c>
      <c r="Z41" s="266" t="e">
        <f>VLOOKUP(Y41,$L$17:$U$19,5,FALSE)</f>
        <v>#N/A</v>
      </c>
      <c r="AA41" s="733"/>
      <c r="AB41" s="731"/>
    </row>
    <row r="42" spans="2:28" s="75" customFormat="1" ht="24.95" hidden="1" customHeight="1" x14ac:dyDescent="0.25">
      <c r="B42" s="713">
        <f>'SEPG-F-057'!B25</f>
        <v>1</v>
      </c>
      <c r="C42" s="715" t="str">
        <f>IF(COUNTA('SEPG-F-057'!C25)&gt;0,'SEPG-F-057'!C25,"")</f>
        <v/>
      </c>
      <c r="D42" s="716"/>
      <c r="E42" s="716"/>
      <c r="F42" s="716"/>
      <c r="G42" s="716"/>
      <c r="H42" s="717"/>
      <c r="I42" s="263" t="s">
        <v>14</v>
      </c>
      <c r="J42" s="292"/>
      <c r="K42" s="292"/>
      <c r="L42" s="292"/>
      <c r="M42" s="292"/>
      <c r="N42" s="292"/>
      <c r="O42" s="292"/>
      <c r="P42" s="292"/>
      <c r="Q42" s="292"/>
      <c r="R42" s="292"/>
      <c r="S42" s="292"/>
      <c r="T42" s="292"/>
      <c r="U42" s="292"/>
      <c r="V42" s="292"/>
      <c r="W42" s="292"/>
      <c r="X42" s="292"/>
      <c r="Y42" s="267" t="str">
        <f>IFERROR(MAX(_xlfn.MODE.MULT(J42:X42)),"")</f>
        <v/>
      </c>
      <c r="Z42" s="265" t="str">
        <f>IFERROR(IF(I42="P",IF(COUNT(K42:X42)&gt;1,VLOOKUP(Y42,$B$17:$K$21,6,0),""),IF(COUNT(K42:X42)&gt;1,VLOOKUP(Y42,$L$17:$U$21,5,0),"")),"")</f>
        <v/>
      </c>
      <c r="AA42" s="732" t="str">
        <f>IFERROR(Y42*Y43,"")</f>
        <v/>
      </c>
      <c r="AB42" s="730" t="str">
        <f>IFERROR(VLOOKUP(AA42,DB!$B$37:$D$51,2,FALSE),"")</f>
        <v/>
      </c>
    </row>
    <row r="43" spans="2:28" s="75" customFormat="1" ht="24.95" hidden="1" customHeight="1" thickBot="1" x14ac:dyDescent="0.3">
      <c r="B43" s="714"/>
      <c r="C43" s="718"/>
      <c r="D43" s="719"/>
      <c r="E43" s="719"/>
      <c r="F43" s="719"/>
      <c r="G43" s="719"/>
      <c r="H43" s="720"/>
      <c r="I43" s="262" t="s">
        <v>15</v>
      </c>
      <c r="J43" s="762"/>
      <c r="K43" s="763"/>
      <c r="L43" s="763"/>
      <c r="M43" s="763"/>
      <c r="N43" s="763"/>
      <c r="O43" s="763"/>
      <c r="P43" s="763"/>
      <c r="Q43" s="763"/>
      <c r="R43" s="763"/>
      <c r="S43" s="763"/>
      <c r="T43" s="763"/>
      <c r="U43" s="763"/>
      <c r="V43" s="763"/>
      <c r="W43" s="763"/>
      <c r="X43" s="764"/>
      <c r="Y43" s="349">
        <f>+J43</f>
        <v>0</v>
      </c>
      <c r="Z43" s="266" t="e">
        <f>VLOOKUP(Y43,$L$17:$U$19,5,FALSE)</f>
        <v>#N/A</v>
      </c>
      <c r="AA43" s="733"/>
      <c r="AB43" s="731"/>
    </row>
    <row r="44" spans="2:28" s="75" customFormat="1" ht="24.95" hidden="1" customHeight="1" thickBot="1" x14ac:dyDescent="0.3">
      <c r="B44" s="713">
        <f>'SEPG-F-057'!B26</f>
        <v>2</v>
      </c>
      <c r="C44" s="715" t="str">
        <f>IF(COUNTA('SEPG-F-057'!C26)&gt;0,'SEPG-F-057'!C26,"")</f>
        <v/>
      </c>
      <c r="D44" s="716"/>
      <c r="E44" s="716"/>
      <c r="F44" s="716"/>
      <c r="G44" s="716"/>
      <c r="H44" s="717"/>
      <c r="I44" s="263" t="s">
        <v>14</v>
      </c>
      <c r="J44" s="292"/>
      <c r="K44" s="292"/>
      <c r="L44" s="292"/>
      <c r="M44" s="292"/>
      <c r="N44" s="292"/>
      <c r="O44" s="292"/>
      <c r="P44" s="292"/>
      <c r="Q44" s="292"/>
      <c r="R44" s="292"/>
      <c r="S44" s="292"/>
      <c r="T44" s="292"/>
      <c r="U44" s="292"/>
      <c r="V44" s="292"/>
      <c r="W44" s="292"/>
      <c r="X44" s="292"/>
      <c r="Y44" s="268" t="str">
        <f>IFERROR(MAX(_xlfn.MODE.MULT(J44:X44)),"")</f>
        <v/>
      </c>
      <c r="Z44" s="266" t="e">
        <f>VLOOKUP(Y44,$B$17:$K$21,6,FALSE)</f>
        <v>#N/A</v>
      </c>
      <c r="AA44" s="732" t="str">
        <f>IFERROR(Y44*Y45,"")</f>
        <v/>
      </c>
      <c r="AB44" s="730" t="str">
        <f>IFERROR(VLOOKUP(AA44,DB!$B$37:$D$51,2,FALSE),"")</f>
        <v/>
      </c>
    </row>
    <row r="45" spans="2:28" s="75" customFormat="1" ht="24.95" hidden="1" customHeight="1" thickBot="1" x14ac:dyDescent="0.3">
      <c r="B45" s="714"/>
      <c r="C45" s="718"/>
      <c r="D45" s="719"/>
      <c r="E45" s="719"/>
      <c r="F45" s="719"/>
      <c r="G45" s="719"/>
      <c r="H45" s="720"/>
      <c r="I45" s="262" t="s">
        <v>15</v>
      </c>
      <c r="J45" s="762"/>
      <c r="K45" s="763"/>
      <c r="L45" s="763"/>
      <c r="M45" s="763"/>
      <c r="N45" s="763"/>
      <c r="O45" s="763"/>
      <c r="P45" s="763"/>
      <c r="Q45" s="763"/>
      <c r="R45" s="763"/>
      <c r="S45" s="763"/>
      <c r="T45" s="763"/>
      <c r="U45" s="763"/>
      <c r="V45" s="763"/>
      <c r="W45" s="763"/>
      <c r="X45" s="764"/>
      <c r="Y45" s="349">
        <f>+J45</f>
        <v>0</v>
      </c>
      <c r="Z45" s="266" t="e">
        <f>VLOOKUP(Y45,$L$17:$U$19,5,FALSE)</f>
        <v>#N/A</v>
      </c>
      <c r="AA45" s="733"/>
      <c r="AB45" s="731"/>
    </row>
    <row r="46" spans="2:28" s="75" customFormat="1" ht="24.95" hidden="1" customHeight="1" thickBot="1" x14ac:dyDescent="0.3">
      <c r="B46" s="713">
        <f>'SEPG-F-057'!B27</f>
        <v>3</v>
      </c>
      <c r="C46" s="715" t="str">
        <f>IF(COUNTA('SEPG-F-057'!C27)&gt;0,'SEPG-F-057'!C27,"")</f>
        <v/>
      </c>
      <c r="D46" s="716"/>
      <c r="E46" s="716"/>
      <c r="F46" s="716"/>
      <c r="G46" s="716"/>
      <c r="H46" s="717"/>
      <c r="I46" s="142" t="s">
        <v>14</v>
      </c>
      <c r="J46" s="292"/>
      <c r="K46" s="292"/>
      <c r="L46" s="292"/>
      <c r="M46" s="292"/>
      <c r="N46" s="292"/>
      <c r="O46" s="292"/>
      <c r="P46" s="292"/>
      <c r="Q46" s="292"/>
      <c r="R46" s="292"/>
      <c r="S46" s="292"/>
      <c r="T46" s="292"/>
      <c r="U46" s="292"/>
      <c r="V46" s="292"/>
      <c r="W46" s="292"/>
      <c r="X46" s="292"/>
      <c r="Y46" s="200" t="str">
        <f>IFERROR(MAX(_xlfn.MODE.MULT(J46:X46)),"")</f>
        <v/>
      </c>
      <c r="Z46" s="266" t="e">
        <f>VLOOKUP(Y46,$B$17:$K$21,6,FALSE)</f>
        <v>#N/A</v>
      </c>
      <c r="AA46" s="732" t="str">
        <f>IFERROR(Y46*Y47,"")</f>
        <v/>
      </c>
      <c r="AB46" s="730" t="str">
        <f>IFERROR(VLOOKUP(AA46,DB!$B$37:$D$51,2,FALSE),"")</f>
        <v/>
      </c>
    </row>
    <row r="47" spans="2:28" s="75" customFormat="1" ht="24.95" hidden="1" customHeight="1" thickBot="1" x14ac:dyDescent="0.3">
      <c r="B47" s="714"/>
      <c r="C47" s="718"/>
      <c r="D47" s="719"/>
      <c r="E47" s="719"/>
      <c r="F47" s="719"/>
      <c r="G47" s="719"/>
      <c r="H47" s="720"/>
      <c r="I47" s="141" t="s">
        <v>15</v>
      </c>
      <c r="J47" s="762"/>
      <c r="K47" s="763"/>
      <c r="L47" s="763"/>
      <c r="M47" s="763"/>
      <c r="N47" s="763"/>
      <c r="O47" s="763"/>
      <c r="P47" s="763"/>
      <c r="Q47" s="763"/>
      <c r="R47" s="763"/>
      <c r="S47" s="763"/>
      <c r="T47" s="763"/>
      <c r="U47" s="763"/>
      <c r="V47" s="763"/>
      <c r="W47" s="763"/>
      <c r="X47" s="764"/>
      <c r="Y47" s="349">
        <f>+J47</f>
        <v>0</v>
      </c>
      <c r="Z47" s="266" t="e">
        <f>VLOOKUP(Y47,$L$17:$U$19,5,FALSE)</f>
        <v>#N/A</v>
      </c>
      <c r="AA47" s="733"/>
      <c r="AB47" s="731"/>
    </row>
    <row r="48" spans="2:28" s="75" customFormat="1" ht="24.95" hidden="1" customHeight="1" thickBot="1" x14ac:dyDescent="0.3">
      <c r="B48" s="713">
        <f>'SEPG-F-057'!B28</f>
        <v>4</v>
      </c>
      <c r="C48" s="715" t="str">
        <f>IF(COUNTA('SEPG-F-057'!C29)&gt;0,'SEPG-F-057'!C29,"")</f>
        <v/>
      </c>
      <c r="D48" s="716"/>
      <c r="E48" s="716"/>
      <c r="F48" s="716"/>
      <c r="G48" s="716"/>
      <c r="H48" s="717"/>
      <c r="I48" s="142" t="s">
        <v>14</v>
      </c>
      <c r="J48" s="292"/>
      <c r="K48" s="292"/>
      <c r="L48" s="292"/>
      <c r="M48" s="292"/>
      <c r="N48" s="292"/>
      <c r="O48" s="292"/>
      <c r="P48" s="292"/>
      <c r="Q48" s="292"/>
      <c r="R48" s="292"/>
      <c r="S48" s="292"/>
      <c r="T48" s="292"/>
      <c r="U48" s="292"/>
      <c r="V48" s="292"/>
      <c r="W48" s="292"/>
      <c r="X48" s="292"/>
      <c r="Y48" s="204" t="str">
        <f>IFERROR(MAX(_xlfn.MODE.MULT(J48:X48)),"")</f>
        <v/>
      </c>
      <c r="Z48" s="266" t="e">
        <f>VLOOKUP(Y48,$B$17:$K$21,6,FALSE)</f>
        <v>#N/A</v>
      </c>
      <c r="AA48" s="732" t="str">
        <f>IFERROR(Y48*Y49,"")</f>
        <v/>
      </c>
      <c r="AB48" s="730" t="str">
        <f>IFERROR(VLOOKUP(AA48,DB!$B$37:$D$51,2,FALSE),"")</f>
        <v/>
      </c>
    </row>
    <row r="49" spans="2:28" s="75" customFormat="1" ht="24.95" hidden="1" customHeight="1" thickBot="1" x14ac:dyDescent="0.3">
      <c r="B49" s="725"/>
      <c r="C49" s="726"/>
      <c r="D49" s="727"/>
      <c r="E49" s="727"/>
      <c r="F49" s="727"/>
      <c r="G49" s="727"/>
      <c r="H49" s="728"/>
      <c r="I49" s="143" t="s">
        <v>15</v>
      </c>
      <c r="J49" s="762"/>
      <c r="K49" s="763"/>
      <c r="L49" s="763"/>
      <c r="M49" s="763"/>
      <c r="N49" s="763"/>
      <c r="O49" s="763"/>
      <c r="P49" s="763"/>
      <c r="Q49" s="763"/>
      <c r="R49" s="763"/>
      <c r="S49" s="763"/>
      <c r="T49" s="763"/>
      <c r="U49" s="763"/>
      <c r="V49" s="763"/>
      <c r="W49" s="763"/>
      <c r="X49" s="764"/>
      <c r="Y49" s="349">
        <f>+J49</f>
        <v>0</v>
      </c>
      <c r="Z49" s="266" t="e">
        <f>VLOOKUP(Y49,$L$17:$U$19,5,FALSE)</f>
        <v>#N/A</v>
      </c>
      <c r="AA49" s="733"/>
      <c r="AB49" s="731"/>
    </row>
    <row r="50" spans="2:28" s="75" customFormat="1" ht="24.95" hidden="1" customHeight="1" thickBot="1" x14ac:dyDescent="0.3">
      <c r="B50" s="713">
        <f>'SEPG-F-057'!B29</f>
        <v>5</v>
      </c>
      <c r="C50" s="715" t="str">
        <f>IF(COUNTA('SEPG-F-057'!C28)&gt;0,'SEPG-F-057'!C28,"")</f>
        <v/>
      </c>
      <c r="D50" s="716"/>
      <c r="E50" s="716"/>
      <c r="F50" s="716"/>
      <c r="G50" s="716"/>
      <c r="H50" s="717"/>
      <c r="I50" s="142" t="s">
        <v>14</v>
      </c>
      <c r="J50" s="292"/>
      <c r="K50" s="292"/>
      <c r="L50" s="292"/>
      <c r="M50" s="292"/>
      <c r="N50" s="292"/>
      <c r="O50" s="292"/>
      <c r="P50" s="292"/>
      <c r="Q50" s="292"/>
      <c r="R50" s="292"/>
      <c r="S50" s="292"/>
      <c r="T50" s="292"/>
      <c r="U50" s="292"/>
      <c r="V50" s="292"/>
      <c r="W50" s="292"/>
      <c r="X50" s="292"/>
      <c r="Y50" s="200" t="str">
        <f>IFERROR(MAX(_xlfn.MODE.MULT(J50:X50)),"")</f>
        <v/>
      </c>
      <c r="Z50" s="266" t="e">
        <f>VLOOKUP(Y50,$B$17:$K$21,6,FALSE)</f>
        <v>#N/A</v>
      </c>
      <c r="AA50" s="732" t="str">
        <f>IFERROR(Y50*Y51,"")</f>
        <v/>
      </c>
      <c r="AB50" s="730" t="str">
        <f>IFERROR(VLOOKUP(AA50,DB!$B$37:$D$51,2,FALSE),"")</f>
        <v/>
      </c>
    </row>
    <row r="51" spans="2:28" s="75" customFormat="1" ht="24.95" hidden="1" customHeight="1" thickBot="1" x14ac:dyDescent="0.3">
      <c r="B51" s="714"/>
      <c r="C51" s="718"/>
      <c r="D51" s="719"/>
      <c r="E51" s="719"/>
      <c r="F51" s="719"/>
      <c r="G51" s="719"/>
      <c r="H51" s="720"/>
      <c r="I51" s="141" t="s">
        <v>15</v>
      </c>
      <c r="J51" s="762"/>
      <c r="K51" s="763"/>
      <c r="L51" s="763"/>
      <c r="M51" s="763"/>
      <c r="N51" s="763"/>
      <c r="O51" s="763"/>
      <c r="P51" s="763"/>
      <c r="Q51" s="763"/>
      <c r="R51" s="763"/>
      <c r="S51" s="763"/>
      <c r="T51" s="763"/>
      <c r="U51" s="763"/>
      <c r="V51" s="763"/>
      <c r="W51" s="763"/>
      <c r="X51" s="764"/>
      <c r="Y51" s="349">
        <f>+J51</f>
        <v>0</v>
      </c>
      <c r="Z51" s="266" t="e">
        <f>VLOOKUP(Y51,$L$17:$U$19,5,FALSE)</f>
        <v>#N/A</v>
      </c>
      <c r="AA51" s="733"/>
      <c r="AB51" s="731"/>
    </row>
    <row r="52" spans="2:28" s="75" customFormat="1" ht="24.95" hidden="1" customHeight="1" thickBot="1" x14ac:dyDescent="0.3">
      <c r="B52" s="713">
        <f>'SEPG-F-057'!B30</f>
        <v>6</v>
      </c>
      <c r="C52" s="715" t="str">
        <f>IF(COUNTA('SEPG-F-057'!C30)&gt;0,'SEPG-F-057'!C30,"")</f>
        <v/>
      </c>
      <c r="D52" s="716"/>
      <c r="E52" s="716"/>
      <c r="F52" s="716"/>
      <c r="G52" s="716"/>
      <c r="H52" s="717"/>
      <c r="I52" s="142" t="s">
        <v>14</v>
      </c>
      <c r="J52" s="292"/>
      <c r="K52" s="292"/>
      <c r="L52" s="292"/>
      <c r="M52" s="292"/>
      <c r="N52" s="292"/>
      <c r="O52" s="292"/>
      <c r="P52" s="292"/>
      <c r="Q52" s="292"/>
      <c r="R52" s="292"/>
      <c r="S52" s="292"/>
      <c r="T52" s="292"/>
      <c r="U52" s="292"/>
      <c r="V52" s="292"/>
      <c r="W52" s="292"/>
      <c r="X52" s="292"/>
      <c r="Y52" s="204" t="str">
        <f>IFERROR(MAX(_xlfn.MODE.MULT(J52:X52)),"")</f>
        <v/>
      </c>
      <c r="Z52" s="266" t="e">
        <f>VLOOKUP(Y52,$B$17:$K$21,6,FALSE)</f>
        <v>#N/A</v>
      </c>
      <c r="AA52" s="732" t="str">
        <f>IFERROR(Y52*Y53,"")</f>
        <v/>
      </c>
      <c r="AB52" s="730" t="str">
        <f>IFERROR(VLOOKUP(AA52,DB!$B$37:$D$51,2,FALSE),"")</f>
        <v/>
      </c>
    </row>
    <row r="53" spans="2:28" s="75" customFormat="1" ht="24.95" hidden="1" customHeight="1" thickBot="1" x14ac:dyDescent="0.3">
      <c r="B53" s="714"/>
      <c r="C53" s="718"/>
      <c r="D53" s="719"/>
      <c r="E53" s="719"/>
      <c r="F53" s="719"/>
      <c r="G53" s="719"/>
      <c r="H53" s="720"/>
      <c r="I53" s="141" t="s">
        <v>15</v>
      </c>
      <c r="J53" s="762"/>
      <c r="K53" s="763"/>
      <c r="L53" s="763"/>
      <c r="M53" s="763"/>
      <c r="N53" s="763"/>
      <c r="O53" s="763"/>
      <c r="P53" s="763"/>
      <c r="Q53" s="763"/>
      <c r="R53" s="763"/>
      <c r="S53" s="763"/>
      <c r="T53" s="763"/>
      <c r="U53" s="763"/>
      <c r="V53" s="763"/>
      <c r="W53" s="763"/>
      <c r="X53" s="764"/>
      <c r="Y53" s="349">
        <f>+J53</f>
        <v>0</v>
      </c>
      <c r="Z53" s="266" t="e">
        <f>VLOOKUP(Y53,$L$17:$U$19,5,FALSE)</f>
        <v>#N/A</v>
      </c>
      <c r="AA53" s="733"/>
      <c r="AB53" s="731"/>
    </row>
    <row r="54" spans="2:28" s="75" customFormat="1" ht="24.95" hidden="1" customHeight="1" thickBot="1" x14ac:dyDescent="0.3">
      <c r="B54" s="713">
        <f>'SEPG-F-057'!B31</f>
        <v>7</v>
      </c>
      <c r="C54" s="715" t="str">
        <f>IF(COUNTA('SEPG-F-057'!C31)&gt;0,'SEPG-F-057'!C31,"")</f>
        <v/>
      </c>
      <c r="D54" s="716"/>
      <c r="E54" s="716"/>
      <c r="F54" s="716"/>
      <c r="G54" s="716"/>
      <c r="H54" s="717"/>
      <c r="I54" s="142" t="s">
        <v>14</v>
      </c>
      <c r="J54" s="292"/>
      <c r="K54" s="292"/>
      <c r="L54" s="292"/>
      <c r="M54" s="292"/>
      <c r="N54" s="292"/>
      <c r="O54" s="292"/>
      <c r="P54" s="292"/>
      <c r="Q54" s="292"/>
      <c r="R54" s="292"/>
      <c r="S54" s="292"/>
      <c r="T54" s="292"/>
      <c r="U54" s="292"/>
      <c r="V54" s="292"/>
      <c r="W54" s="292"/>
      <c r="X54" s="292"/>
      <c r="Y54" s="200" t="str">
        <f>IFERROR(MAX(_xlfn.MODE.MULT(J54:X54)),"")</f>
        <v/>
      </c>
      <c r="Z54" s="266" t="e">
        <f>VLOOKUP(Y54,$B$17:$K$21,6,FALSE)</f>
        <v>#N/A</v>
      </c>
      <c r="AA54" s="732" t="str">
        <f>IFERROR(Y54*Y55,"")</f>
        <v/>
      </c>
      <c r="AB54" s="730" t="str">
        <f>IFERROR(VLOOKUP(AA54,DB!$B$37:$D$51,2,FALSE),"")</f>
        <v/>
      </c>
    </row>
    <row r="55" spans="2:28" s="75" customFormat="1" ht="24.95" hidden="1" customHeight="1" thickBot="1" x14ac:dyDescent="0.3">
      <c r="B55" s="714"/>
      <c r="C55" s="718"/>
      <c r="D55" s="719"/>
      <c r="E55" s="719"/>
      <c r="F55" s="719"/>
      <c r="G55" s="719"/>
      <c r="H55" s="720"/>
      <c r="I55" s="141" t="s">
        <v>15</v>
      </c>
      <c r="J55" s="762"/>
      <c r="K55" s="763"/>
      <c r="L55" s="763"/>
      <c r="M55" s="763"/>
      <c r="N55" s="763"/>
      <c r="O55" s="763"/>
      <c r="P55" s="763"/>
      <c r="Q55" s="763"/>
      <c r="R55" s="763"/>
      <c r="S55" s="763"/>
      <c r="T55" s="763"/>
      <c r="U55" s="763"/>
      <c r="V55" s="763"/>
      <c r="W55" s="763"/>
      <c r="X55" s="764"/>
      <c r="Y55" s="349">
        <f>+J55</f>
        <v>0</v>
      </c>
      <c r="Z55" s="266" t="e">
        <f>VLOOKUP(Y55,$L$17:$U$19,5,FALSE)</f>
        <v>#N/A</v>
      </c>
      <c r="AA55" s="733"/>
      <c r="AB55" s="731"/>
    </row>
    <row r="56" spans="2:28" s="75" customFormat="1" ht="24.95" hidden="1" customHeight="1" thickBot="1" x14ac:dyDescent="0.3">
      <c r="B56" s="713">
        <f>'SEPG-F-057'!B32</f>
        <v>8</v>
      </c>
      <c r="C56" s="715" t="str">
        <f>IF(COUNTA('SEPG-F-057'!C32)&gt;0,'SEPG-F-057'!C32,"")</f>
        <v/>
      </c>
      <c r="D56" s="716"/>
      <c r="E56" s="716"/>
      <c r="F56" s="716"/>
      <c r="G56" s="716"/>
      <c r="H56" s="717"/>
      <c r="I56" s="142" t="s">
        <v>14</v>
      </c>
      <c r="J56" s="292"/>
      <c r="K56" s="292"/>
      <c r="L56" s="292"/>
      <c r="M56" s="292"/>
      <c r="N56" s="292"/>
      <c r="O56" s="292"/>
      <c r="P56" s="292"/>
      <c r="Q56" s="292"/>
      <c r="R56" s="292"/>
      <c r="S56" s="292"/>
      <c r="T56" s="292"/>
      <c r="U56" s="292"/>
      <c r="V56" s="292"/>
      <c r="W56" s="292"/>
      <c r="X56" s="292"/>
      <c r="Y56" s="200" t="str">
        <f>IFERROR(MAX(_xlfn.MODE.MULT(J56:X56)),"")</f>
        <v/>
      </c>
      <c r="Z56" s="266" t="e">
        <f>VLOOKUP(Y56,$B$17:$K$21,6,FALSE)</f>
        <v>#N/A</v>
      </c>
      <c r="AA56" s="732" t="str">
        <f>IFERROR(Y56*Y57,"")</f>
        <v/>
      </c>
      <c r="AB56" s="730" t="str">
        <f>IFERROR(VLOOKUP(AA56,DB!$B$37:$D$51,2,FALSE),"")</f>
        <v/>
      </c>
    </row>
    <row r="57" spans="2:28" s="75" customFormat="1" ht="24.95" hidden="1" customHeight="1" thickBot="1" x14ac:dyDescent="0.3">
      <c r="B57" s="714"/>
      <c r="C57" s="718"/>
      <c r="D57" s="719"/>
      <c r="E57" s="719"/>
      <c r="F57" s="719"/>
      <c r="G57" s="719"/>
      <c r="H57" s="720"/>
      <c r="I57" s="141" t="s">
        <v>15</v>
      </c>
      <c r="J57" s="762"/>
      <c r="K57" s="763"/>
      <c r="L57" s="763"/>
      <c r="M57" s="763"/>
      <c r="N57" s="763"/>
      <c r="O57" s="763"/>
      <c r="P57" s="763"/>
      <c r="Q57" s="763"/>
      <c r="R57" s="763"/>
      <c r="S57" s="763"/>
      <c r="T57" s="763"/>
      <c r="U57" s="763"/>
      <c r="V57" s="763"/>
      <c r="W57" s="763"/>
      <c r="X57" s="764"/>
      <c r="Y57" s="349">
        <f>+J57</f>
        <v>0</v>
      </c>
      <c r="Z57" s="266" t="e">
        <f>VLOOKUP(Y57,$L$17:$U$19,5,FALSE)</f>
        <v>#N/A</v>
      </c>
      <c r="AA57" s="733"/>
      <c r="AB57" s="731"/>
    </row>
    <row r="58" spans="2:28" s="75" customFormat="1" ht="24.95" hidden="1" customHeight="1" thickBot="1" x14ac:dyDescent="0.3">
      <c r="B58" s="713">
        <f>'SEPG-F-057'!B33</f>
        <v>9</v>
      </c>
      <c r="C58" s="715" t="str">
        <f>IF(COUNTA('SEPG-F-057'!C33)&gt;0,'SEPG-F-057'!C33,"")</f>
        <v/>
      </c>
      <c r="D58" s="716"/>
      <c r="E58" s="716"/>
      <c r="F58" s="716"/>
      <c r="G58" s="716"/>
      <c r="H58" s="717"/>
      <c r="I58" s="142" t="s">
        <v>14</v>
      </c>
      <c r="J58" s="292"/>
      <c r="K58" s="292"/>
      <c r="L58" s="292"/>
      <c r="M58" s="292"/>
      <c r="N58" s="292"/>
      <c r="O58" s="292"/>
      <c r="P58" s="292"/>
      <c r="Q58" s="292"/>
      <c r="R58" s="292"/>
      <c r="S58" s="292"/>
      <c r="T58" s="292"/>
      <c r="U58" s="292"/>
      <c r="V58" s="292"/>
      <c r="W58" s="292"/>
      <c r="X58" s="292"/>
      <c r="Y58" s="205" t="str">
        <f>IFERROR(MAX(_xlfn.MODE.MULT(J58:X58)),"")</f>
        <v/>
      </c>
      <c r="Z58" s="266" t="e">
        <f>VLOOKUP(Y58,$B$17:$K$21,6,FALSE)</f>
        <v>#N/A</v>
      </c>
      <c r="AA58" s="732" t="str">
        <f>IFERROR(Y58*Y59,"")</f>
        <v/>
      </c>
      <c r="AB58" s="730" t="str">
        <f>IFERROR(VLOOKUP(AA58,DB!$B$37:$D$51,2,FALSE),"")</f>
        <v/>
      </c>
    </row>
    <row r="59" spans="2:28" s="75" customFormat="1" ht="24.95" hidden="1" customHeight="1" thickBot="1" x14ac:dyDescent="0.3">
      <c r="B59" s="714"/>
      <c r="C59" s="718"/>
      <c r="D59" s="719"/>
      <c r="E59" s="719"/>
      <c r="F59" s="719"/>
      <c r="G59" s="719"/>
      <c r="H59" s="720"/>
      <c r="I59" s="141" t="s">
        <v>15</v>
      </c>
      <c r="J59" s="762"/>
      <c r="K59" s="763"/>
      <c r="L59" s="763"/>
      <c r="M59" s="763"/>
      <c r="N59" s="763"/>
      <c r="O59" s="763"/>
      <c r="P59" s="763"/>
      <c r="Q59" s="763"/>
      <c r="R59" s="763"/>
      <c r="S59" s="763"/>
      <c r="T59" s="763"/>
      <c r="U59" s="763"/>
      <c r="V59" s="763"/>
      <c r="W59" s="763"/>
      <c r="X59" s="764"/>
      <c r="Y59" s="349">
        <f>+J59</f>
        <v>0</v>
      </c>
      <c r="Z59" s="266" t="e">
        <f>VLOOKUP(Y59,$L$17:$U$19,5,FALSE)</f>
        <v>#N/A</v>
      </c>
      <c r="AA59" s="733"/>
      <c r="AB59" s="731"/>
    </row>
    <row r="60" spans="2:28" s="75" customFormat="1" ht="24.95" hidden="1" customHeight="1" thickBot="1" x14ac:dyDescent="0.3">
      <c r="B60" s="713">
        <f>'SEPG-F-057'!B34</f>
        <v>10</v>
      </c>
      <c r="C60" s="715" t="str">
        <f>IF(COUNTA('SEPG-F-057'!C34)&gt;0,'SEPG-F-057'!C34,"")</f>
        <v/>
      </c>
      <c r="D60" s="716"/>
      <c r="E60" s="716"/>
      <c r="F60" s="716"/>
      <c r="G60" s="716"/>
      <c r="H60" s="717"/>
      <c r="I60" s="142" t="s">
        <v>14</v>
      </c>
      <c r="J60" s="292"/>
      <c r="K60" s="292"/>
      <c r="L60" s="292"/>
      <c r="M60" s="292"/>
      <c r="N60" s="292"/>
      <c r="O60" s="292"/>
      <c r="P60" s="292"/>
      <c r="Q60" s="292"/>
      <c r="R60" s="292"/>
      <c r="S60" s="292"/>
      <c r="T60" s="292"/>
      <c r="U60" s="292"/>
      <c r="V60" s="292"/>
      <c r="W60" s="292"/>
      <c r="X60" s="292"/>
      <c r="Y60" s="200" t="str">
        <f>IFERROR(MAX(_xlfn.MODE.MULT(J60:X60)),"")</f>
        <v/>
      </c>
      <c r="Z60" s="266" t="e">
        <f>VLOOKUP(Y60,$B$17:$K$21,6,FALSE)</f>
        <v>#N/A</v>
      </c>
      <c r="AA60" s="732" t="str">
        <f>IFERROR(Y60*Y61,"")</f>
        <v/>
      </c>
      <c r="AB60" s="730" t="str">
        <f>IFERROR(VLOOKUP(AA60,DB!$B$37:$D$51,2,FALSE),"")</f>
        <v/>
      </c>
    </row>
    <row r="61" spans="2:28" s="75" customFormat="1" ht="24.95" hidden="1" customHeight="1" thickBot="1" x14ac:dyDescent="0.3">
      <c r="B61" s="714"/>
      <c r="C61" s="718"/>
      <c r="D61" s="719"/>
      <c r="E61" s="719"/>
      <c r="F61" s="719"/>
      <c r="G61" s="719"/>
      <c r="H61" s="720"/>
      <c r="I61" s="141" t="s">
        <v>15</v>
      </c>
      <c r="J61" s="762"/>
      <c r="K61" s="763"/>
      <c r="L61" s="763"/>
      <c r="M61" s="763"/>
      <c r="N61" s="763"/>
      <c r="O61" s="763"/>
      <c r="P61" s="763"/>
      <c r="Q61" s="763"/>
      <c r="R61" s="763"/>
      <c r="S61" s="763"/>
      <c r="T61" s="763"/>
      <c r="U61" s="763"/>
      <c r="V61" s="763"/>
      <c r="W61" s="763"/>
      <c r="X61" s="764"/>
      <c r="Y61" s="349">
        <f>+J61</f>
        <v>0</v>
      </c>
      <c r="Z61" s="266" t="e">
        <f>VLOOKUP(Y61,$L$17:$U$19,5,FALSE)</f>
        <v>#N/A</v>
      </c>
      <c r="AA61" s="733"/>
      <c r="AB61" s="731"/>
    </row>
    <row r="62" spans="2:28" s="75" customFormat="1" ht="24.95" hidden="1" customHeight="1" thickBot="1" x14ac:dyDescent="0.3">
      <c r="B62" s="713">
        <f>'SEPG-F-057'!B35</f>
        <v>11</v>
      </c>
      <c r="C62" s="715" t="str">
        <f>IF(COUNTA('SEPG-F-057'!C35)&gt;0,'SEPG-F-057'!C35,"")</f>
        <v/>
      </c>
      <c r="D62" s="716"/>
      <c r="E62" s="716"/>
      <c r="F62" s="716"/>
      <c r="G62" s="716"/>
      <c r="H62" s="717"/>
      <c r="I62" s="142" t="s">
        <v>14</v>
      </c>
      <c r="J62" s="292"/>
      <c r="K62" s="292"/>
      <c r="L62" s="292"/>
      <c r="M62" s="292"/>
      <c r="N62" s="292"/>
      <c r="O62" s="292"/>
      <c r="P62" s="292"/>
      <c r="Q62" s="292"/>
      <c r="R62" s="292"/>
      <c r="S62" s="292"/>
      <c r="T62" s="292"/>
      <c r="U62" s="292"/>
      <c r="V62" s="292"/>
      <c r="W62" s="292"/>
      <c r="X62" s="292"/>
      <c r="Y62" s="204" t="str">
        <f>IFERROR(MAX(_xlfn.MODE.MULT(J62:X62)),"")</f>
        <v/>
      </c>
      <c r="Z62" s="266" t="e">
        <f>VLOOKUP(Y62,$B$17:$K$21,6,FALSE)</f>
        <v>#N/A</v>
      </c>
      <c r="AA62" s="732" t="str">
        <f>IFERROR(Y62*Y63,"")</f>
        <v/>
      </c>
      <c r="AB62" s="730" t="str">
        <f>IFERROR(VLOOKUP(AA62,DB!$B$37:$D$51,2,FALSE),"")</f>
        <v/>
      </c>
    </row>
    <row r="63" spans="2:28" s="75" customFormat="1" ht="24.95" hidden="1" customHeight="1" thickBot="1" x14ac:dyDescent="0.3">
      <c r="B63" s="714"/>
      <c r="C63" s="718"/>
      <c r="D63" s="719"/>
      <c r="E63" s="719"/>
      <c r="F63" s="719"/>
      <c r="G63" s="719"/>
      <c r="H63" s="720"/>
      <c r="I63" s="141" t="s">
        <v>15</v>
      </c>
      <c r="J63" s="762"/>
      <c r="K63" s="763"/>
      <c r="L63" s="763"/>
      <c r="M63" s="763"/>
      <c r="N63" s="763"/>
      <c r="O63" s="763"/>
      <c r="P63" s="763"/>
      <c r="Q63" s="763"/>
      <c r="R63" s="763"/>
      <c r="S63" s="763"/>
      <c r="T63" s="763"/>
      <c r="U63" s="763"/>
      <c r="V63" s="763"/>
      <c r="W63" s="763"/>
      <c r="X63" s="764"/>
      <c r="Y63" s="349">
        <f>+J63</f>
        <v>0</v>
      </c>
      <c r="Z63" s="266" t="e">
        <f>VLOOKUP(Y63,$L$17:$U$19,5,FALSE)</f>
        <v>#N/A</v>
      </c>
      <c r="AA63" s="733"/>
      <c r="AB63" s="731"/>
    </row>
    <row r="64" spans="2:28" s="75" customFormat="1" ht="24.95" hidden="1" customHeight="1" thickBot="1" x14ac:dyDescent="0.3">
      <c r="B64" s="866">
        <f>'SEPG-F-057'!B36</f>
        <v>12</v>
      </c>
      <c r="C64" s="867" t="str">
        <f>IF(COUNTA('SEPG-F-057'!C36)&gt;0,'SEPG-F-057'!C36,"")</f>
        <v/>
      </c>
      <c r="D64" s="868"/>
      <c r="E64" s="868"/>
      <c r="F64" s="868"/>
      <c r="G64" s="868"/>
      <c r="H64" s="869"/>
      <c r="I64" s="140" t="s">
        <v>14</v>
      </c>
      <c r="J64" s="292"/>
      <c r="K64" s="292"/>
      <c r="L64" s="292"/>
      <c r="M64" s="292"/>
      <c r="N64" s="292"/>
      <c r="O64" s="292"/>
      <c r="P64" s="292"/>
      <c r="Q64" s="292"/>
      <c r="R64" s="292"/>
      <c r="S64" s="292"/>
      <c r="T64" s="292"/>
      <c r="U64" s="292"/>
      <c r="V64" s="292"/>
      <c r="W64" s="292"/>
      <c r="X64" s="292"/>
      <c r="Y64" s="200" t="str">
        <f>IFERROR(MAX(_xlfn.MODE.MULT(J64:X64)),"")</f>
        <v/>
      </c>
      <c r="Z64" s="266" t="e">
        <f>VLOOKUP(Y64,$B$17:$K$21,6,FALSE)</f>
        <v>#N/A</v>
      </c>
      <c r="AA64" s="732" t="str">
        <f>IFERROR(Y64*Y65,"")</f>
        <v/>
      </c>
      <c r="AB64" s="730" t="str">
        <f>IFERROR(VLOOKUP(AA64,DB!$B$37:$D$51,2,FALSE),"")</f>
        <v/>
      </c>
    </row>
    <row r="65" spans="2:28" s="75" customFormat="1" ht="15.75" hidden="1" customHeight="1" thickBot="1" x14ac:dyDescent="0.3">
      <c r="B65" s="714"/>
      <c r="C65" s="718"/>
      <c r="D65" s="719"/>
      <c r="E65" s="719"/>
      <c r="F65" s="719"/>
      <c r="G65" s="719"/>
      <c r="H65" s="720"/>
      <c r="I65" s="141" t="s">
        <v>15</v>
      </c>
      <c r="J65" s="762">
        <v>11</v>
      </c>
      <c r="K65" s="763"/>
      <c r="L65" s="763"/>
      <c r="M65" s="763"/>
      <c r="N65" s="763"/>
      <c r="O65" s="763"/>
      <c r="P65" s="763"/>
      <c r="Q65" s="763"/>
      <c r="R65" s="763"/>
      <c r="S65" s="763"/>
      <c r="T65" s="763"/>
      <c r="U65" s="763"/>
      <c r="V65" s="763"/>
      <c r="W65" s="763"/>
      <c r="X65" s="764"/>
      <c r="Y65" s="349">
        <f>+J65</f>
        <v>11</v>
      </c>
      <c r="Z65" s="266" t="str">
        <f>VLOOKUP(Y65,$L$17:$U$19,5,FALSE)</f>
        <v>Mayor</v>
      </c>
      <c r="AA65" s="733"/>
      <c r="AB65" s="731"/>
    </row>
    <row r="66" spans="2:28" s="71" customFormat="1" ht="17.25" thickBot="1" x14ac:dyDescent="0.25">
      <c r="B66" s="54"/>
      <c r="D66" s="70"/>
      <c r="E66" s="70"/>
      <c r="F66" s="70"/>
      <c r="G66" s="73"/>
    </row>
    <row r="67" spans="2:28" s="72" customFormat="1" ht="48.75" customHeight="1" thickBot="1" x14ac:dyDescent="0.25">
      <c r="B67" s="754" t="s">
        <v>124</v>
      </c>
      <c r="C67" s="755"/>
      <c r="D67" s="755"/>
      <c r="E67" s="755"/>
      <c r="F67" s="755"/>
      <c r="G67" s="755"/>
      <c r="H67" s="755"/>
      <c r="I67" s="755"/>
      <c r="J67" s="755"/>
      <c r="K67" s="755"/>
      <c r="L67" s="755"/>
      <c r="M67" s="755"/>
      <c r="N67" s="755"/>
      <c r="O67" s="751" t="s">
        <v>63</v>
      </c>
      <c r="P67" s="752"/>
      <c r="Q67" s="752"/>
      <c r="R67" s="752"/>
      <c r="S67" s="752"/>
      <c r="T67" s="752"/>
      <c r="U67" s="752"/>
      <c r="V67" s="752"/>
      <c r="W67" s="752"/>
      <c r="X67" s="752"/>
      <c r="Y67" s="753"/>
      <c r="Z67" s="754" t="s">
        <v>165</v>
      </c>
      <c r="AA67" s="755"/>
      <c r="AB67" s="756"/>
    </row>
    <row r="68" spans="2:28" ht="22.5" customHeight="1" thickBot="1" x14ac:dyDescent="0.25">
      <c r="B68" s="749" t="s">
        <v>208</v>
      </c>
      <c r="C68" s="865"/>
      <c r="D68" s="865"/>
      <c r="E68" s="865"/>
      <c r="F68" s="865"/>
      <c r="G68" s="865"/>
      <c r="H68" s="865"/>
      <c r="I68" s="750"/>
      <c r="J68" s="749" t="s">
        <v>127</v>
      </c>
      <c r="K68" s="865"/>
      <c r="L68" s="865"/>
      <c r="M68" s="865"/>
      <c r="N68" s="750"/>
      <c r="O68" s="746" t="s">
        <v>206</v>
      </c>
      <c r="P68" s="747"/>
      <c r="Q68" s="747"/>
      <c r="R68" s="747"/>
      <c r="S68" s="747"/>
      <c r="T68" s="747"/>
      <c r="U68" s="747"/>
      <c r="V68" s="747"/>
      <c r="W68" s="748"/>
      <c r="X68" s="749" t="s">
        <v>130</v>
      </c>
      <c r="Y68" s="750"/>
      <c r="Z68" s="749" t="s">
        <v>207</v>
      </c>
      <c r="AA68" s="750"/>
      <c r="AB68" s="260" t="s">
        <v>129</v>
      </c>
    </row>
    <row r="69" spans="2:28" ht="33" customHeight="1" thickBot="1" x14ac:dyDescent="0.25">
      <c r="B69" s="623" t="s">
        <v>444</v>
      </c>
      <c r="C69" s="624"/>
      <c r="D69" s="624"/>
      <c r="E69" s="624"/>
      <c r="F69" s="624"/>
      <c r="G69" s="624"/>
      <c r="H69" s="624"/>
      <c r="I69" s="625"/>
      <c r="J69" s="835"/>
      <c r="K69" s="835"/>
      <c r="L69" s="835"/>
      <c r="M69" s="835"/>
      <c r="N69" s="836"/>
      <c r="O69" s="827" t="str">
        <f>+'SEPG-F-057'!G42</f>
        <v>Alejandro Gutierrez Ramirez - Gerente de Defensa Judicial</v>
      </c>
      <c r="P69" s="828"/>
      <c r="Q69" s="828"/>
      <c r="R69" s="828"/>
      <c r="S69" s="828"/>
      <c r="T69" s="828"/>
      <c r="U69" s="828"/>
      <c r="V69" s="828"/>
      <c r="W69" s="829"/>
      <c r="X69" s="830"/>
      <c r="Y69" s="831"/>
      <c r="Z69" s="858" t="str">
        <f>+'SEPG-F-057'!K42</f>
        <v>Alejandro Gutierrez Ramirez - Gerente de Defensa Judicial</v>
      </c>
      <c r="AA69" s="858"/>
      <c r="AB69" s="855"/>
    </row>
    <row r="70" spans="2:28" ht="36.75" customHeight="1" x14ac:dyDescent="0.2">
      <c r="B70" s="832" t="s">
        <v>445</v>
      </c>
      <c r="C70" s="833"/>
      <c r="D70" s="833"/>
      <c r="E70" s="833"/>
      <c r="F70" s="833"/>
      <c r="G70" s="833"/>
      <c r="H70" s="833"/>
      <c r="I70" s="834"/>
      <c r="J70" s="702"/>
      <c r="K70" s="702"/>
      <c r="L70" s="702"/>
      <c r="M70" s="702"/>
      <c r="N70" s="703"/>
      <c r="O70" s="827" t="str">
        <f>+'SEPG-F-057'!G43</f>
        <v>Liliana Poveda - Experta</v>
      </c>
      <c r="P70" s="828"/>
      <c r="Q70" s="828"/>
      <c r="R70" s="828"/>
      <c r="S70" s="828"/>
      <c r="T70" s="828"/>
      <c r="U70" s="828"/>
      <c r="V70" s="828"/>
      <c r="W70" s="829"/>
      <c r="X70" s="708"/>
      <c r="Y70" s="709"/>
      <c r="Z70" s="859"/>
      <c r="AA70" s="859"/>
      <c r="AB70" s="707"/>
    </row>
    <row r="71" spans="2:28" ht="28.5" customHeight="1" x14ac:dyDescent="0.2">
      <c r="B71" s="832" t="s">
        <v>446</v>
      </c>
      <c r="C71" s="833"/>
      <c r="D71" s="833"/>
      <c r="E71" s="833"/>
      <c r="F71" s="833"/>
      <c r="G71" s="833"/>
      <c r="H71" s="833"/>
      <c r="I71" s="834"/>
      <c r="J71" s="702"/>
      <c r="K71" s="702"/>
      <c r="L71" s="702"/>
      <c r="M71" s="702"/>
      <c r="N71" s="703"/>
      <c r="O71" s="837"/>
      <c r="P71" s="702"/>
      <c r="Q71" s="702"/>
      <c r="R71" s="702"/>
      <c r="S71" s="702"/>
      <c r="T71" s="702"/>
      <c r="U71" s="702"/>
      <c r="V71" s="702"/>
      <c r="W71" s="703"/>
      <c r="X71" s="708"/>
      <c r="Y71" s="709"/>
      <c r="Z71" s="704" t="s">
        <v>448</v>
      </c>
      <c r="AA71" s="704"/>
      <c r="AB71" s="706"/>
    </row>
    <row r="72" spans="2:28" ht="28.5" customHeight="1" x14ac:dyDescent="0.2">
      <c r="B72" s="832"/>
      <c r="C72" s="833"/>
      <c r="D72" s="833"/>
      <c r="E72" s="833"/>
      <c r="F72" s="833"/>
      <c r="G72" s="833"/>
      <c r="H72" s="833"/>
      <c r="I72" s="834"/>
      <c r="J72" s="237"/>
      <c r="K72" s="237"/>
      <c r="L72" s="237"/>
      <c r="M72" s="237"/>
      <c r="N72" s="238"/>
      <c r="O72" s="837"/>
      <c r="P72" s="702"/>
      <c r="Q72" s="702"/>
      <c r="R72" s="702"/>
      <c r="S72" s="702"/>
      <c r="T72" s="702"/>
      <c r="U72" s="702"/>
      <c r="V72" s="702"/>
      <c r="W72" s="703"/>
      <c r="X72" s="708"/>
      <c r="Y72" s="709"/>
      <c r="Z72" s="854"/>
      <c r="AA72" s="854"/>
      <c r="AB72" s="857"/>
    </row>
    <row r="73" spans="2:28" ht="28.5" customHeight="1" x14ac:dyDescent="0.2">
      <c r="B73" s="832"/>
      <c r="C73" s="833"/>
      <c r="D73" s="833"/>
      <c r="E73" s="833"/>
      <c r="F73" s="833"/>
      <c r="G73" s="833"/>
      <c r="H73" s="833"/>
      <c r="I73" s="834"/>
      <c r="J73" s="702"/>
      <c r="K73" s="702"/>
      <c r="L73" s="702"/>
      <c r="M73" s="702"/>
      <c r="N73" s="703"/>
      <c r="O73" s="710"/>
      <c r="P73" s="711"/>
      <c r="Q73" s="711"/>
      <c r="R73" s="711"/>
      <c r="S73" s="711"/>
      <c r="T73" s="711"/>
      <c r="U73" s="711"/>
      <c r="V73" s="711"/>
      <c r="W73" s="712"/>
      <c r="X73" s="708"/>
      <c r="Y73" s="709"/>
      <c r="Z73" s="705"/>
      <c r="AA73" s="705"/>
      <c r="AB73" s="707"/>
    </row>
    <row r="74" spans="2:28" ht="28.5" customHeight="1" x14ac:dyDescent="0.2">
      <c r="B74" s="824"/>
      <c r="C74" s="825"/>
      <c r="D74" s="825"/>
      <c r="E74" s="825"/>
      <c r="F74" s="825"/>
      <c r="G74" s="825"/>
      <c r="H74" s="825"/>
      <c r="I74" s="826"/>
      <c r="J74" s="702"/>
      <c r="K74" s="702"/>
      <c r="L74" s="702"/>
      <c r="M74" s="702"/>
      <c r="N74" s="703"/>
      <c r="O74" s="710"/>
      <c r="P74" s="711"/>
      <c r="Q74" s="711"/>
      <c r="R74" s="711"/>
      <c r="S74" s="711"/>
      <c r="T74" s="711"/>
      <c r="U74" s="711"/>
      <c r="V74" s="711"/>
      <c r="W74" s="712"/>
      <c r="X74" s="708"/>
      <c r="Y74" s="709"/>
      <c r="Z74" s="704"/>
      <c r="AA74" s="704"/>
      <c r="AB74" s="706"/>
    </row>
    <row r="75" spans="2:28" ht="23.1" customHeight="1" thickBot="1" x14ac:dyDescent="0.25">
      <c r="B75" s="851"/>
      <c r="C75" s="852"/>
      <c r="D75" s="852"/>
      <c r="E75" s="852"/>
      <c r="F75" s="852"/>
      <c r="G75" s="852"/>
      <c r="H75" s="852"/>
      <c r="I75" s="853"/>
      <c r="J75" s="843"/>
      <c r="K75" s="843"/>
      <c r="L75" s="843"/>
      <c r="M75" s="843"/>
      <c r="N75" s="844"/>
      <c r="O75" s="845"/>
      <c r="P75" s="846"/>
      <c r="Q75" s="846"/>
      <c r="R75" s="846"/>
      <c r="S75" s="846"/>
      <c r="T75" s="846"/>
      <c r="U75" s="846"/>
      <c r="V75" s="846"/>
      <c r="W75" s="847"/>
      <c r="X75" s="848"/>
      <c r="Y75" s="849"/>
      <c r="Z75" s="850"/>
      <c r="AA75" s="850"/>
      <c r="AB75" s="856"/>
    </row>
    <row r="76" spans="2:28" ht="23.1" hidden="1" customHeight="1" x14ac:dyDescent="0.2">
      <c r="B76" s="860"/>
      <c r="C76" s="861"/>
      <c r="D76" s="861"/>
      <c r="E76" s="861"/>
      <c r="F76" s="861"/>
      <c r="G76" s="861"/>
      <c r="H76" s="861"/>
      <c r="I76" s="862"/>
      <c r="J76" s="863"/>
      <c r="K76" s="863"/>
      <c r="L76" s="863"/>
      <c r="M76" s="863"/>
      <c r="N76" s="864"/>
      <c r="O76" s="838"/>
      <c r="P76" s="839"/>
      <c r="Q76" s="839"/>
      <c r="R76" s="839"/>
      <c r="S76" s="839"/>
      <c r="T76" s="839"/>
      <c r="U76" s="839"/>
      <c r="V76" s="839"/>
      <c r="W76" s="840"/>
      <c r="X76" s="841"/>
      <c r="Y76" s="842"/>
      <c r="Z76" s="854"/>
      <c r="AA76" s="854"/>
      <c r="AB76" s="857"/>
    </row>
    <row r="77" spans="2:28" ht="23.1" hidden="1" customHeight="1" x14ac:dyDescent="0.2">
      <c r="B77" s="699"/>
      <c r="C77" s="700"/>
      <c r="D77" s="700"/>
      <c r="E77" s="700"/>
      <c r="F77" s="700"/>
      <c r="G77" s="700"/>
      <c r="H77" s="700"/>
      <c r="I77" s="701"/>
      <c r="J77" s="702"/>
      <c r="K77" s="702"/>
      <c r="L77" s="702"/>
      <c r="M77" s="702"/>
      <c r="N77" s="703"/>
      <c r="O77" s="710"/>
      <c r="P77" s="711"/>
      <c r="Q77" s="711"/>
      <c r="R77" s="711"/>
      <c r="S77" s="711"/>
      <c r="T77" s="711"/>
      <c r="U77" s="711"/>
      <c r="V77" s="711"/>
      <c r="W77" s="712"/>
      <c r="X77" s="708"/>
      <c r="Y77" s="709"/>
      <c r="Z77" s="705"/>
      <c r="AA77" s="705"/>
      <c r="AB77" s="707"/>
    </row>
    <row r="78" spans="2:28" ht="23.1" hidden="1" customHeight="1" x14ac:dyDescent="0.2">
      <c r="B78" s="699"/>
      <c r="C78" s="700"/>
      <c r="D78" s="700"/>
      <c r="E78" s="700"/>
      <c r="F78" s="700"/>
      <c r="G78" s="700"/>
      <c r="H78" s="700"/>
      <c r="I78" s="701"/>
      <c r="J78" s="702"/>
      <c r="K78" s="702"/>
      <c r="L78" s="702"/>
      <c r="M78" s="702"/>
      <c r="N78" s="703"/>
      <c r="O78" s="710"/>
      <c r="P78" s="711"/>
      <c r="Q78" s="711"/>
      <c r="R78" s="711"/>
      <c r="S78" s="711"/>
      <c r="T78" s="711"/>
      <c r="U78" s="711"/>
      <c r="V78" s="711"/>
      <c r="W78" s="712"/>
      <c r="X78" s="708"/>
      <c r="Y78" s="709"/>
      <c r="Z78" s="704"/>
      <c r="AA78" s="704"/>
      <c r="AB78" s="706"/>
    </row>
    <row r="79" spans="2:28" ht="23.1" hidden="1" customHeight="1" x14ac:dyDescent="0.2">
      <c r="B79" s="699"/>
      <c r="C79" s="700"/>
      <c r="D79" s="700"/>
      <c r="E79" s="700"/>
      <c r="F79" s="700"/>
      <c r="G79" s="700"/>
      <c r="H79" s="700"/>
      <c r="I79" s="701"/>
      <c r="J79" s="702"/>
      <c r="K79" s="702"/>
      <c r="L79" s="702"/>
      <c r="M79" s="702"/>
      <c r="N79" s="703"/>
      <c r="O79" s="710"/>
      <c r="P79" s="711"/>
      <c r="Q79" s="711"/>
      <c r="R79" s="711"/>
      <c r="S79" s="711"/>
      <c r="T79" s="711"/>
      <c r="U79" s="711"/>
      <c r="V79" s="711"/>
      <c r="W79" s="712"/>
      <c r="X79" s="708"/>
      <c r="Y79" s="709"/>
      <c r="Z79" s="705"/>
      <c r="AA79" s="705"/>
      <c r="AB79" s="707"/>
    </row>
    <row r="80" spans="2:28" ht="23.1" hidden="1" customHeight="1" x14ac:dyDescent="0.2">
      <c r="B80" s="699"/>
      <c r="C80" s="700"/>
      <c r="D80" s="700"/>
      <c r="E80" s="700"/>
      <c r="F80" s="700"/>
      <c r="G80" s="700"/>
      <c r="H80" s="700"/>
      <c r="I80" s="701"/>
      <c r="J80" s="702"/>
      <c r="K80" s="702"/>
      <c r="L80" s="702"/>
      <c r="M80" s="702"/>
      <c r="N80" s="703"/>
      <c r="O80" s="710"/>
      <c r="P80" s="711"/>
      <c r="Q80" s="711"/>
      <c r="R80" s="711"/>
      <c r="S80" s="711"/>
      <c r="T80" s="711"/>
      <c r="U80" s="711"/>
      <c r="V80" s="711"/>
      <c r="W80" s="712"/>
      <c r="X80" s="708"/>
      <c r="Y80" s="709"/>
      <c r="Z80" s="704"/>
      <c r="AA80" s="704"/>
      <c r="AB80" s="706"/>
    </row>
    <row r="81" spans="2:28" ht="23.1" hidden="1" customHeight="1" x14ac:dyDescent="0.2">
      <c r="B81" s="699"/>
      <c r="C81" s="700"/>
      <c r="D81" s="700"/>
      <c r="E81" s="700"/>
      <c r="F81" s="700"/>
      <c r="G81" s="700"/>
      <c r="H81" s="700"/>
      <c r="I81" s="701"/>
      <c r="J81" s="702"/>
      <c r="K81" s="702"/>
      <c r="L81" s="702"/>
      <c r="M81" s="702"/>
      <c r="N81" s="703"/>
      <c r="O81" s="710"/>
      <c r="P81" s="711"/>
      <c r="Q81" s="711"/>
      <c r="R81" s="711"/>
      <c r="S81" s="711"/>
      <c r="T81" s="711"/>
      <c r="U81" s="711"/>
      <c r="V81" s="711"/>
      <c r="W81" s="712"/>
      <c r="X81" s="708"/>
      <c r="Y81" s="709"/>
      <c r="Z81" s="705"/>
      <c r="AA81" s="705"/>
      <c r="AB81" s="707"/>
    </row>
    <row r="82" spans="2:28" ht="23.1" hidden="1" customHeight="1" x14ac:dyDescent="0.2">
      <c r="B82" s="699"/>
      <c r="C82" s="700"/>
      <c r="D82" s="700"/>
      <c r="E82" s="700"/>
      <c r="F82" s="700"/>
      <c r="G82" s="700"/>
      <c r="H82" s="700"/>
      <c r="I82" s="701"/>
      <c r="J82" s="702"/>
      <c r="K82" s="702"/>
      <c r="L82" s="702"/>
      <c r="M82" s="702"/>
      <c r="N82" s="703"/>
      <c r="O82" s="710"/>
      <c r="P82" s="711"/>
      <c r="Q82" s="711"/>
      <c r="R82" s="711"/>
      <c r="S82" s="711"/>
      <c r="T82" s="711"/>
      <c r="U82" s="711"/>
      <c r="V82" s="711"/>
      <c r="W82" s="712"/>
      <c r="X82" s="708"/>
      <c r="Y82" s="709"/>
      <c r="Z82" s="704"/>
      <c r="AA82" s="704"/>
      <c r="AB82" s="706"/>
    </row>
    <row r="83" spans="2:28" ht="23.1" hidden="1" customHeight="1" x14ac:dyDescent="0.2">
      <c r="B83" s="699"/>
      <c r="C83" s="700"/>
      <c r="D83" s="700"/>
      <c r="E83" s="700"/>
      <c r="F83" s="700"/>
      <c r="G83" s="700"/>
      <c r="H83" s="700"/>
      <c r="I83" s="701"/>
      <c r="J83" s="702"/>
      <c r="K83" s="702"/>
      <c r="L83" s="702"/>
      <c r="M83" s="702"/>
      <c r="N83" s="703"/>
      <c r="O83" s="710"/>
      <c r="P83" s="711"/>
      <c r="Q83" s="711"/>
      <c r="R83" s="711"/>
      <c r="S83" s="711"/>
      <c r="T83" s="711"/>
      <c r="U83" s="711"/>
      <c r="V83" s="711"/>
      <c r="W83" s="712"/>
      <c r="X83" s="708"/>
      <c r="Y83" s="709"/>
      <c r="Z83" s="705"/>
      <c r="AA83" s="705"/>
      <c r="AB83" s="707"/>
    </row>
  </sheetData>
  <sheetProtection sheet="1" objects="1" scenarios="1"/>
  <mergeCells count="235">
    <mergeCell ref="B6:AB6"/>
    <mergeCell ref="C46:H47"/>
    <mergeCell ref="B44:B45"/>
    <mergeCell ref="C44:H45"/>
    <mergeCell ref="B36:B37"/>
    <mergeCell ref="C36:H37"/>
    <mergeCell ref="B34:B35"/>
    <mergeCell ref="C34:H35"/>
    <mergeCell ref="AA44:AA45"/>
    <mergeCell ref="AB44:AB45"/>
    <mergeCell ref="J35:X35"/>
    <mergeCell ref="J41:X41"/>
    <mergeCell ref="J37:X37"/>
    <mergeCell ref="J45:X45"/>
    <mergeCell ref="B40:B41"/>
    <mergeCell ref="C40:H41"/>
    <mergeCell ref="AA40:AA41"/>
    <mergeCell ref="AB40:AB41"/>
    <mergeCell ref="B42:B43"/>
    <mergeCell ref="C42:H43"/>
    <mergeCell ref="AA42:AA43"/>
    <mergeCell ref="AB42:AB43"/>
    <mergeCell ref="J43:X43"/>
    <mergeCell ref="AA36:AA37"/>
    <mergeCell ref="B68:I68"/>
    <mergeCell ref="J68:N68"/>
    <mergeCell ref="B67:N67"/>
    <mergeCell ref="J63:X63"/>
    <mergeCell ref="AA52:AA53"/>
    <mergeCell ref="J47:X47"/>
    <mergeCell ref="J49:X49"/>
    <mergeCell ref="J51:X51"/>
    <mergeCell ref="J53:X53"/>
    <mergeCell ref="AA48:AA49"/>
    <mergeCell ref="B50:B51"/>
    <mergeCell ref="C50:H51"/>
    <mergeCell ref="AA50:AA51"/>
    <mergeCell ref="B48:B49"/>
    <mergeCell ref="AA46:AA47"/>
    <mergeCell ref="C48:H49"/>
    <mergeCell ref="B46:B47"/>
    <mergeCell ref="AA62:AA63"/>
    <mergeCell ref="B64:B65"/>
    <mergeCell ref="C64:H65"/>
    <mergeCell ref="AA64:AA65"/>
    <mergeCell ref="AB64:AB65"/>
    <mergeCell ref="J65:X65"/>
    <mergeCell ref="B52:B53"/>
    <mergeCell ref="C52:H53"/>
    <mergeCell ref="B62:B63"/>
    <mergeCell ref="C62:H63"/>
    <mergeCell ref="B60:B61"/>
    <mergeCell ref="AB60:AB61"/>
    <mergeCell ref="J61:X61"/>
    <mergeCell ref="AB62:AB63"/>
    <mergeCell ref="AB36:AB37"/>
    <mergeCell ref="B38:B39"/>
    <mergeCell ref="C38:H39"/>
    <mergeCell ref="AA38:AA39"/>
    <mergeCell ref="AB38:AB39"/>
    <mergeCell ref="J39:X39"/>
    <mergeCell ref="B54:B55"/>
    <mergeCell ref="B56:B57"/>
    <mergeCell ref="B58:B59"/>
    <mergeCell ref="J59:X59"/>
    <mergeCell ref="AB48:AB49"/>
    <mergeCell ref="AB50:AB51"/>
    <mergeCell ref="AB46:AB47"/>
    <mergeCell ref="AB52:AB53"/>
    <mergeCell ref="Z74:AA75"/>
    <mergeCell ref="J74:N74"/>
    <mergeCell ref="O74:W74"/>
    <mergeCell ref="X74:Y74"/>
    <mergeCell ref="B75:I75"/>
    <mergeCell ref="Z76:AA77"/>
    <mergeCell ref="Z78:AA79"/>
    <mergeCell ref="AB69:AB70"/>
    <mergeCell ref="AB74:AB75"/>
    <mergeCell ref="AB76:AB77"/>
    <mergeCell ref="AB78:AB79"/>
    <mergeCell ref="Z71:AA73"/>
    <mergeCell ref="AB71:AB73"/>
    <mergeCell ref="Z69:AA70"/>
    <mergeCell ref="B78:I78"/>
    <mergeCell ref="J78:N78"/>
    <mergeCell ref="O78:W78"/>
    <mergeCell ref="X78:Y78"/>
    <mergeCell ref="B79:I79"/>
    <mergeCell ref="J79:N79"/>
    <mergeCell ref="O79:W79"/>
    <mergeCell ref="X79:Y79"/>
    <mergeCell ref="B76:I76"/>
    <mergeCell ref="J76:N76"/>
    <mergeCell ref="O76:W76"/>
    <mergeCell ref="X76:Y76"/>
    <mergeCell ref="B77:I77"/>
    <mergeCell ref="J77:N77"/>
    <mergeCell ref="O77:W77"/>
    <mergeCell ref="X77:Y77"/>
    <mergeCell ref="J75:N75"/>
    <mergeCell ref="O75:W75"/>
    <mergeCell ref="X75:Y75"/>
    <mergeCell ref="B74:I74"/>
    <mergeCell ref="O69:W69"/>
    <mergeCell ref="X69:Y69"/>
    <mergeCell ref="B71:I71"/>
    <mergeCell ref="J70:N70"/>
    <mergeCell ref="O70:W70"/>
    <mergeCell ref="X70:Y70"/>
    <mergeCell ref="B69:I69"/>
    <mergeCell ref="J69:N69"/>
    <mergeCell ref="B70:I70"/>
    <mergeCell ref="O71:W71"/>
    <mergeCell ref="X71:Y71"/>
    <mergeCell ref="O73:W73"/>
    <mergeCell ref="X73:Y73"/>
    <mergeCell ref="X72:Y72"/>
    <mergeCell ref="O72:W72"/>
    <mergeCell ref="B73:I73"/>
    <mergeCell ref="J71:N71"/>
    <mergeCell ref="J73:N73"/>
    <mergeCell ref="B72:I72"/>
    <mergeCell ref="B2:E5"/>
    <mergeCell ref="AA2:AB2"/>
    <mergeCell ref="AA3:AB3"/>
    <mergeCell ref="AA4:AB4"/>
    <mergeCell ref="AA5:AB5"/>
    <mergeCell ref="F2:Z2"/>
    <mergeCell ref="F3:Z3"/>
    <mergeCell ref="F4:Z4"/>
    <mergeCell ref="F5:Z5"/>
    <mergeCell ref="S7:U7"/>
    <mergeCell ref="B15:K15"/>
    <mergeCell ref="L15:U15"/>
    <mergeCell ref="B23:B25"/>
    <mergeCell ref="B10:F10"/>
    <mergeCell ref="B12:U12"/>
    <mergeCell ref="P16:U16"/>
    <mergeCell ref="L16:O16"/>
    <mergeCell ref="B21:F21"/>
    <mergeCell ref="B20:F20"/>
    <mergeCell ref="B19:F19"/>
    <mergeCell ref="B18:F18"/>
    <mergeCell ref="B17:F17"/>
    <mergeCell ref="P17:U17"/>
    <mergeCell ref="G17:K17"/>
    <mergeCell ref="L17:O17"/>
    <mergeCell ref="L18:O18"/>
    <mergeCell ref="L19:O19"/>
    <mergeCell ref="G21:K21"/>
    <mergeCell ref="P18:U18"/>
    <mergeCell ref="P19:U19"/>
    <mergeCell ref="P20:U20"/>
    <mergeCell ref="C7:E7"/>
    <mergeCell ref="B8:AB8"/>
    <mergeCell ref="B9:F9"/>
    <mergeCell ref="G9:AB9"/>
    <mergeCell ref="G10:AB10"/>
    <mergeCell ref="B16:F16"/>
    <mergeCell ref="G16:K16"/>
    <mergeCell ref="AA23:AA25"/>
    <mergeCell ref="J23:X24"/>
    <mergeCell ref="AB23:AB25"/>
    <mergeCell ref="P21:U21"/>
    <mergeCell ref="L21:O21"/>
    <mergeCell ref="G18:K18"/>
    <mergeCell ref="G19:K19"/>
    <mergeCell ref="G20:K20"/>
    <mergeCell ref="L20:O20"/>
    <mergeCell ref="B13:U14"/>
    <mergeCell ref="AA34:AA35"/>
    <mergeCell ref="AB34:AB35"/>
    <mergeCell ref="C23:H25"/>
    <mergeCell ref="I23:I25"/>
    <mergeCell ref="O68:W68"/>
    <mergeCell ref="Z68:AA68"/>
    <mergeCell ref="O67:Y67"/>
    <mergeCell ref="Z67:AB67"/>
    <mergeCell ref="X68:Y68"/>
    <mergeCell ref="Z23:Z25"/>
    <mergeCell ref="Y23:Y25"/>
    <mergeCell ref="C54:H55"/>
    <mergeCell ref="AA54:AA55"/>
    <mergeCell ref="AB54:AB55"/>
    <mergeCell ref="C56:H57"/>
    <mergeCell ref="AA56:AA57"/>
    <mergeCell ref="AB56:AB57"/>
    <mergeCell ref="J55:X55"/>
    <mergeCell ref="J57:X57"/>
    <mergeCell ref="C58:H59"/>
    <mergeCell ref="AA58:AA59"/>
    <mergeCell ref="AB58:AB59"/>
    <mergeCell ref="C60:H61"/>
    <mergeCell ref="AA60:AA61"/>
    <mergeCell ref="AD26:AD27"/>
    <mergeCell ref="AB30:AB31"/>
    <mergeCell ref="AB32:AB33"/>
    <mergeCell ref="AB26:AB27"/>
    <mergeCell ref="AB28:AB29"/>
    <mergeCell ref="C32:H33"/>
    <mergeCell ref="AA26:AA27"/>
    <mergeCell ref="AA32:AA33"/>
    <mergeCell ref="AA28:AA29"/>
    <mergeCell ref="AA30:AA31"/>
    <mergeCell ref="B30:B31"/>
    <mergeCell ref="C30:H31"/>
    <mergeCell ref="B26:B27"/>
    <mergeCell ref="J27:X27"/>
    <mergeCell ref="J29:X29"/>
    <mergeCell ref="J31:X31"/>
    <mergeCell ref="J33:X33"/>
    <mergeCell ref="B28:B29"/>
    <mergeCell ref="C28:H29"/>
    <mergeCell ref="C26:H27"/>
    <mergeCell ref="B32:B33"/>
    <mergeCell ref="AB80:AB81"/>
    <mergeCell ref="Z82:AA83"/>
    <mergeCell ref="AB82:AB83"/>
    <mergeCell ref="X80:Y80"/>
    <mergeCell ref="X81:Y81"/>
    <mergeCell ref="X82:Y82"/>
    <mergeCell ref="X83:Y83"/>
    <mergeCell ref="O83:W83"/>
    <mergeCell ref="O82:W82"/>
    <mergeCell ref="O81:W81"/>
    <mergeCell ref="O80:W80"/>
    <mergeCell ref="B80:I80"/>
    <mergeCell ref="B81:I81"/>
    <mergeCell ref="B82:I82"/>
    <mergeCell ref="B83:I83"/>
    <mergeCell ref="J83:N83"/>
    <mergeCell ref="J82:N82"/>
    <mergeCell ref="J81:N81"/>
    <mergeCell ref="J80:N80"/>
    <mergeCell ref="Z80:AA81"/>
  </mergeCells>
  <phoneticPr fontId="5" type="noConversion"/>
  <conditionalFormatting sqref="AD26:AD27">
    <cfRule type="containsText" dxfId="393" priority="266" stopIfTrue="1" operator="containsText" text="riesgo extrema">
      <formula>NOT(ISERROR(SEARCH("riesgo extrema",AD26)))</formula>
    </cfRule>
    <cfRule type="containsText" dxfId="392" priority="267" stopIfTrue="1" operator="containsText" text="riesgo extrema">
      <formula>NOT(ISERROR(SEARCH("riesgo extrema",AD26)))</formula>
    </cfRule>
    <cfRule type="containsText" dxfId="391" priority="268" stopIfTrue="1" operator="containsText" text="riesgo moderada">
      <formula>NOT(ISERROR(SEARCH("riesgo moderada",AD26)))</formula>
    </cfRule>
    <cfRule type="containsText" dxfId="390" priority="269" stopIfTrue="1" operator="containsText" text="Riesgo alta">
      <formula>NOT(ISERROR(SEARCH("Riesgo alta",AD26)))</formula>
    </cfRule>
    <cfRule type="containsText" dxfId="389" priority="270" stopIfTrue="1" operator="containsText" text="Riesgo baja">
      <formula>NOT(ISERROR(SEARCH("Riesgo baja",AD26)))</formula>
    </cfRule>
  </conditionalFormatting>
  <conditionalFormatting sqref="AE17">
    <cfRule type="colorScale" priority="240">
      <colorScale>
        <cfvo type="min"/>
        <cfvo type="percentile" val="50"/>
        <cfvo type="max"/>
        <color rgb="FFF8696B"/>
        <color rgb="FFFFEB84"/>
        <color rgb="FF63BE7B"/>
      </colorScale>
    </cfRule>
  </conditionalFormatting>
  <conditionalFormatting sqref="AB26 AB28 AB30 AB32 AB34 AB36 AB38 AB40 AB42 AB44 AB46 AB48 AB50 AB52 AB54 AB56 AB58 AB60 AB62 AB64">
    <cfRule type="containsText" dxfId="388" priority="92" stopIfTrue="1" operator="containsText" text="Riesgo Alto">
      <formula>NOT(ISERROR(SEARCH("Riesgo Alto",AB26)))</formula>
    </cfRule>
    <cfRule type="containsText" dxfId="387" priority="93" stopIfTrue="1" operator="containsText" text="Riesgo Moderado">
      <formula>NOT(ISERROR(SEARCH("Riesgo Moderado",AB26)))</formula>
    </cfRule>
    <cfRule type="containsText" dxfId="386" priority="94" stopIfTrue="1" operator="containsText" text="Riesgo Bajo">
      <formula>NOT(ISERROR(SEARCH("Riesgo Bajo",AB26)))</formula>
    </cfRule>
    <cfRule type="containsText" dxfId="385" priority="95" stopIfTrue="1" operator="containsText" text="Riesgo Alto">
      <formula>NOT(ISERROR(SEARCH("Riesgo Alto",AB26)))</formula>
    </cfRule>
    <cfRule type="containsText" dxfId="384" priority="96" stopIfTrue="1" operator="containsText" text="Riesgo Extremo">
      <formula>NOT(ISERROR(SEARCH("Riesgo Extremo",AB26)))</formula>
    </cfRule>
  </conditionalFormatting>
  <conditionalFormatting sqref="AB26 AB28 AB30 AB32 AB34 AB36 AB38 AB40 AB42 AB44 AB46 AB48 AB50 AB52 AB54 AB56 AB58 AB60 AB62 AB64">
    <cfRule type="containsText" dxfId="383" priority="91" stopIfTrue="1" operator="containsText" text="Riesgo Extremo">
      <formula>NOT(ISERROR(SEARCH("Riesgo Extremo",AB26)))</formula>
    </cfRule>
  </conditionalFormatting>
  <dataValidations count="2">
    <dataValidation type="list" allowBlank="1" showInputMessage="1" showErrorMessage="1" sqref="J26:X26 J28:X28 J30:X30 J32:X32 J34:X34 J36:X36 J38:X38 J40:X40 J42:X42 J44:X44 J46:X46 J48:X48 J50:X50 J52:X52 J54:X54 J56:X56 J58:X58 J60:X60 J62:X62 J64:X64">
      <formula1>$B$17:$B$21</formula1>
    </dataValidation>
    <dataValidation type="list" allowBlank="1" showInputMessage="1" showErrorMessage="1" sqref="J63 J27 J29 J31 J33 J35 J37 J39 J41 J43 J45 J47 J49 J51 J53 J55 J57 J59 J61 J65">
      <formula1>$L$17:$L$19</formula1>
    </dataValidation>
  </dataValidations>
  <printOptions horizontalCentered="1" verticalCentered="1"/>
  <pageMargins left="0.78740157480314965" right="0" top="0" bottom="0" header="0" footer="0"/>
  <pageSetup scale="54"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W35"/>
  <sheetViews>
    <sheetView topLeftCell="D28" zoomScale="80" zoomScaleNormal="80" workbookViewId="0">
      <selection activeCell="L33" sqref="L33"/>
    </sheetView>
  </sheetViews>
  <sheetFormatPr baseColWidth="10" defaultColWidth="11.42578125" defaultRowHeight="12.75" x14ac:dyDescent="0.2"/>
  <cols>
    <col min="2" max="2" width="6.85546875" customWidth="1"/>
    <col min="3" max="3" width="85" customWidth="1"/>
    <col min="4" max="4" width="9.28515625" customWidth="1"/>
    <col min="5" max="6" width="8.85546875" customWidth="1"/>
    <col min="7" max="7" width="9.140625" customWidth="1"/>
    <col min="8" max="8" width="8.85546875" customWidth="1"/>
    <col min="9" max="9" width="9.5703125" customWidth="1"/>
    <col min="10" max="10" width="9.28515625" customWidth="1"/>
    <col min="12" max="12" width="8" customWidth="1"/>
    <col min="13" max="13" width="9" customWidth="1"/>
    <col min="14" max="14" width="9.28515625" customWidth="1"/>
    <col min="15" max="15" width="8.85546875" customWidth="1"/>
    <col min="16" max="16" width="11.140625" customWidth="1"/>
    <col min="18" max="18" width="10.42578125" customWidth="1"/>
    <col min="20" max="20" width="9.85546875" customWidth="1"/>
    <col min="22" max="22" width="11.7109375" customWidth="1"/>
  </cols>
  <sheetData>
    <row r="1" spans="2:23" s="94" customFormat="1" ht="23.25" x14ac:dyDescent="0.35">
      <c r="C1" s="878"/>
      <c r="D1" s="881" t="s">
        <v>68</v>
      </c>
      <c r="E1" s="881"/>
      <c r="F1" s="881"/>
      <c r="G1" s="881"/>
      <c r="H1" s="881"/>
      <c r="I1" s="881"/>
      <c r="J1" s="881"/>
      <c r="K1" s="881"/>
      <c r="L1" s="881"/>
      <c r="M1" s="881"/>
      <c r="N1" s="881"/>
      <c r="O1" s="881"/>
      <c r="P1" s="881"/>
      <c r="Q1" s="881"/>
      <c r="R1" s="881"/>
      <c r="S1" s="881"/>
      <c r="T1" s="881"/>
      <c r="U1" s="881"/>
      <c r="V1" s="882" t="s">
        <v>492</v>
      </c>
      <c r="W1" s="883"/>
    </row>
    <row r="2" spans="2:23" s="94" customFormat="1" ht="23.25" x14ac:dyDescent="0.35">
      <c r="C2" s="879"/>
      <c r="D2" s="881" t="s">
        <v>58</v>
      </c>
      <c r="E2" s="881"/>
      <c r="F2" s="881"/>
      <c r="G2" s="881"/>
      <c r="H2" s="881"/>
      <c r="I2" s="881"/>
      <c r="J2" s="881"/>
      <c r="K2" s="881"/>
      <c r="L2" s="881"/>
      <c r="M2" s="881"/>
      <c r="N2" s="881"/>
      <c r="O2" s="881"/>
      <c r="P2" s="881"/>
      <c r="Q2" s="881"/>
      <c r="R2" s="881"/>
      <c r="S2" s="881"/>
      <c r="T2" s="881"/>
      <c r="U2" s="881"/>
      <c r="V2" s="884" t="s">
        <v>489</v>
      </c>
      <c r="W2" s="885"/>
    </row>
    <row r="3" spans="2:23" s="94" customFormat="1" ht="23.25" x14ac:dyDescent="0.35">
      <c r="C3" s="879"/>
      <c r="D3" s="881"/>
      <c r="E3" s="881"/>
      <c r="F3" s="881"/>
      <c r="G3" s="881"/>
      <c r="H3" s="881"/>
      <c r="I3" s="881"/>
      <c r="J3" s="881"/>
      <c r="K3" s="881"/>
      <c r="L3" s="881"/>
      <c r="M3" s="881"/>
      <c r="N3" s="881"/>
      <c r="O3" s="881"/>
      <c r="P3" s="881"/>
      <c r="Q3" s="881"/>
      <c r="R3" s="881"/>
      <c r="S3" s="881"/>
      <c r="T3" s="881"/>
      <c r="U3" s="881"/>
      <c r="V3" s="884" t="s">
        <v>493</v>
      </c>
      <c r="W3" s="885"/>
    </row>
    <row r="4" spans="2:23" s="94" customFormat="1" ht="34.5" customHeight="1" thickBot="1" x14ac:dyDescent="0.4">
      <c r="C4" s="880"/>
      <c r="D4" s="881" t="s">
        <v>494</v>
      </c>
      <c r="E4" s="881"/>
      <c r="F4" s="881"/>
      <c r="G4" s="881"/>
      <c r="H4" s="881"/>
      <c r="I4" s="881"/>
      <c r="J4" s="881"/>
      <c r="K4" s="881"/>
      <c r="L4" s="881"/>
      <c r="M4" s="881"/>
      <c r="N4" s="881"/>
      <c r="O4" s="881"/>
      <c r="P4" s="881"/>
      <c r="Q4" s="881"/>
      <c r="R4" s="881"/>
      <c r="S4" s="881"/>
      <c r="T4" s="881"/>
      <c r="U4" s="881"/>
      <c r="V4" s="886" t="s">
        <v>61</v>
      </c>
      <c r="W4" s="887"/>
    </row>
    <row r="5" spans="2:23" x14ac:dyDescent="0.2">
      <c r="C5">
        <v>0</v>
      </c>
    </row>
    <row r="6" spans="2:23" ht="18" x14ac:dyDescent="0.25">
      <c r="B6" s="875" t="s">
        <v>317</v>
      </c>
      <c r="C6" s="875"/>
      <c r="D6" s="875"/>
      <c r="E6" s="875"/>
      <c r="F6" s="875"/>
      <c r="G6" s="875"/>
      <c r="H6" s="875"/>
      <c r="I6" s="875"/>
      <c r="J6" s="875"/>
      <c r="K6" s="875"/>
      <c r="L6" s="875"/>
      <c r="M6" s="875"/>
      <c r="N6" s="875"/>
      <c r="O6" s="875"/>
      <c r="P6" s="875"/>
      <c r="Q6" s="875"/>
      <c r="R6" s="875"/>
      <c r="S6" s="875"/>
      <c r="T6" s="875"/>
      <c r="U6" s="875"/>
      <c r="V6" s="875"/>
      <c r="W6" s="875"/>
    </row>
    <row r="7" spans="2:23" ht="13.5" thickBot="1" x14ac:dyDescent="0.25">
      <c r="C7" s="288"/>
      <c r="D7" s="288"/>
      <c r="E7" s="288"/>
      <c r="F7" s="288"/>
      <c r="G7" s="288"/>
      <c r="H7" s="288"/>
      <c r="I7" s="288"/>
      <c r="J7" s="288"/>
      <c r="K7" s="288"/>
      <c r="L7" s="288"/>
      <c r="M7" s="288"/>
      <c r="N7" s="288"/>
      <c r="O7" s="288"/>
      <c r="P7" s="288"/>
      <c r="Q7" s="288"/>
      <c r="R7" s="288"/>
      <c r="S7" s="288"/>
      <c r="T7" s="288"/>
      <c r="U7" s="288"/>
      <c r="V7" s="288"/>
      <c r="W7" s="288"/>
    </row>
    <row r="8" spans="2:23" ht="16.5" thickBot="1" x14ac:dyDescent="0.3">
      <c r="B8" s="348" t="s">
        <v>318</v>
      </c>
      <c r="D8" s="873" t="s">
        <v>344</v>
      </c>
      <c r="E8" s="874"/>
      <c r="F8" s="873" t="s">
        <v>346</v>
      </c>
      <c r="G8" s="874"/>
      <c r="H8" s="873" t="s">
        <v>347</v>
      </c>
      <c r="I8" s="874"/>
      <c r="J8" s="873" t="s">
        <v>348</v>
      </c>
      <c r="K8" s="874"/>
      <c r="L8" s="873" t="s">
        <v>349</v>
      </c>
      <c r="M8" s="874"/>
      <c r="N8" s="873" t="s">
        <v>350</v>
      </c>
      <c r="O8" s="874"/>
      <c r="P8" s="873" t="s">
        <v>351</v>
      </c>
      <c r="Q8" s="874"/>
      <c r="R8" s="873" t="s">
        <v>352</v>
      </c>
      <c r="S8" s="874"/>
      <c r="T8" s="873" t="s">
        <v>353</v>
      </c>
      <c r="U8" s="874"/>
      <c r="V8" s="873" t="s">
        <v>354</v>
      </c>
      <c r="W8" s="874"/>
    </row>
    <row r="9" spans="2:23" ht="60" customHeight="1" thickBot="1" x14ac:dyDescent="0.3">
      <c r="B9" s="876" t="s">
        <v>297</v>
      </c>
      <c r="C9" s="371" t="s">
        <v>296</v>
      </c>
      <c r="D9" s="871" t="s">
        <v>316</v>
      </c>
      <c r="E9" s="872"/>
      <c r="F9" s="871" t="s">
        <v>316</v>
      </c>
      <c r="G9" s="872"/>
      <c r="H9" s="871" t="s">
        <v>316</v>
      </c>
      <c r="I9" s="872"/>
      <c r="J9" s="871" t="s">
        <v>316</v>
      </c>
      <c r="K9" s="872"/>
      <c r="L9" s="871" t="s">
        <v>316</v>
      </c>
      <c r="M9" s="872"/>
      <c r="N9" s="871" t="s">
        <v>316</v>
      </c>
      <c r="O9" s="872"/>
      <c r="P9" s="871" t="s">
        <v>316</v>
      </c>
      <c r="Q9" s="872"/>
      <c r="R9" s="871" t="s">
        <v>316</v>
      </c>
      <c r="S9" s="872"/>
      <c r="T9" s="871" t="s">
        <v>316</v>
      </c>
      <c r="U9" s="872"/>
      <c r="V9" s="871" t="s">
        <v>316</v>
      </c>
      <c r="W9" s="872"/>
    </row>
    <row r="10" spans="2:23" ht="16.5" thickBot="1" x14ac:dyDescent="0.3">
      <c r="B10" s="877"/>
      <c r="C10" s="372" t="s">
        <v>314</v>
      </c>
      <c r="D10" s="380" t="s">
        <v>261</v>
      </c>
      <c r="E10" s="380" t="s">
        <v>262</v>
      </c>
      <c r="F10" s="380" t="s">
        <v>261</v>
      </c>
      <c r="G10" s="380" t="s">
        <v>262</v>
      </c>
      <c r="H10" s="380" t="s">
        <v>261</v>
      </c>
      <c r="I10" s="380" t="s">
        <v>262</v>
      </c>
      <c r="J10" s="380" t="s">
        <v>261</v>
      </c>
      <c r="K10" s="380" t="s">
        <v>262</v>
      </c>
      <c r="L10" s="380" t="s">
        <v>261</v>
      </c>
      <c r="M10" s="380" t="s">
        <v>262</v>
      </c>
      <c r="N10" s="380" t="s">
        <v>261</v>
      </c>
      <c r="O10" s="380" t="s">
        <v>262</v>
      </c>
      <c r="P10" s="380" t="s">
        <v>261</v>
      </c>
      <c r="Q10" s="380" t="s">
        <v>262</v>
      </c>
      <c r="R10" s="380" t="s">
        <v>261</v>
      </c>
      <c r="S10" s="380" t="s">
        <v>262</v>
      </c>
      <c r="T10" s="380" t="s">
        <v>261</v>
      </c>
      <c r="U10" s="380" t="s">
        <v>262</v>
      </c>
      <c r="V10" s="380" t="s">
        <v>261</v>
      </c>
      <c r="W10" s="380" t="s">
        <v>262</v>
      </c>
    </row>
    <row r="11" spans="2:23" ht="15.75" hidden="1" x14ac:dyDescent="0.25">
      <c r="B11" s="373"/>
      <c r="C11" s="374"/>
      <c r="D11" s="346"/>
      <c r="E11" s="346"/>
      <c r="F11" s="346"/>
      <c r="G11" s="346"/>
      <c r="H11" s="346"/>
      <c r="I11" s="346"/>
      <c r="J11" s="346"/>
      <c r="K11" s="346"/>
      <c r="L11" s="346"/>
      <c r="M11" s="346"/>
      <c r="N11" s="346"/>
      <c r="O11" s="346"/>
      <c r="P11" s="346"/>
      <c r="Q11" s="346"/>
      <c r="R11" s="346"/>
      <c r="S11" s="346"/>
      <c r="T11" s="346"/>
      <c r="U11" s="346"/>
      <c r="V11" s="346"/>
      <c r="W11" s="346"/>
    </row>
    <row r="12" spans="2:23" ht="15" x14ac:dyDescent="0.2">
      <c r="B12" s="375">
        <v>1</v>
      </c>
      <c r="C12" s="376" t="s">
        <v>298</v>
      </c>
      <c r="D12" s="284" t="s">
        <v>261</v>
      </c>
      <c r="E12" s="283"/>
      <c r="F12" s="284" t="s">
        <v>261</v>
      </c>
      <c r="G12" s="283"/>
      <c r="H12" s="284" t="s">
        <v>261</v>
      </c>
      <c r="I12" s="283"/>
      <c r="J12" s="284" t="s">
        <v>261</v>
      </c>
      <c r="K12" s="283"/>
      <c r="L12" s="284"/>
      <c r="M12" s="283"/>
      <c r="N12" s="284"/>
      <c r="O12" s="283"/>
      <c r="P12" s="284"/>
      <c r="Q12" s="283"/>
      <c r="R12" s="284"/>
      <c r="S12" s="283"/>
      <c r="T12" s="284"/>
      <c r="U12" s="283"/>
      <c r="V12" s="284"/>
      <c r="W12" s="283"/>
    </row>
    <row r="13" spans="2:23" ht="15" x14ac:dyDescent="0.2">
      <c r="B13" s="377">
        <v>2</v>
      </c>
      <c r="C13" s="378" t="s">
        <v>299</v>
      </c>
      <c r="D13" s="284" t="s">
        <v>261</v>
      </c>
      <c r="E13" s="283"/>
      <c r="F13" s="284" t="s">
        <v>261</v>
      </c>
      <c r="G13" s="283"/>
      <c r="H13" s="284" t="s">
        <v>261</v>
      </c>
      <c r="I13" s="283"/>
      <c r="J13" s="284" t="s">
        <v>261</v>
      </c>
      <c r="K13" s="283"/>
      <c r="L13" s="284"/>
      <c r="M13" s="283"/>
      <c r="N13" s="284"/>
      <c r="O13" s="283"/>
      <c r="P13" s="284"/>
      <c r="Q13" s="283"/>
      <c r="R13" s="284"/>
      <c r="S13" s="283"/>
      <c r="T13" s="284"/>
      <c r="U13" s="283"/>
      <c r="V13" s="284"/>
      <c r="W13" s="283"/>
    </row>
    <row r="14" spans="2:23" ht="15" x14ac:dyDescent="0.2">
      <c r="B14" s="377">
        <v>3</v>
      </c>
      <c r="C14" s="378" t="s">
        <v>300</v>
      </c>
      <c r="D14" s="284" t="s">
        <v>261</v>
      </c>
      <c r="E14" s="283"/>
      <c r="F14" s="284" t="s">
        <v>261</v>
      </c>
      <c r="G14" s="283"/>
      <c r="H14" s="284" t="s">
        <v>261</v>
      </c>
      <c r="I14" s="283"/>
      <c r="J14" s="284" t="s">
        <v>261</v>
      </c>
      <c r="K14" s="283"/>
      <c r="L14" s="284"/>
      <c r="M14" s="283"/>
      <c r="N14" s="284"/>
      <c r="O14" s="283"/>
      <c r="P14" s="284"/>
      <c r="Q14" s="283"/>
      <c r="R14" s="284"/>
      <c r="S14" s="283"/>
      <c r="T14" s="284"/>
      <c r="U14" s="283"/>
      <c r="V14" s="284"/>
      <c r="W14" s="283"/>
    </row>
    <row r="15" spans="2:23" ht="15" x14ac:dyDescent="0.2">
      <c r="B15" s="377">
        <v>4</v>
      </c>
      <c r="C15" s="378" t="s">
        <v>301</v>
      </c>
      <c r="D15" s="284" t="s">
        <v>261</v>
      </c>
      <c r="E15" s="283"/>
      <c r="F15" s="284" t="s">
        <v>261</v>
      </c>
      <c r="G15" s="283"/>
      <c r="H15" s="284" t="s">
        <v>261</v>
      </c>
      <c r="I15" s="283"/>
      <c r="J15" s="284" t="s">
        <v>261</v>
      </c>
      <c r="K15" s="283"/>
      <c r="L15" s="284"/>
      <c r="M15" s="283"/>
      <c r="N15" s="284"/>
      <c r="O15" s="283"/>
      <c r="P15" s="284"/>
      <c r="Q15" s="283"/>
      <c r="R15" s="284"/>
      <c r="S15" s="283"/>
      <c r="T15" s="284"/>
      <c r="U15" s="283"/>
      <c r="V15" s="284"/>
      <c r="W15" s="283"/>
    </row>
    <row r="16" spans="2:23" ht="15" x14ac:dyDescent="0.2">
      <c r="B16" s="377">
        <v>5</v>
      </c>
      <c r="C16" s="378" t="s">
        <v>302</v>
      </c>
      <c r="D16" s="284" t="s">
        <v>261</v>
      </c>
      <c r="E16" s="283"/>
      <c r="F16" s="284" t="s">
        <v>261</v>
      </c>
      <c r="G16" s="283"/>
      <c r="H16" s="284" t="s">
        <v>261</v>
      </c>
      <c r="I16" s="283"/>
      <c r="J16" s="284" t="s">
        <v>261</v>
      </c>
      <c r="K16" s="283"/>
      <c r="L16" s="284"/>
      <c r="M16" s="283"/>
      <c r="N16" s="284"/>
      <c r="O16" s="283"/>
      <c r="P16" s="284"/>
      <c r="Q16" s="283"/>
      <c r="R16" s="284"/>
      <c r="S16" s="283"/>
      <c r="T16" s="284"/>
      <c r="U16" s="283"/>
      <c r="V16" s="284"/>
      <c r="W16" s="283"/>
    </row>
    <row r="17" spans="2:23" ht="15" x14ac:dyDescent="0.2">
      <c r="B17" s="377">
        <v>6</v>
      </c>
      <c r="C17" s="378" t="s">
        <v>312</v>
      </c>
      <c r="D17" s="284" t="s">
        <v>261</v>
      </c>
      <c r="E17" s="283"/>
      <c r="F17" s="284" t="s">
        <v>261</v>
      </c>
      <c r="G17" s="283"/>
      <c r="H17" s="284" t="s">
        <v>261</v>
      </c>
      <c r="I17" s="283"/>
      <c r="J17" s="284" t="s">
        <v>261</v>
      </c>
      <c r="K17" s="283"/>
      <c r="L17" s="284"/>
      <c r="M17" s="283"/>
      <c r="N17" s="284"/>
      <c r="O17" s="283"/>
      <c r="P17" s="284"/>
      <c r="Q17" s="283"/>
      <c r="R17" s="284"/>
      <c r="S17" s="283"/>
      <c r="T17" s="284"/>
      <c r="U17" s="283"/>
      <c r="V17" s="284"/>
      <c r="W17" s="283"/>
    </row>
    <row r="18" spans="2:23" ht="15" x14ac:dyDescent="0.2">
      <c r="B18" s="377">
        <v>7</v>
      </c>
      <c r="C18" s="378" t="s">
        <v>303</v>
      </c>
      <c r="D18" s="284" t="s">
        <v>261</v>
      </c>
      <c r="E18" s="283"/>
      <c r="F18" s="284" t="s">
        <v>261</v>
      </c>
      <c r="G18" s="283"/>
      <c r="H18" s="284" t="s">
        <v>261</v>
      </c>
      <c r="I18" s="283"/>
      <c r="J18" s="284" t="s">
        <v>261</v>
      </c>
      <c r="K18" s="283"/>
      <c r="L18" s="284"/>
      <c r="M18" s="283"/>
      <c r="N18" s="284"/>
      <c r="O18" s="283"/>
      <c r="P18" s="284"/>
      <c r="Q18" s="283"/>
      <c r="R18" s="284"/>
      <c r="S18" s="283"/>
      <c r="T18" s="284"/>
      <c r="U18" s="283"/>
      <c r="V18" s="284"/>
      <c r="W18" s="283"/>
    </row>
    <row r="19" spans="2:23" ht="30" x14ac:dyDescent="0.2">
      <c r="B19" s="377">
        <v>8</v>
      </c>
      <c r="C19" s="378" t="s">
        <v>304</v>
      </c>
      <c r="D19" s="284" t="s">
        <v>261</v>
      </c>
      <c r="E19" s="283"/>
      <c r="F19" s="284" t="s">
        <v>261</v>
      </c>
      <c r="G19" s="283"/>
      <c r="H19" s="284" t="s">
        <v>261</v>
      </c>
      <c r="I19" s="283"/>
      <c r="J19" s="284" t="s">
        <v>261</v>
      </c>
      <c r="K19" s="283"/>
      <c r="L19" s="284"/>
      <c r="M19" s="283"/>
      <c r="N19" s="284"/>
      <c r="O19" s="283"/>
      <c r="P19" s="284"/>
      <c r="Q19" s="283"/>
      <c r="R19" s="284"/>
      <c r="S19" s="283"/>
      <c r="T19" s="284"/>
      <c r="U19" s="283"/>
      <c r="V19" s="284"/>
      <c r="W19" s="283"/>
    </row>
    <row r="20" spans="2:23" ht="15" x14ac:dyDescent="0.2">
      <c r="B20" s="377">
        <v>9</v>
      </c>
      <c r="C20" s="378" t="s">
        <v>305</v>
      </c>
      <c r="D20" s="284" t="s">
        <v>261</v>
      </c>
      <c r="E20" s="283"/>
      <c r="F20" s="284"/>
      <c r="G20" s="283" t="s">
        <v>262</v>
      </c>
      <c r="H20" s="284"/>
      <c r="I20" s="283" t="s">
        <v>262</v>
      </c>
      <c r="J20" s="284"/>
      <c r="K20" s="283" t="s">
        <v>262</v>
      </c>
      <c r="L20" s="284"/>
      <c r="M20" s="283"/>
      <c r="N20" s="284"/>
      <c r="O20" s="283"/>
      <c r="P20" s="284"/>
      <c r="Q20" s="283"/>
      <c r="R20" s="284"/>
      <c r="S20" s="283"/>
      <c r="T20" s="284"/>
      <c r="U20" s="283"/>
      <c r="V20" s="284"/>
      <c r="W20" s="283"/>
    </row>
    <row r="21" spans="2:23" ht="15" x14ac:dyDescent="0.2">
      <c r="B21" s="377">
        <v>10</v>
      </c>
      <c r="C21" s="378" t="s">
        <v>313</v>
      </c>
      <c r="D21" s="284" t="s">
        <v>261</v>
      </c>
      <c r="E21" s="283"/>
      <c r="F21" s="284" t="s">
        <v>261</v>
      </c>
      <c r="G21" s="283"/>
      <c r="H21" s="284" t="s">
        <v>261</v>
      </c>
      <c r="I21" s="283"/>
      <c r="J21" s="284" t="s">
        <v>261</v>
      </c>
      <c r="K21" s="283"/>
      <c r="L21" s="284"/>
      <c r="M21" s="283"/>
      <c r="N21" s="284"/>
      <c r="O21" s="283"/>
      <c r="P21" s="284"/>
      <c r="Q21" s="283"/>
      <c r="R21" s="284"/>
      <c r="S21" s="283"/>
      <c r="T21" s="284"/>
      <c r="U21" s="283"/>
      <c r="V21" s="284"/>
      <c r="W21" s="283"/>
    </row>
    <row r="22" spans="2:23" ht="15" x14ac:dyDescent="0.2">
      <c r="B22" s="377">
        <v>11</v>
      </c>
      <c r="C22" s="378" t="s">
        <v>365</v>
      </c>
      <c r="D22" s="284" t="s">
        <v>261</v>
      </c>
      <c r="E22" s="283"/>
      <c r="F22" s="284" t="s">
        <v>261</v>
      </c>
      <c r="G22" s="283"/>
      <c r="H22" s="284" t="s">
        <v>261</v>
      </c>
      <c r="I22" s="283"/>
      <c r="J22" s="284" t="s">
        <v>261</v>
      </c>
      <c r="K22" s="283"/>
      <c r="L22" s="284"/>
      <c r="M22" s="283"/>
      <c r="N22" s="284"/>
      <c r="O22" s="283"/>
      <c r="P22" s="284"/>
      <c r="Q22" s="283"/>
      <c r="R22" s="284"/>
      <c r="S22" s="283"/>
      <c r="T22" s="284"/>
      <c r="U22" s="283"/>
      <c r="V22" s="284"/>
      <c r="W22" s="283"/>
    </row>
    <row r="23" spans="2:23" ht="15" x14ac:dyDescent="0.2">
      <c r="B23" s="377">
        <v>12</v>
      </c>
      <c r="C23" s="378" t="s">
        <v>306</v>
      </c>
      <c r="D23" s="284" t="s">
        <v>261</v>
      </c>
      <c r="E23" s="283"/>
      <c r="F23" s="284" t="s">
        <v>261</v>
      </c>
      <c r="G23" s="283"/>
      <c r="H23" s="284" t="s">
        <v>261</v>
      </c>
      <c r="I23" s="283"/>
      <c r="J23" s="284" t="s">
        <v>261</v>
      </c>
      <c r="K23" s="283"/>
      <c r="L23" s="284"/>
      <c r="M23" s="283"/>
      <c r="N23" s="284"/>
      <c r="O23" s="283"/>
      <c r="P23" s="284"/>
      <c r="Q23" s="283"/>
      <c r="R23" s="284"/>
      <c r="S23" s="283"/>
      <c r="T23" s="284"/>
      <c r="U23" s="283"/>
      <c r="V23" s="284"/>
      <c r="W23" s="283"/>
    </row>
    <row r="24" spans="2:23" ht="15" x14ac:dyDescent="0.2">
      <c r="B24" s="377">
        <v>13</v>
      </c>
      <c r="C24" s="378" t="s">
        <v>307</v>
      </c>
      <c r="D24" s="284" t="s">
        <v>261</v>
      </c>
      <c r="E24" s="283"/>
      <c r="F24" s="284" t="s">
        <v>261</v>
      </c>
      <c r="G24" s="283"/>
      <c r="H24" s="284" t="s">
        <v>261</v>
      </c>
      <c r="I24" s="283"/>
      <c r="J24" s="284" t="s">
        <v>261</v>
      </c>
      <c r="K24" s="283"/>
      <c r="L24" s="284"/>
      <c r="M24" s="283"/>
      <c r="N24" s="284"/>
      <c r="O24" s="283"/>
      <c r="P24" s="284"/>
      <c r="Q24" s="283"/>
      <c r="R24" s="284"/>
      <c r="S24" s="283"/>
      <c r="T24" s="284"/>
      <c r="U24" s="283"/>
      <c r="V24" s="284"/>
      <c r="W24" s="283"/>
    </row>
    <row r="25" spans="2:23" ht="15" x14ac:dyDescent="0.2">
      <c r="B25" s="377">
        <v>14</v>
      </c>
      <c r="C25" s="378" t="s">
        <v>308</v>
      </c>
      <c r="D25" s="284" t="s">
        <v>261</v>
      </c>
      <c r="E25" s="283"/>
      <c r="F25" s="284" t="s">
        <v>261</v>
      </c>
      <c r="G25" s="283"/>
      <c r="H25" s="284" t="s">
        <v>261</v>
      </c>
      <c r="I25" s="283"/>
      <c r="J25" s="284" t="s">
        <v>261</v>
      </c>
      <c r="K25" s="283"/>
      <c r="L25" s="284"/>
      <c r="M25" s="283"/>
      <c r="N25" s="284"/>
      <c r="O25" s="283"/>
      <c r="P25" s="284"/>
      <c r="Q25" s="283"/>
      <c r="R25" s="284"/>
      <c r="S25" s="283"/>
      <c r="T25" s="284"/>
      <c r="U25" s="283"/>
      <c r="V25" s="284"/>
      <c r="W25" s="283"/>
    </row>
    <row r="26" spans="2:23" ht="15" x14ac:dyDescent="0.2">
      <c r="B26" s="377">
        <v>15</v>
      </c>
      <c r="C26" s="378" t="s">
        <v>308</v>
      </c>
      <c r="D26" s="284" t="s">
        <v>261</v>
      </c>
      <c r="E26" s="283"/>
      <c r="F26" s="284" t="s">
        <v>261</v>
      </c>
      <c r="G26" s="283"/>
      <c r="H26" s="284" t="s">
        <v>261</v>
      </c>
      <c r="I26" s="283"/>
      <c r="J26" s="284" t="s">
        <v>261</v>
      </c>
      <c r="K26" s="283"/>
      <c r="L26" s="284"/>
      <c r="M26" s="283"/>
      <c r="N26" s="284"/>
      <c r="O26" s="283"/>
      <c r="P26" s="284"/>
      <c r="Q26" s="283"/>
      <c r="R26" s="284"/>
      <c r="S26" s="283"/>
      <c r="T26" s="284"/>
      <c r="U26" s="283"/>
      <c r="V26" s="284"/>
      <c r="W26" s="283"/>
    </row>
    <row r="27" spans="2:23" ht="15" x14ac:dyDescent="0.2">
      <c r="B27" s="377">
        <v>16</v>
      </c>
      <c r="C27" s="378" t="s">
        <v>310</v>
      </c>
      <c r="D27" s="284"/>
      <c r="E27" s="283" t="s">
        <v>262</v>
      </c>
      <c r="F27" s="284"/>
      <c r="G27" s="283" t="s">
        <v>262</v>
      </c>
      <c r="H27" s="284"/>
      <c r="I27" s="283" t="s">
        <v>262</v>
      </c>
      <c r="J27" s="284"/>
      <c r="K27" s="283" t="s">
        <v>262</v>
      </c>
      <c r="L27" s="284"/>
      <c r="M27" s="283"/>
      <c r="N27" s="284"/>
      <c r="O27" s="283"/>
      <c r="P27" s="284"/>
      <c r="Q27" s="283"/>
      <c r="R27" s="284"/>
      <c r="S27" s="283"/>
      <c r="T27" s="284"/>
      <c r="U27" s="283"/>
      <c r="V27" s="284"/>
      <c r="W27" s="283"/>
    </row>
    <row r="28" spans="2:23" ht="15" x14ac:dyDescent="0.2">
      <c r="B28" s="377">
        <v>17</v>
      </c>
      <c r="C28" s="378" t="s">
        <v>309</v>
      </c>
      <c r="D28" s="284"/>
      <c r="E28" s="283" t="s">
        <v>262</v>
      </c>
      <c r="F28" s="284"/>
      <c r="G28" s="283" t="s">
        <v>262</v>
      </c>
      <c r="H28" s="284"/>
      <c r="I28" s="283" t="s">
        <v>262</v>
      </c>
      <c r="J28" s="284"/>
      <c r="K28" s="283" t="s">
        <v>262</v>
      </c>
      <c r="L28" s="284"/>
      <c r="M28" s="283"/>
      <c r="N28" s="284"/>
      <c r="O28" s="283"/>
      <c r="P28" s="284"/>
      <c r="Q28" s="283"/>
      <c r="R28" s="284"/>
      <c r="S28" s="283"/>
      <c r="T28" s="284"/>
      <c r="U28" s="283"/>
      <c r="V28" s="284"/>
      <c r="W28" s="283"/>
    </row>
    <row r="29" spans="2:23" ht="15.75" thickBot="1" x14ac:dyDescent="0.25">
      <c r="B29" s="377">
        <v>18</v>
      </c>
      <c r="C29" s="379" t="s">
        <v>311</v>
      </c>
      <c r="D29" s="284" t="s">
        <v>261</v>
      </c>
      <c r="E29" s="283"/>
      <c r="F29" s="284" t="s">
        <v>261</v>
      </c>
      <c r="G29" s="283"/>
      <c r="H29" s="284" t="s">
        <v>261</v>
      </c>
      <c r="I29" s="283"/>
      <c r="J29" s="284" t="s">
        <v>261</v>
      </c>
      <c r="K29" s="283"/>
      <c r="L29" s="284"/>
      <c r="M29" s="283"/>
      <c r="N29" s="284"/>
      <c r="O29" s="283"/>
      <c r="P29" s="284"/>
      <c r="Q29" s="283"/>
      <c r="R29" s="284"/>
      <c r="S29" s="283"/>
      <c r="T29" s="284"/>
      <c r="U29" s="283"/>
      <c r="V29" s="284"/>
      <c r="W29" s="283"/>
    </row>
    <row r="30" spans="2:23" ht="15.75" thickBot="1" x14ac:dyDescent="0.25">
      <c r="C30" s="368" t="s">
        <v>315</v>
      </c>
      <c r="D30" s="369">
        <f>COUNTIFS(D12:D29,"SI")</f>
        <v>16</v>
      </c>
      <c r="E30" s="370">
        <f>COUNTIFS(E12:E29,"NO")</f>
        <v>2</v>
      </c>
      <c r="F30" s="369">
        <f>COUNTIFS(F12:F29,"SI")</f>
        <v>15</v>
      </c>
      <c r="G30" s="370">
        <f>COUNTIFS(G12:G29,"NO")</f>
        <v>3</v>
      </c>
      <c r="H30" s="369">
        <f>COUNTIFS(H12:H29,"SI")</f>
        <v>15</v>
      </c>
      <c r="I30" s="370">
        <f>COUNTIFS(I12:I29,"NO")</f>
        <v>3</v>
      </c>
      <c r="J30" s="369">
        <f>COUNTIFS(J12:J29,"SI")</f>
        <v>15</v>
      </c>
      <c r="K30" s="370">
        <f>COUNTIFS(K12:K29,"NO")</f>
        <v>3</v>
      </c>
      <c r="L30" s="369">
        <f>COUNTIFS(L12:L29,"SI")</f>
        <v>0</v>
      </c>
      <c r="M30" s="370">
        <f>COUNTIFS(M12:M29,"NO")</f>
        <v>0</v>
      </c>
      <c r="N30" s="369">
        <f>COUNTIFS(N12:N29,"SI")</f>
        <v>0</v>
      </c>
      <c r="O30" s="370">
        <f>COUNTIFS(O12:O29,"NO")</f>
        <v>0</v>
      </c>
      <c r="P30" s="369">
        <f>COUNTIFS(P12:P29,"SI")</f>
        <v>0</v>
      </c>
      <c r="Q30" s="370">
        <f>COUNTIFS(Q12:Q29,"NO")</f>
        <v>0</v>
      </c>
      <c r="R30" s="369">
        <f>COUNTIFS(R12:R29,"SI")</f>
        <v>0</v>
      </c>
      <c r="S30" s="370">
        <f>COUNTIFS(S12:S29,"NO")</f>
        <v>0</v>
      </c>
      <c r="T30" s="369">
        <f>COUNTIFS(T12:T29,"SI")</f>
        <v>0</v>
      </c>
      <c r="U30" s="370">
        <f>COUNTIFS(U12:U29,"NO")</f>
        <v>0</v>
      </c>
      <c r="V30" s="369">
        <f>COUNTIFS(V12:V29,"SI")</f>
        <v>0</v>
      </c>
      <c r="W30" s="370">
        <f>COUNTIFS(W12:W29,"NO")</f>
        <v>0</v>
      </c>
    </row>
    <row r="31" spans="2:23" ht="15" x14ac:dyDescent="0.2">
      <c r="C31" s="347"/>
      <c r="D31" s="2"/>
      <c r="E31" s="2"/>
      <c r="F31" s="2"/>
      <c r="G31" s="2"/>
      <c r="H31" s="2"/>
      <c r="I31" s="2"/>
      <c r="J31" s="2"/>
      <c r="K31" s="2"/>
      <c r="L31" s="2"/>
      <c r="M31" s="2"/>
      <c r="N31" s="2"/>
      <c r="O31" s="2"/>
      <c r="P31" s="2"/>
      <c r="Q31" s="2"/>
      <c r="R31" s="2"/>
      <c r="S31" s="2"/>
      <c r="T31" s="2"/>
      <c r="U31" s="2"/>
      <c r="V31" s="2"/>
      <c r="W31" s="2"/>
    </row>
    <row r="32" spans="2:23" ht="13.5" thickBot="1" x14ac:dyDescent="0.25"/>
    <row r="33" spans="3:23" ht="15" x14ac:dyDescent="0.2">
      <c r="C33" s="507" t="s">
        <v>508</v>
      </c>
      <c r="D33" s="426">
        <f>+D30</f>
        <v>16</v>
      </c>
      <c r="E33" s="426"/>
      <c r="F33" s="426">
        <f t="shared" ref="F33:V33" si="0">+F30</f>
        <v>15</v>
      </c>
      <c r="G33" s="426"/>
      <c r="H33" s="426">
        <f t="shared" si="0"/>
        <v>15</v>
      </c>
      <c r="I33" s="426"/>
      <c r="J33" s="426">
        <f t="shared" si="0"/>
        <v>15</v>
      </c>
      <c r="K33" s="426"/>
      <c r="L33" s="426">
        <f t="shared" si="0"/>
        <v>0</v>
      </c>
      <c r="M33" s="426"/>
      <c r="N33" s="426">
        <f t="shared" si="0"/>
        <v>0</v>
      </c>
      <c r="O33" s="426"/>
      <c r="P33" s="426">
        <f t="shared" si="0"/>
        <v>0</v>
      </c>
      <c r="Q33" s="426"/>
      <c r="R33" s="426">
        <f t="shared" si="0"/>
        <v>0</v>
      </c>
      <c r="S33" s="426"/>
      <c r="T33" s="426">
        <f t="shared" si="0"/>
        <v>0</v>
      </c>
      <c r="U33" s="426"/>
      <c r="V33" s="426">
        <f t="shared" si="0"/>
        <v>0</v>
      </c>
      <c r="W33" s="426"/>
    </row>
    <row r="34" spans="3:23" ht="15" x14ac:dyDescent="0.25">
      <c r="C34" s="425" t="s">
        <v>345</v>
      </c>
      <c r="D34" s="425" t="str">
        <f>IF(D$30&lt;1,"",IF(D$30&lt;=5,"Moderado",IF(D$30&lt;=11,"Mayor",IF(D$30&lt;=18,"Catastrofico",0))))</f>
        <v>Catastrofico</v>
      </c>
      <c r="E34" s="425"/>
      <c r="F34" s="425" t="str">
        <f>IF(F$30&lt;1,"",IF(F$30&lt;=5,"Moderado",IF(F$30&lt;=11,"Mayor",IF(F$30&lt;=18,"Catastrofico",0))))</f>
        <v>Catastrofico</v>
      </c>
      <c r="G34" s="425"/>
      <c r="H34" s="425" t="str">
        <f t="shared" ref="H34:W34" si="1">IF(H$30&lt;1,"",IF(H$30&lt;=5,"Moderado",IF(H$30&lt;=11,"Mayor",IF(H$30&lt;=18,"Catastrofico",0))))</f>
        <v>Catastrofico</v>
      </c>
      <c r="I34" s="425"/>
      <c r="J34" s="425" t="str">
        <f t="shared" si="1"/>
        <v>Catastrofico</v>
      </c>
      <c r="K34" s="425"/>
      <c r="L34" s="425" t="str">
        <f t="shared" si="1"/>
        <v/>
      </c>
      <c r="M34" s="425" t="str">
        <f t="shared" si="1"/>
        <v/>
      </c>
      <c r="N34" s="425" t="str">
        <f t="shared" si="1"/>
        <v/>
      </c>
      <c r="O34" s="425" t="str">
        <f t="shared" si="1"/>
        <v/>
      </c>
      <c r="P34" s="425" t="str">
        <f t="shared" si="1"/>
        <v/>
      </c>
      <c r="Q34" s="425" t="str">
        <f t="shared" si="1"/>
        <v/>
      </c>
      <c r="R34" s="425" t="str">
        <f t="shared" si="1"/>
        <v/>
      </c>
      <c r="S34" s="425" t="str">
        <f t="shared" si="1"/>
        <v/>
      </c>
      <c r="T34" s="425" t="str">
        <f t="shared" si="1"/>
        <v/>
      </c>
      <c r="U34" s="425" t="str">
        <f t="shared" si="1"/>
        <v/>
      </c>
      <c r="V34" s="425" t="str">
        <f t="shared" si="1"/>
        <v/>
      </c>
      <c r="W34" s="425" t="str">
        <f t="shared" si="1"/>
        <v/>
      </c>
    </row>
    <row r="35" spans="3:23" ht="15" x14ac:dyDescent="0.2">
      <c r="C35" s="347"/>
    </row>
  </sheetData>
  <sheetProtection sheet="1" objects="1" scenarios="1"/>
  <mergeCells count="31">
    <mergeCell ref="C1:C4"/>
    <mergeCell ref="D1:U1"/>
    <mergeCell ref="V1:W1"/>
    <mergeCell ref="D2:U2"/>
    <mergeCell ref="V2:W2"/>
    <mergeCell ref="D3:U3"/>
    <mergeCell ref="V3:W3"/>
    <mergeCell ref="D4:U4"/>
    <mergeCell ref="V4:W4"/>
    <mergeCell ref="B6:W6"/>
    <mergeCell ref="N8:O8"/>
    <mergeCell ref="N9:O9"/>
    <mergeCell ref="P8:Q8"/>
    <mergeCell ref="P9:Q9"/>
    <mergeCell ref="R8:S8"/>
    <mergeCell ref="L8:M8"/>
    <mergeCell ref="L9:M9"/>
    <mergeCell ref="T8:U8"/>
    <mergeCell ref="T9:U9"/>
    <mergeCell ref="V8:W8"/>
    <mergeCell ref="V9:W9"/>
    <mergeCell ref="B9:B10"/>
    <mergeCell ref="D9:E9"/>
    <mergeCell ref="D8:E8"/>
    <mergeCell ref="F8:G8"/>
    <mergeCell ref="F9:G9"/>
    <mergeCell ref="R9:S9"/>
    <mergeCell ref="H8:I8"/>
    <mergeCell ref="H9:I9"/>
    <mergeCell ref="J8:K8"/>
    <mergeCell ref="J9:K9"/>
  </mergeCells>
  <dataValidations count="2">
    <dataValidation type="list" allowBlank="1" showInputMessage="1" showErrorMessage="1" sqref="V12:V29 L12:L29 D12:D29 F12:F29 H12:H29 N12:N29 P12:P29 R12:R29 T12:T29 J12:J29">
      <formula1>$D$10:$D$11</formula1>
    </dataValidation>
    <dataValidation type="list" allowBlank="1" showInputMessage="1" showErrorMessage="1" sqref="E12:E29 W12:W29 I12:I29 G12:G29 M12:M29 O12:O29 Q12:Q29 S12:S29 U12:U29 K12:K29">
      <formula1>$E$10:$E$11</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P40"/>
  <sheetViews>
    <sheetView zoomScale="50" zoomScaleNormal="50" workbookViewId="0">
      <selection activeCell="D8" sqref="D8:G8"/>
    </sheetView>
  </sheetViews>
  <sheetFormatPr baseColWidth="10" defaultColWidth="11.42578125" defaultRowHeight="12.75" x14ac:dyDescent="0.2"/>
  <cols>
    <col min="1" max="1" width="6.7109375" customWidth="1"/>
    <col min="2" max="2" width="34.7109375" customWidth="1"/>
    <col min="3" max="3" width="8.5703125" customWidth="1"/>
    <col min="4" max="7" width="45.85546875" customWidth="1"/>
    <col min="8" max="8" width="25.5703125" customWidth="1"/>
    <col min="9" max="9" width="15.28515625" customWidth="1"/>
  </cols>
  <sheetData>
    <row r="2" spans="2:16" x14ac:dyDescent="0.2">
      <c r="D2" s="1"/>
      <c r="E2" s="1"/>
      <c r="F2" s="1"/>
      <c r="G2" s="1"/>
      <c r="H2" s="1"/>
    </row>
    <row r="3" spans="2:16" x14ac:dyDescent="0.2">
      <c r="D3" s="1"/>
      <c r="E3" s="1"/>
      <c r="F3" s="1"/>
      <c r="G3" s="1"/>
      <c r="H3" s="1"/>
    </row>
    <row r="4" spans="2:16" x14ac:dyDescent="0.2">
      <c r="D4" s="1"/>
      <c r="E4" s="1"/>
      <c r="F4" s="1"/>
      <c r="G4" s="1"/>
      <c r="H4" s="1"/>
    </row>
    <row r="5" spans="2:16" ht="24.75" customHeight="1" x14ac:dyDescent="0.3">
      <c r="B5" s="895"/>
      <c r="C5" s="895"/>
      <c r="D5" s="910" t="s">
        <v>68</v>
      </c>
      <c r="E5" s="910"/>
      <c r="F5" s="910"/>
      <c r="G5" s="910"/>
      <c r="H5" s="36" t="s">
        <v>220</v>
      </c>
    </row>
    <row r="6" spans="2:16" ht="24.75" customHeight="1" x14ac:dyDescent="0.3">
      <c r="B6" s="895"/>
      <c r="C6" s="895"/>
      <c r="D6" s="910" t="s">
        <v>58</v>
      </c>
      <c r="E6" s="910"/>
      <c r="F6" s="910"/>
      <c r="G6" s="910"/>
      <c r="H6" s="36" t="s">
        <v>221</v>
      </c>
    </row>
    <row r="7" spans="2:16" ht="24.75" customHeight="1" x14ac:dyDescent="0.3">
      <c r="B7" s="895"/>
      <c r="C7" s="895"/>
      <c r="D7" s="910" t="s">
        <v>59</v>
      </c>
      <c r="E7" s="910"/>
      <c r="F7" s="910"/>
      <c r="G7" s="910"/>
      <c r="H7" s="37" t="s">
        <v>215</v>
      </c>
    </row>
    <row r="8" spans="2:16" ht="24.75" customHeight="1" x14ac:dyDescent="0.3">
      <c r="B8" s="895"/>
      <c r="C8" s="895"/>
      <c r="D8" s="910" t="s">
        <v>495</v>
      </c>
      <c r="E8" s="910"/>
      <c r="F8" s="910"/>
      <c r="G8" s="910"/>
      <c r="H8" s="282" t="s">
        <v>60</v>
      </c>
    </row>
    <row r="9" spans="2:16" ht="14.25" customHeight="1" thickBot="1" x14ac:dyDescent="0.25">
      <c r="B9" s="16"/>
      <c r="C9" s="17"/>
      <c r="D9" s="18"/>
      <c r="E9" s="18"/>
      <c r="F9" s="18"/>
      <c r="G9" s="18"/>
      <c r="H9" s="18"/>
      <c r="M9" s="2" t="s">
        <v>294</v>
      </c>
    </row>
    <row r="10" spans="2:16" ht="34.5" customHeight="1" thickBot="1" x14ac:dyDescent="0.25">
      <c r="B10" s="891" t="s">
        <v>1</v>
      </c>
      <c r="C10" s="892"/>
      <c r="D10" s="907" t="s">
        <v>2</v>
      </c>
      <c r="E10" s="908"/>
      <c r="F10" s="909"/>
      <c r="G10" s="335"/>
      <c r="H10" s="335"/>
      <c r="M10" s="911">
        <v>5</v>
      </c>
      <c r="N10" s="912"/>
      <c r="O10" s="912"/>
      <c r="P10" s="913"/>
    </row>
    <row r="11" spans="2:16" ht="18.75" thickBot="1" x14ac:dyDescent="0.25">
      <c r="B11" s="893"/>
      <c r="C11" s="894"/>
      <c r="D11" s="3" t="s">
        <v>53</v>
      </c>
      <c r="E11" s="19" t="s">
        <v>54</v>
      </c>
      <c r="F11" s="19" t="s">
        <v>55</v>
      </c>
      <c r="M11" s="911">
        <v>10</v>
      </c>
      <c r="N11" s="914"/>
      <c r="O11" s="914"/>
      <c r="P11" s="915"/>
    </row>
    <row r="12" spans="2:16" ht="27" thickBot="1" x14ac:dyDescent="0.25">
      <c r="B12" s="295"/>
      <c r="C12" s="296"/>
      <c r="D12" s="19">
        <v>7</v>
      </c>
      <c r="E12" s="19">
        <v>11</v>
      </c>
      <c r="F12" s="327">
        <v>13</v>
      </c>
      <c r="G12" s="315"/>
      <c r="H12" s="315"/>
      <c r="M12" s="911">
        <v>20</v>
      </c>
      <c r="N12" s="914"/>
      <c r="O12" s="914"/>
      <c r="P12" s="915"/>
    </row>
    <row r="13" spans="2:16" ht="20.25" customHeight="1" thickBot="1" x14ac:dyDescent="0.25">
      <c r="B13" s="888" t="s">
        <v>272</v>
      </c>
      <c r="C13" s="888">
        <v>1</v>
      </c>
      <c r="D13" s="319">
        <f>+C13*$D$12</f>
        <v>7</v>
      </c>
      <c r="E13" s="320">
        <f>+C13*$E$12</f>
        <v>11</v>
      </c>
      <c r="F13" s="321">
        <f>+C13*F$12</f>
        <v>13</v>
      </c>
      <c r="G13" s="316"/>
      <c r="H13" s="55" t="s">
        <v>25</v>
      </c>
      <c r="I13" s="56" t="s">
        <v>107</v>
      </c>
    </row>
    <row r="14" spans="2:16" ht="51.75" customHeight="1" thickBot="1" x14ac:dyDescent="0.25">
      <c r="B14" s="889"/>
      <c r="C14" s="889"/>
      <c r="D14" s="322" t="s">
        <v>280</v>
      </c>
      <c r="E14" s="26" t="s">
        <v>284</v>
      </c>
      <c r="F14" s="32" t="s">
        <v>281</v>
      </c>
      <c r="G14" s="317"/>
      <c r="H14" s="297"/>
      <c r="I14" s="297"/>
      <c r="M14" s="911">
        <v>7</v>
      </c>
      <c r="N14" s="911">
        <v>11</v>
      </c>
      <c r="O14" s="911">
        <v>13</v>
      </c>
    </row>
    <row r="15" spans="2:16" ht="20.25" customHeight="1" x14ac:dyDescent="0.2">
      <c r="B15" s="889"/>
      <c r="C15" s="889"/>
      <c r="D15" s="323" t="s">
        <v>23</v>
      </c>
      <c r="E15" s="20" t="s">
        <v>23</v>
      </c>
      <c r="F15" s="33"/>
      <c r="G15" s="318"/>
      <c r="H15" s="896" t="s">
        <v>108</v>
      </c>
      <c r="I15" s="336" t="s">
        <v>140</v>
      </c>
      <c r="M15" s="912"/>
      <c r="N15" s="914"/>
      <c r="O15" s="914"/>
    </row>
    <row r="16" spans="2:16" ht="20.25" customHeight="1" x14ac:dyDescent="0.2">
      <c r="B16" s="889"/>
      <c r="C16" s="889"/>
      <c r="D16" s="324"/>
      <c r="E16" s="27"/>
      <c r="F16" s="33" t="s">
        <v>32</v>
      </c>
      <c r="G16" s="318"/>
      <c r="H16" s="897"/>
      <c r="I16" s="337" t="s">
        <v>141</v>
      </c>
      <c r="M16" s="912"/>
      <c r="N16" s="914"/>
      <c r="O16" s="914"/>
    </row>
    <row r="17" spans="2:15" ht="38.25" customHeight="1" thickBot="1" x14ac:dyDescent="0.25">
      <c r="B17" s="890"/>
      <c r="C17" s="890"/>
      <c r="D17" s="325"/>
      <c r="E17" s="28"/>
      <c r="F17" s="328"/>
      <c r="G17" s="318"/>
      <c r="H17" s="898"/>
      <c r="I17" s="337" t="s">
        <v>142</v>
      </c>
      <c r="M17" s="913"/>
      <c r="N17" s="915"/>
      <c r="O17" s="915"/>
    </row>
    <row r="18" spans="2:15" ht="20.25" customHeight="1" x14ac:dyDescent="0.2">
      <c r="B18" s="888" t="s">
        <v>273</v>
      </c>
      <c r="C18" s="888">
        <v>2</v>
      </c>
      <c r="D18" s="326">
        <f>+C18*$D$12</f>
        <v>14</v>
      </c>
      <c r="E18" s="332">
        <f>+C18*$E$12</f>
        <v>22</v>
      </c>
      <c r="F18" s="308">
        <f>+C18*F$12</f>
        <v>26</v>
      </c>
      <c r="G18" s="316"/>
      <c r="H18" s="899" t="s">
        <v>167</v>
      </c>
      <c r="I18" s="338" t="s">
        <v>143</v>
      </c>
    </row>
    <row r="19" spans="2:15" ht="35.25" customHeight="1" x14ac:dyDescent="0.2">
      <c r="B19" s="889"/>
      <c r="C19" s="889"/>
      <c r="D19" s="322" t="s">
        <v>279</v>
      </c>
      <c r="E19" s="305" t="s">
        <v>287</v>
      </c>
      <c r="F19" s="310" t="s">
        <v>290</v>
      </c>
      <c r="G19" s="317"/>
      <c r="H19" s="900"/>
      <c r="I19" s="338" t="s">
        <v>144</v>
      </c>
    </row>
    <row r="20" spans="2:15" ht="20.25" customHeight="1" x14ac:dyDescent="0.2">
      <c r="B20" s="889"/>
      <c r="C20" s="889"/>
      <c r="D20" s="323" t="s">
        <v>23</v>
      </c>
      <c r="E20" s="305" t="s">
        <v>23</v>
      </c>
      <c r="F20" s="310"/>
      <c r="G20" s="318"/>
      <c r="H20" s="900"/>
      <c r="I20" s="338" t="s">
        <v>145</v>
      </c>
    </row>
    <row r="21" spans="2:15" ht="20.25" customHeight="1" x14ac:dyDescent="0.2">
      <c r="B21" s="889"/>
      <c r="C21" s="889"/>
      <c r="D21" s="324"/>
      <c r="E21" s="305"/>
      <c r="F21" s="310" t="s">
        <v>32</v>
      </c>
      <c r="G21" s="318"/>
      <c r="H21" s="900"/>
      <c r="I21" s="338" t="s">
        <v>146</v>
      </c>
    </row>
    <row r="22" spans="2:15" ht="53.25" customHeight="1" thickBot="1" x14ac:dyDescent="0.25">
      <c r="B22" s="890"/>
      <c r="C22" s="890"/>
      <c r="D22" s="325"/>
      <c r="E22" s="305"/>
      <c r="F22" s="311"/>
      <c r="G22" s="318"/>
      <c r="H22" s="900"/>
      <c r="I22" s="338" t="s">
        <v>147</v>
      </c>
    </row>
    <row r="23" spans="2:15" ht="20.25" customHeight="1" x14ac:dyDescent="0.2">
      <c r="B23" s="888" t="s">
        <v>274</v>
      </c>
      <c r="C23" s="888">
        <v>3</v>
      </c>
      <c r="D23" s="304">
        <f>+C23*$D$12</f>
        <v>21</v>
      </c>
      <c r="E23" s="308">
        <f>+C23*$E$12</f>
        <v>33</v>
      </c>
      <c r="F23" s="312">
        <f>+C23*F$12</f>
        <v>39</v>
      </c>
      <c r="G23" s="316"/>
      <c r="H23" s="901" t="s">
        <v>201</v>
      </c>
      <c r="I23" s="339" t="s">
        <v>148</v>
      </c>
    </row>
    <row r="24" spans="2:15" ht="33.75" customHeight="1" x14ac:dyDescent="0.2">
      <c r="B24" s="889"/>
      <c r="C24" s="889"/>
      <c r="D24" s="305" t="s">
        <v>285</v>
      </c>
      <c r="E24" s="302" t="s">
        <v>289</v>
      </c>
      <c r="F24" s="313" t="s">
        <v>282</v>
      </c>
      <c r="G24" s="317"/>
      <c r="H24" s="902"/>
      <c r="I24" s="339" t="s">
        <v>149</v>
      </c>
    </row>
    <row r="25" spans="2:15" ht="20.25" customHeight="1" x14ac:dyDescent="0.2">
      <c r="B25" s="889"/>
      <c r="C25" s="889"/>
      <c r="D25" s="306" t="s">
        <v>32</v>
      </c>
      <c r="E25" s="302" t="s">
        <v>32</v>
      </c>
      <c r="F25" s="313" t="s">
        <v>32</v>
      </c>
      <c r="G25" s="318"/>
      <c r="H25" s="902"/>
      <c r="I25" s="339" t="s">
        <v>150</v>
      </c>
    </row>
    <row r="26" spans="2:15" ht="20.25" customHeight="1" x14ac:dyDescent="0.2">
      <c r="B26" s="889"/>
      <c r="C26" s="889"/>
      <c r="D26" s="306" t="s">
        <v>22</v>
      </c>
      <c r="E26" s="302" t="s">
        <v>22</v>
      </c>
      <c r="F26" s="313" t="s">
        <v>22</v>
      </c>
      <c r="G26" s="318"/>
      <c r="H26" s="903"/>
      <c r="I26" s="339" t="s">
        <v>151</v>
      </c>
    </row>
    <row r="27" spans="2:15" ht="56.25" customHeight="1" thickBot="1" x14ac:dyDescent="0.25">
      <c r="B27" s="890"/>
      <c r="C27" s="890"/>
      <c r="D27" s="307" t="s">
        <v>46</v>
      </c>
      <c r="E27" s="303" t="s">
        <v>46</v>
      </c>
      <c r="F27" s="313" t="s">
        <v>46</v>
      </c>
      <c r="G27" s="318"/>
      <c r="H27" s="904" t="s">
        <v>200</v>
      </c>
      <c r="I27" s="340" t="s">
        <v>152</v>
      </c>
    </row>
    <row r="28" spans="2:15" ht="20.25" customHeight="1" x14ac:dyDescent="0.2">
      <c r="B28" s="888" t="s">
        <v>275</v>
      </c>
      <c r="C28" s="888">
        <v>4</v>
      </c>
      <c r="D28" s="300">
        <f>+C28*$D$12</f>
        <v>28</v>
      </c>
      <c r="E28" s="329">
        <f>+C28*$E$12</f>
        <v>44</v>
      </c>
      <c r="F28" s="312">
        <f>+C28*F$12</f>
        <v>52</v>
      </c>
      <c r="G28" s="316"/>
      <c r="H28" s="905"/>
      <c r="I28" s="340" t="s">
        <v>153</v>
      </c>
      <c r="K28" s="333"/>
      <c r="L28" s="294"/>
    </row>
    <row r="29" spans="2:15" ht="38.25" customHeight="1" thickBot="1" x14ac:dyDescent="0.25">
      <c r="B29" s="889"/>
      <c r="C29" s="889"/>
      <c r="D29" s="298" t="s">
        <v>277</v>
      </c>
      <c r="E29" s="330" t="s">
        <v>288</v>
      </c>
      <c r="F29" s="313" t="s">
        <v>283</v>
      </c>
      <c r="G29" s="317"/>
      <c r="H29" s="906"/>
      <c r="I29" s="341" t="s">
        <v>154</v>
      </c>
      <c r="K29" s="334"/>
      <c r="L29" s="294"/>
    </row>
    <row r="30" spans="2:15" ht="20.25" customHeight="1" x14ac:dyDescent="0.2">
      <c r="B30" s="889"/>
      <c r="C30" s="889"/>
      <c r="D30" s="300" t="s">
        <v>32</v>
      </c>
      <c r="E30" s="331" t="s">
        <v>32</v>
      </c>
      <c r="F30" s="313" t="s">
        <v>32</v>
      </c>
      <c r="G30" s="318"/>
      <c r="H30" s="318"/>
      <c r="K30" s="334"/>
      <c r="L30" s="294"/>
    </row>
    <row r="31" spans="2:15" ht="20.25" customHeight="1" x14ac:dyDescent="0.2">
      <c r="B31" s="889"/>
      <c r="C31" s="889"/>
      <c r="D31" s="300" t="s">
        <v>22</v>
      </c>
      <c r="E31" s="331" t="s">
        <v>22</v>
      </c>
      <c r="F31" s="313" t="s">
        <v>22</v>
      </c>
      <c r="G31" s="318"/>
      <c r="H31" s="318"/>
      <c r="K31" s="333"/>
      <c r="L31" s="294"/>
    </row>
    <row r="32" spans="2:15" ht="42.75" customHeight="1" thickBot="1" x14ac:dyDescent="0.25">
      <c r="B32" s="890"/>
      <c r="C32" s="890"/>
      <c r="D32" s="301" t="s">
        <v>46</v>
      </c>
      <c r="E32" s="293" t="s">
        <v>46</v>
      </c>
      <c r="F32" s="314" t="s">
        <v>46</v>
      </c>
      <c r="G32" s="318"/>
      <c r="H32" s="318"/>
      <c r="K32" s="333"/>
      <c r="L32" s="294"/>
    </row>
    <row r="33" spans="2:12" ht="20.25" customHeight="1" x14ac:dyDescent="0.2">
      <c r="B33" s="888" t="s">
        <v>276</v>
      </c>
      <c r="C33" s="888">
        <v>5</v>
      </c>
      <c r="D33" s="299">
        <f>+C33*$D$12</f>
        <v>35</v>
      </c>
      <c r="E33" s="25">
        <f>+C33*$E$12</f>
        <v>55</v>
      </c>
      <c r="F33" s="309">
        <f>+C33*F$12</f>
        <v>65</v>
      </c>
      <c r="G33" s="316"/>
      <c r="H33" s="316"/>
      <c r="K33" s="333"/>
      <c r="L33" s="294"/>
    </row>
    <row r="34" spans="2:12" ht="27.75" customHeight="1" x14ac:dyDescent="0.2">
      <c r="B34" s="889"/>
      <c r="C34" s="889"/>
      <c r="D34" s="300" t="s">
        <v>286</v>
      </c>
      <c r="E34" s="22" t="s">
        <v>278</v>
      </c>
      <c r="F34" s="23" t="s">
        <v>291</v>
      </c>
      <c r="G34" s="317"/>
      <c r="H34" s="317"/>
      <c r="K34" s="333"/>
      <c r="L34" s="294"/>
    </row>
    <row r="35" spans="2:12" ht="20.25" customHeight="1" x14ac:dyDescent="0.2">
      <c r="B35" s="889"/>
      <c r="C35" s="889"/>
      <c r="D35" s="300" t="s">
        <v>32</v>
      </c>
      <c r="E35" s="21" t="s">
        <v>32</v>
      </c>
      <c r="F35" s="30" t="s">
        <v>22</v>
      </c>
      <c r="G35" s="318"/>
      <c r="H35" s="318"/>
      <c r="K35" s="333"/>
      <c r="L35" s="294"/>
    </row>
    <row r="36" spans="2:12" ht="20.25" customHeight="1" x14ac:dyDescent="0.2">
      <c r="B36" s="889"/>
      <c r="C36" s="889"/>
      <c r="D36" s="300" t="s">
        <v>22</v>
      </c>
      <c r="E36" s="21" t="s">
        <v>22</v>
      </c>
      <c r="F36" s="30" t="s">
        <v>32</v>
      </c>
      <c r="G36" s="318"/>
      <c r="H36" s="318"/>
      <c r="K36" s="333"/>
      <c r="L36" s="294"/>
    </row>
    <row r="37" spans="2:12" ht="39.75" customHeight="1" thickBot="1" x14ac:dyDescent="0.25">
      <c r="B37" s="890"/>
      <c r="C37" s="890"/>
      <c r="D37" s="301" t="s">
        <v>46</v>
      </c>
      <c r="E37" s="29" t="s">
        <v>46</v>
      </c>
      <c r="F37" s="31" t="s">
        <v>46</v>
      </c>
      <c r="G37" s="318"/>
      <c r="H37" s="318"/>
      <c r="K37" s="333"/>
      <c r="L37" s="294"/>
    </row>
    <row r="40" spans="2:12" ht="18" x14ac:dyDescent="0.25">
      <c r="B40" s="344" t="s">
        <v>295</v>
      </c>
    </row>
  </sheetData>
  <mergeCells count="27">
    <mergeCell ref="M10:P10"/>
    <mergeCell ref="M11:P11"/>
    <mergeCell ref="M12:P12"/>
    <mergeCell ref="M14:M17"/>
    <mergeCell ref="N14:N17"/>
    <mergeCell ref="O14:O17"/>
    <mergeCell ref="B5:C8"/>
    <mergeCell ref="H15:H17"/>
    <mergeCell ref="H18:H22"/>
    <mergeCell ref="H23:H26"/>
    <mergeCell ref="H27:H29"/>
    <mergeCell ref="D10:F10"/>
    <mergeCell ref="B18:B22"/>
    <mergeCell ref="B23:B27"/>
    <mergeCell ref="C23:C27"/>
    <mergeCell ref="B28:B32"/>
    <mergeCell ref="C28:C32"/>
    <mergeCell ref="C18:C22"/>
    <mergeCell ref="D5:G5"/>
    <mergeCell ref="D6:G6"/>
    <mergeCell ref="D7:G7"/>
    <mergeCell ref="D8:G8"/>
    <mergeCell ref="B33:B37"/>
    <mergeCell ref="C33:C37"/>
    <mergeCell ref="B10:C11"/>
    <mergeCell ref="B13:B17"/>
    <mergeCell ref="C13:C17"/>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pageSetUpPr fitToPage="1"/>
  </sheetPr>
  <dimension ref="A1:AE130"/>
  <sheetViews>
    <sheetView topLeftCell="N30" zoomScale="60" zoomScaleNormal="60" workbookViewId="0">
      <selection activeCell="R23" activeCellId="1" sqref="B22:F34 R23:AA34"/>
    </sheetView>
  </sheetViews>
  <sheetFormatPr baseColWidth="10" defaultRowHeight="18" x14ac:dyDescent="0.25"/>
  <cols>
    <col min="1" max="1" width="6.28515625" style="107" customWidth="1"/>
    <col min="2" max="2" width="9.140625" style="107" customWidth="1"/>
    <col min="3" max="3" width="31.85546875" style="107" customWidth="1"/>
    <col min="4" max="4" width="18.5703125" style="107" customWidth="1"/>
    <col min="5" max="5" width="17.140625" style="107" customWidth="1"/>
    <col min="6" max="6" width="31" style="107" customWidth="1"/>
    <col min="7" max="7" width="21.42578125" style="107" customWidth="1"/>
    <col min="8" max="8" width="44.7109375" style="107" customWidth="1"/>
    <col min="9" max="10" width="5.7109375" style="107" customWidth="1"/>
    <col min="11" max="17" width="31.7109375" style="107" customWidth="1"/>
    <col min="18" max="20" width="23.28515625" style="108" customWidth="1"/>
    <col min="21" max="21" width="21" style="107" hidden="1" customWidth="1"/>
    <col min="22" max="24" width="15.85546875" style="107" customWidth="1"/>
    <col min="25" max="25" width="32.7109375" style="107" customWidth="1"/>
    <col min="26" max="26" width="19.5703125" style="107" customWidth="1"/>
    <col min="27" max="27" width="27" style="107" customWidth="1"/>
    <col min="28" max="29" width="0" style="107" hidden="1" customWidth="1"/>
    <col min="30" max="16384" width="11.42578125" style="107"/>
  </cols>
  <sheetData>
    <row r="1" spans="2:27" ht="1.5" customHeight="1" x14ac:dyDescent="0.25"/>
    <row r="2" spans="2:27" ht="1.5" customHeight="1" x14ac:dyDescent="0.25">
      <c r="B2" s="109"/>
      <c r="C2" s="109"/>
      <c r="D2" s="109"/>
      <c r="E2" s="109"/>
      <c r="F2" s="109"/>
      <c r="G2" s="109"/>
      <c r="H2" s="109"/>
      <c r="I2" s="109"/>
      <c r="J2" s="109"/>
      <c r="K2" s="109"/>
      <c r="L2" s="109"/>
      <c r="M2" s="109"/>
      <c r="N2" s="109"/>
      <c r="O2" s="109"/>
      <c r="P2" s="109"/>
      <c r="Q2" s="109"/>
      <c r="R2" s="110"/>
      <c r="S2" s="110"/>
      <c r="T2" s="110"/>
      <c r="U2" s="109"/>
    </row>
    <row r="3" spans="2:27" ht="1.5" customHeight="1" x14ac:dyDescent="0.25">
      <c r="B3" s="109"/>
      <c r="C3" s="109"/>
      <c r="D3" s="109"/>
      <c r="E3" s="109"/>
      <c r="F3" s="109"/>
      <c r="G3" s="109"/>
      <c r="H3" s="109"/>
      <c r="I3" s="109"/>
      <c r="J3" s="109"/>
      <c r="K3" s="109"/>
      <c r="L3" s="109"/>
      <c r="M3" s="109"/>
      <c r="N3" s="109"/>
      <c r="O3" s="109"/>
      <c r="P3" s="109"/>
      <c r="Q3" s="109"/>
      <c r="R3" s="110"/>
      <c r="S3" s="110"/>
      <c r="T3" s="110"/>
      <c r="U3" s="109"/>
    </row>
    <row r="4" spans="2:27" ht="1.5" customHeight="1" x14ac:dyDescent="0.25">
      <c r="B4" s="109"/>
      <c r="C4" s="109"/>
      <c r="D4" s="109"/>
      <c r="E4" s="109"/>
      <c r="F4" s="109"/>
      <c r="G4" s="109"/>
      <c r="H4" s="109"/>
      <c r="I4" s="109"/>
      <c r="J4" s="109"/>
      <c r="K4" s="109"/>
      <c r="L4" s="109"/>
      <c r="M4" s="109"/>
      <c r="N4" s="109"/>
      <c r="O4" s="109"/>
      <c r="P4" s="109"/>
      <c r="Q4" s="109"/>
      <c r="R4" s="110"/>
      <c r="S4" s="110"/>
      <c r="T4" s="110"/>
      <c r="U4" s="109"/>
    </row>
    <row r="5" spans="2:27" ht="25.5" customHeight="1" x14ac:dyDescent="0.25">
      <c r="B5" s="947"/>
      <c r="C5" s="947"/>
      <c r="D5" s="947"/>
      <c r="E5" s="947"/>
      <c r="F5" s="947"/>
      <c r="G5" s="947"/>
      <c r="H5" s="947"/>
      <c r="I5" s="947"/>
      <c r="J5" s="947"/>
      <c r="K5" s="947"/>
      <c r="L5" s="947"/>
      <c r="M5" s="947"/>
      <c r="N5" s="947"/>
      <c r="O5" s="947"/>
      <c r="P5" s="947"/>
      <c r="Q5" s="947"/>
      <c r="R5" s="947"/>
      <c r="S5" s="947"/>
      <c r="T5" s="947"/>
      <c r="U5" s="947"/>
    </row>
    <row r="6" spans="2:27" ht="23.25" customHeight="1" x14ac:dyDescent="0.25">
      <c r="B6" s="968"/>
      <c r="C6" s="969"/>
      <c r="D6" s="969"/>
      <c r="E6" s="970"/>
      <c r="F6" s="954" t="s">
        <v>68</v>
      </c>
      <c r="G6" s="955"/>
      <c r="H6" s="955"/>
      <c r="I6" s="955"/>
      <c r="J6" s="955"/>
      <c r="K6" s="955"/>
      <c r="L6" s="955"/>
      <c r="M6" s="955"/>
      <c r="N6" s="955"/>
      <c r="O6" s="955"/>
      <c r="P6" s="955"/>
      <c r="Q6" s="955"/>
      <c r="R6" s="955"/>
      <c r="S6" s="955"/>
      <c r="T6" s="955"/>
      <c r="U6" s="955"/>
      <c r="V6" s="955"/>
      <c r="W6" s="955"/>
      <c r="X6" s="955"/>
      <c r="Y6" s="956"/>
      <c r="Z6" s="195" t="s">
        <v>216</v>
      </c>
      <c r="AA6" s="196" t="s">
        <v>496</v>
      </c>
    </row>
    <row r="7" spans="2:27" ht="23.25" customHeight="1" x14ac:dyDescent="0.25">
      <c r="B7" s="971"/>
      <c r="C7" s="972"/>
      <c r="D7" s="972"/>
      <c r="E7" s="973"/>
      <c r="F7" s="954" t="s">
        <v>58</v>
      </c>
      <c r="G7" s="955"/>
      <c r="H7" s="955"/>
      <c r="I7" s="955"/>
      <c r="J7" s="955"/>
      <c r="K7" s="955"/>
      <c r="L7" s="955"/>
      <c r="M7" s="955"/>
      <c r="N7" s="955"/>
      <c r="O7" s="955"/>
      <c r="P7" s="955"/>
      <c r="Q7" s="955"/>
      <c r="R7" s="955"/>
      <c r="S7" s="955"/>
      <c r="T7" s="955"/>
      <c r="U7" s="955"/>
      <c r="V7" s="955"/>
      <c r="W7" s="955"/>
      <c r="X7" s="955"/>
      <c r="Y7" s="956"/>
      <c r="Z7" s="197" t="s">
        <v>217</v>
      </c>
      <c r="AA7" s="503">
        <v>1</v>
      </c>
    </row>
    <row r="8" spans="2:27" ht="23.25" customHeight="1" x14ac:dyDescent="0.25">
      <c r="B8" s="971"/>
      <c r="C8" s="972"/>
      <c r="D8" s="972"/>
      <c r="E8" s="973"/>
      <c r="F8" s="954" t="s">
        <v>59</v>
      </c>
      <c r="G8" s="955"/>
      <c r="H8" s="955"/>
      <c r="I8" s="955"/>
      <c r="J8" s="955"/>
      <c r="K8" s="955"/>
      <c r="L8" s="955"/>
      <c r="M8" s="955"/>
      <c r="N8" s="955"/>
      <c r="O8" s="955"/>
      <c r="P8" s="955"/>
      <c r="Q8" s="955"/>
      <c r="R8" s="955"/>
      <c r="S8" s="955"/>
      <c r="T8" s="955"/>
      <c r="U8" s="955"/>
      <c r="V8" s="955"/>
      <c r="W8" s="955"/>
      <c r="X8" s="955"/>
      <c r="Y8" s="956"/>
      <c r="Z8" s="198" t="s">
        <v>218</v>
      </c>
      <c r="AA8" s="199">
        <v>42447</v>
      </c>
    </row>
    <row r="9" spans="2:27" ht="23.25" customHeight="1" x14ac:dyDescent="0.25">
      <c r="B9" s="974"/>
      <c r="C9" s="975"/>
      <c r="D9" s="975"/>
      <c r="E9" s="976"/>
      <c r="F9" s="983" t="s">
        <v>499</v>
      </c>
      <c r="G9" s="984"/>
      <c r="H9" s="984"/>
      <c r="I9" s="984"/>
      <c r="J9" s="984"/>
      <c r="K9" s="984"/>
      <c r="L9" s="984"/>
      <c r="M9" s="984"/>
      <c r="N9" s="984"/>
      <c r="O9" s="984"/>
      <c r="P9" s="984"/>
      <c r="Q9" s="984"/>
      <c r="R9" s="984"/>
      <c r="S9" s="984"/>
      <c r="T9" s="984"/>
      <c r="U9" s="984"/>
      <c r="V9" s="984"/>
      <c r="W9" s="984"/>
      <c r="X9" s="984"/>
      <c r="Y9" s="985"/>
      <c r="Z9" s="1044" t="s">
        <v>219</v>
      </c>
      <c r="AA9" s="1045"/>
    </row>
    <row r="10" spans="2:27" ht="17.25" customHeight="1" x14ac:dyDescent="0.25">
      <c r="B10" s="965" t="str">
        <f>+'SEPG-F-056'!B6:G6</f>
        <v>PROCESO " Gestión Jurídica  "</v>
      </c>
      <c r="C10" s="965"/>
      <c r="D10" s="965"/>
      <c r="E10" s="965"/>
      <c r="F10" s="965"/>
      <c r="G10" s="965"/>
      <c r="H10" s="965"/>
      <c r="I10" s="965"/>
      <c r="J10" s="965"/>
      <c r="K10" s="965"/>
      <c r="L10" s="965"/>
      <c r="M10" s="965"/>
      <c r="N10" s="965"/>
      <c r="O10" s="965"/>
      <c r="P10" s="965"/>
      <c r="Q10" s="965"/>
      <c r="R10" s="965"/>
      <c r="S10" s="965"/>
      <c r="T10" s="965"/>
      <c r="U10" s="965"/>
      <c r="V10" s="965"/>
      <c r="W10" s="965"/>
      <c r="X10" s="965"/>
      <c r="Y10" s="965"/>
      <c r="Z10" s="965"/>
      <c r="AA10" s="965"/>
    </row>
    <row r="11" spans="2:27" ht="45.75" customHeight="1" x14ac:dyDescent="0.25">
      <c r="B11" s="966" t="str">
        <f>+'SEPG-F-056'!B7</f>
        <v>MAPA DE RIESGO Y MEDIDAS ANTICORRUPCION GRUPO DE DEFENSA JUDICIAL 2017</v>
      </c>
      <c r="C11" s="966"/>
      <c r="D11" s="966"/>
      <c r="E11" s="966"/>
      <c r="F11" s="966"/>
      <c r="G11" s="966"/>
      <c r="H11" s="966"/>
      <c r="I11" s="966"/>
      <c r="J11" s="966"/>
      <c r="K11" s="966"/>
      <c r="L11" s="966"/>
      <c r="M11" s="966"/>
      <c r="N11" s="966"/>
      <c r="O11" s="966"/>
      <c r="P11" s="966"/>
      <c r="Q11" s="966"/>
      <c r="R11" s="966"/>
      <c r="S11" s="966"/>
      <c r="T11" s="966"/>
      <c r="U11" s="966"/>
      <c r="V11" s="966"/>
      <c r="W11" s="966"/>
      <c r="X11" s="966"/>
      <c r="Y11" s="966"/>
      <c r="Z11" s="966"/>
      <c r="AA11" s="966"/>
    </row>
    <row r="12" spans="2:27" ht="33" customHeight="1" x14ac:dyDescent="0.25">
      <c r="B12" s="384" t="str">
        <f>+'SEPG-F-059'!B7</f>
        <v>FECHA:</v>
      </c>
      <c r="C12" s="953" t="str">
        <f>+'SEPG-F-056'!C9:G9</f>
        <v>Enero de 2017</v>
      </c>
      <c r="D12" s="953"/>
      <c r="E12" s="385"/>
      <c r="F12" s="385"/>
      <c r="G12" s="385"/>
      <c r="H12" s="385"/>
      <c r="I12" s="385"/>
      <c r="J12" s="385"/>
      <c r="K12" s="385"/>
      <c r="L12" s="385"/>
      <c r="M12" s="385"/>
      <c r="N12" s="385"/>
      <c r="O12" s="385"/>
      <c r="P12" s="385"/>
      <c r="Q12" s="385"/>
      <c r="R12" s="385"/>
      <c r="S12" s="385"/>
      <c r="T12" s="385"/>
      <c r="U12" s="385"/>
      <c r="V12" s="385"/>
      <c r="W12" s="385"/>
      <c r="X12" s="385"/>
      <c r="Y12" s="385"/>
      <c r="Z12" s="385"/>
      <c r="AA12" s="386"/>
    </row>
    <row r="13" spans="2:27" ht="56.25" customHeight="1" x14ac:dyDescent="0.25">
      <c r="B13" s="950" t="s">
        <v>210</v>
      </c>
      <c r="C13" s="951"/>
      <c r="D13" s="951"/>
      <c r="E13" s="951"/>
      <c r="F13" s="952"/>
      <c r="G13" s="1038" t="str">
        <f>'SEPG-F-057'!D11</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H13" s="951"/>
      <c r="I13" s="951"/>
      <c r="J13" s="951"/>
      <c r="K13" s="951"/>
      <c r="L13" s="951"/>
      <c r="M13" s="951"/>
      <c r="N13" s="951"/>
      <c r="O13" s="951"/>
      <c r="P13" s="951"/>
      <c r="Q13" s="951"/>
      <c r="R13" s="951"/>
      <c r="S13" s="951"/>
      <c r="T13" s="951"/>
      <c r="U13" s="951"/>
      <c r="V13" s="951"/>
      <c r="W13" s="951"/>
      <c r="X13" s="951"/>
      <c r="Y13" s="951"/>
      <c r="Z13" s="951"/>
      <c r="AA13" s="952"/>
    </row>
    <row r="14" spans="2:27" ht="15.75" customHeight="1" x14ac:dyDescent="0.25">
      <c r="B14" s="948"/>
      <c r="C14" s="948"/>
      <c r="D14" s="948"/>
      <c r="E14" s="948"/>
      <c r="F14" s="949"/>
      <c r="G14" s="1039"/>
      <c r="H14" s="1039"/>
      <c r="I14" s="1039"/>
      <c r="J14" s="1039"/>
      <c r="K14" s="1039"/>
      <c r="L14" s="1039"/>
      <c r="M14" s="1039"/>
      <c r="N14" s="1039"/>
      <c r="O14" s="1039"/>
      <c r="P14" s="1039"/>
      <c r="Q14" s="1039"/>
      <c r="R14" s="1039"/>
      <c r="S14" s="1039"/>
      <c r="T14" s="1039"/>
      <c r="U14" s="1039"/>
      <c r="V14" s="1039"/>
      <c r="W14" s="1039"/>
      <c r="X14" s="1039"/>
      <c r="Y14" s="1039"/>
      <c r="Z14" s="1039"/>
      <c r="AA14" s="1039"/>
    </row>
    <row r="15" spans="2:27" ht="12.75" customHeight="1" thickBot="1" x14ac:dyDescent="0.3">
      <c r="B15" s="111"/>
      <c r="C15" s="111"/>
      <c r="D15" s="111"/>
      <c r="E15" s="111"/>
      <c r="F15" s="111"/>
      <c r="G15" s="111"/>
      <c r="H15" s="111"/>
      <c r="I15" s="111"/>
      <c r="J15" s="111"/>
      <c r="K15" s="111"/>
      <c r="L15" s="111"/>
      <c r="M15" s="111"/>
      <c r="N15" s="111"/>
      <c r="O15" s="112"/>
      <c r="P15" s="112"/>
      <c r="Q15" s="112"/>
      <c r="R15" s="112"/>
      <c r="S15" s="112"/>
      <c r="T15" s="112"/>
      <c r="U15" s="112"/>
    </row>
    <row r="16" spans="2:27" ht="33" customHeight="1" thickBot="1" x14ac:dyDescent="0.3">
      <c r="B16" s="980" t="s">
        <v>19</v>
      </c>
      <c r="C16" s="981"/>
      <c r="D16" s="981"/>
      <c r="E16" s="981"/>
      <c r="F16" s="981"/>
      <c r="G16" s="981"/>
      <c r="H16" s="981"/>
      <c r="I16" s="981"/>
      <c r="J16" s="981"/>
      <c r="K16" s="981"/>
      <c r="L16" s="982"/>
      <c r="M16" s="362"/>
      <c r="N16" s="113"/>
      <c r="O16" s="113"/>
      <c r="P16" s="343"/>
      <c r="Q16" s="113"/>
      <c r="R16" s="113"/>
      <c r="S16" s="125"/>
      <c r="T16" s="125"/>
      <c r="U16" s="113"/>
      <c r="V16" s="113"/>
      <c r="W16" s="113"/>
      <c r="X16" s="113"/>
      <c r="Y16" s="113"/>
      <c r="Z16" s="113"/>
      <c r="AA16" s="113"/>
    </row>
    <row r="17" spans="1:31" ht="18.75" customHeight="1" x14ac:dyDescent="0.25">
      <c r="A17" s="114"/>
      <c r="B17" s="977" t="s">
        <v>137</v>
      </c>
      <c r="C17" s="978"/>
      <c r="D17" s="978"/>
      <c r="E17" s="978"/>
      <c r="F17" s="978"/>
      <c r="G17" s="978"/>
      <c r="H17" s="978"/>
      <c r="I17" s="978"/>
      <c r="J17" s="978"/>
      <c r="K17" s="978"/>
      <c r="L17" s="979"/>
      <c r="M17" s="355"/>
      <c r="N17" s="115"/>
      <c r="O17" s="115"/>
      <c r="P17" s="115"/>
      <c r="Q17" s="115"/>
      <c r="R17" s="115"/>
      <c r="S17" s="115"/>
      <c r="T17" s="115"/>
      <c r="U17" s="115"/>
      <c r="V17" s="115"/>
      <c r="W17" s="115"/>
      <c r="X17" s="115"/>
      <c r="Y17" s="115"/>
      <c r="Z17" s="115"/>
      <c r="AA17" s="115"/>
    </row>
    <row r="18" spans="1:31" ht="54" customHeight="1" thickBot="1" x14ac:dyDescent="0.3">
      <c r="B18" s="962" t="s">
        <v>477</v>
      </c>
      <c r="C18" s="963"/>
      <c r="D18" s="963"/>
      <c r="E18" s="963"/>
      <c r="F18" s="963"/>
      <c r="G18" s="963"/>
      <c r="H18" s="963"/>
      <c r="I18" s="963"/>
      <c r="J18" s="963"/>
      <c r="K18" s="963"/>
      <c r="L18" s="964"/>
      <c r="M18" s="363"/>
      <c r="N18" s="363"/>
      <c r="O18" s="363"/>
      <c r="P18" s="363"/>
      <c r="Q18" s="363"/>
      <c r="R18" s="363"/>
      <c r="S18" s="363"/>
      <c r="T18" s="363"/>
      <c r="U18" s="363"/>
      <c r="V18" s="363"/>
      <c r="W18" s="363"/>
      <c r="X18" s="363"/>
      <c r="Y18" s="363"/>
      <c r="Z18" s="363"/>
      <c r="AA18" s="363"/>
    </row>
    <row r="19" spans="1:31" ht="16.5" customHeight="1" thickBot="1" x14ac:dyDescent="0.3">
      <c r="B19" s="116"/>
      <c r="C19" s="116"/>
      <c r="D19" s="116"/>
      <c r="E19" s="116"/>
      <c r="F19" s="116"/>
      <c r="G19" s="116"/>
      <c r="H19" s="116"/>
      <c r="I19" s="116"/>
      <c r="J19" s="116"/>
      <c r="K19" s="116"/>
      <c r="L19" s="116"/>
      <c r="M19" s="116"/>
      <c r="N19" s="116"/>
      <c r="O19" s="116"/>
      <c r="P19" s="116"/>
      <c r="Q19" s="116"/>
      <c r="R19" s="116"/>
      <c r="S19" s="116"/>
      <c r="T19" s="116"/>
      <c r="U19" s="116"/>
    </row>
    <row r="20" spans="1:31" ht="30" customHeight="1" thickBot="1" x14ac:dyDescent="0.3">
      <c r="B20" s="987" t="s">
        <v>136</v>
      </c>
      <c r="C20" s="988"/>
      <c r="D20" s="988"/>
      <c r="E20" s="988"/>
      <c r="F20" s="989"/>
      <c r="G20" s="997" t="s">
        <v>93</v>
      </c>
      <c r="H20" s="993"/>
      <c r="I20" s="993"/>
      <c r="J20" s="993"/>
      <c r="K20" s="993"/>
      <c r="L20" s="993"/>
      <c r="M20" s="993"/>
      <c r="N20" s="994"/>
      <c r="O20" s="993" t="s">
        <v>94</v>
      </c>
      <c r="P20" s="993"/>
      <c r="Q20" s="994"/>
      <c r="R20" s="967" t="s">
        <v>111</v>
      </c>
      <c r="S20" s="967"/>
      <c r="T20" s="967"/>
      <c r="U20" s="967"/>
      <c r="V20" s="960" t="s">
        <v>104</v>
      </c>
      <c r="W20" s="961"/>
      <c r="X20" s="961"/>
      <c r="Y20" s="961"/>
      <c r="Z20" s="1031" t="s">
        <v>196</v>
      </c>
      <c r="AA20" s="1032"/>
    </row>
    <row r="21" spans="1:31" ht="30" customHeight="1" thickBot="1" x14ac:dyDescent="0.3">
      <c r="B21" s="990"/>
      <c r="C21" s="991"/>
      <c r="D21" s="991"/>
      <c r="E21" s="991"/>
      <c r="F21" s="992"/>
      <c r="G21" s="998"/>
      <c r="H21" s="995"/>
      <c r="I21" s="995"/>
      <c r="J21" s="995"/>
      <c r="K21" s="995"/>
      <c r="L21" s="995"/>
      <c r="M21" s="995"/>
      <c r="N21" s="996"/>
      <c r="O21" s="995"/>
      <c r="P21" s="995"/>
      <c r="Q21" s="996"/>
      <c r="R21" s="993" t="s">
        <v>96</v>
      </c>
      <c r="S21" s="934" t="s">
        <v>212</v>
      </c>
      <c r="T21" s="934" t="s">
        <v>213</v>
      </c>
      <c r="U21" s="1036" t="s">
        <v>95</v>
      </c>
      <c r="V21" s="934" t="s">
        <v>1</v>
      </c>
      <c r="W21" s="934" t="s">
        <v>2</v>
      </c>
      <c r="X21" s="958" t="s">
        <v>31</v>
      </c>
      <c r="Y21" s="1040" t="s">
        <v>135</v>
      </c>
      <c r="Z21" s="1033"/>
      <c r="AA21" s="1034"/>
    </row>
    <row r="22" spans="1:31" ht="117.75" customHeight="1" thickBot="1" x14ac:dyDescent="0.3">
      <c r="B22" s="145" t="s">
        <v>28</v>
      </c>
      <c r="C22" s="146" t="s">
        <v>12</v>
      </c>
      <c r="D22" s="127" t="s">
        <v>1</v>
      </c>
      <c r="E22" s="146" t="s">
        <v>2</v>
      </c>
      <c r="F22" s="146" t="s">
        <v>133</v>
      </c>
      <c r="G22" s="127" t="s">
        <v>333</v>
      </c>
      <c r="H22" s="146" t="s">
        <v>16</v>
      </c>
      <c r="I22" s="153" t="s">
        <v>14</v>
      </c>
      <c r="J22" s="146" t="s">
        <v>15</v>
      </c>
      <c r="K22" s="395" t="s">
        <v>326</v>
      </c>
      <c r="L22" s="395" t="s">
        <v>329</v>
      </c>
      <c r="M22" s="395" t="s">
        <v>330</v>
      </c>
      <c r="N22" s="396" t="s">
        <v>328</v>
      </c>
      <c r="O22" s="395" t="s">
        <v>327</v>
      </c>
      <c r="P22" s="397" t="s">
        <v>331</v>
      </c>
      <c r="Q22" s="397" t="s">
        <v>332</v>
      </c>
      <c r="R22" s="1035"/>
      <c r="S22" s="935"/>
      <c r="T22" s="935"/>
      <c r="U22" s="1037"/>
      <c r="V22" s="935"/>
      <c r="W22" s="935"/>
      <c r="X22" s="959"/>
      <c r="Y22" s="935"/>
      <c r="Z22" s="154" t="s">
        <v>31</v>
      </c>
      <c r="AA22" s="155" t="s">
        <v>135</v>
      </c>
    </row>
    <row r="23" spans="1:31" ht="126" customHeight="1" thickBot="1" x14ac:dyDescent="0.3">
      <c r="B23" s="957" t="str">
        <f>'SEPG-F-057'!B17</f>
        <v>GJ-DJ 1</v>
      </c>
      <c r="C23" s="957" t="str">
        <f>'SEPG-F-057'!C17</f>
        <v>Ocultar o presentar pruebas  falsas o incompletas para beneficiar a terceros</v>
      </c>
      <c r="D23" s="445">
        <f>+'SEPG-F-059'!Y26</f>
        <v>1</v>
      </c>
      <c r="E23" s="157">
        <f>+'SEPG-F-059'!Y27</f>
        <v>13</v>
      </c>
      <c r="F23" s="158">
        <f>'SEPG-F-059'!AA26</f>
        <v>13</v>
      </c>
      <c r="G23" s="398" t="s">
        <v>334</v>
      </c>
      <c r="H23" s="399" t="s">
        <v>380</v>
      </c>
      <c r="I23" s="400" t="s">
        <v>38</v>
      </c>
      <c r="J23" s="400"/>
      <c r="K23" s="401">
        <v>15</v>
      </c>
      <c r="L23" s="402">
        <v>15</v>
      </c>
      <c r="M23" s="402">
        <v>10</v>
      </c>
      <c r="N23" s="403">
        <v>30</v>
      </c>
      <c r="O23" s="402">
        <v>5</v>
      </c>
      <c r="P23" s="402">
        <v>15</v>
      </c>
      <c r="Q23" s="402">
        <v>10</v>
      </c>
      <c r="R23" s="147">
        <f t="shared" ref="R23:R67" si="0">IF(N23=0,0,IF(SUM(K23:Q23)=0,"",SUM(K23:Q23)))</f>
        <v>100</v>
      </c>
      <c r="S23" s="922">
        <f>IFERROR(IF(AVERAGEIF(I23:I25,"X",$R23:$R25)&lt;=50,0,IF(AVERAGEIF(I23:I25,"X",$R23:$R25)&lt;=75,-1,-2)),"")</f>
        <v>-2</v>
      </c>
      <c r="T23" s="922" t="str">
        <f>IFERROR(IF(AVERAGEIF(J23:J25,"X",$R23:$R25)&lt;=50,0,IF(AVERAGEIF(J23:J25,"X",$R23:$R25)&lt;=75,-1,-2)),"")</f>
        <v/>
      </c>
      <c r="U23" s="148">
        <f>IF(COUNTA(I23:J23)=2,"Seleccione una opcion P o I",IF(ISNUMBER(R23),LOOKUP(R23,DB!$F$74:$G$76,DB!$H$74:$H$76),""))</f>
        <v>-2</v>
      </c>
      <c r="V23" s="919">
        <f>IFERROR(IF(D23+MIN(S23:S25)&lt;1,1,D23+MIN(S23:S25)),"")</f>
        <v>1</v>
      </c>
      <c r="W23" s="919">
        <f ca="1">IFERROR(IF(E23+T23=0,$E23,IF(E23+T23&lt;0,'SEPG-F-059'!$L$17,IF(ISNUMBER(OFFSET(OFFSET('SEPG-F-059'!$L$16,MATCH($E23,'SEPG-F-059'!$L$17:$L$20,0),0),$T23,0)),OFFSET(OFFSET('SEPG-F-059'!$L$16,MATCH($E23,'SEPG-F-059'!$L$17:$L$20,0),0),$T23,0),'SEPG-F-059'!$L$17))),$E23)</f>
        <v>13</v>
      </c>
      <c r="X23" s="919">
        <f ca="1">IFERROR(+W23*V23,)</f>
        <v>13</v>
      </c>
      <c r="Y23" s="944" t="str">
        <f ca="1">IFERROR(VLOOKUP(X23,DB!$B$37:$D$51,2,FALSE),"")</f>
        <v>Riesgo Moderado (Z-8)</v>
      </c>
      <c r="Z23" s="1046"/>
      <c r="AA23" s="1041"/>
      <c r="AB23" s="107">
        <f t="shared" ref="AB23:AB67" si="1">IF(COUNTA(I23)=1,U23,0)</f>
        <v>-2</v>
      </c>
      <c r="AC23" s="107">
        <f t="shared" ref="AC23:AC67" si="2">IF(COUNTA(J23)=1,U23,0)</f>
        <v>0</v>
      </c>
    </row>
    <row r="24" spans="1:31" ht="154.5" customHeight="1" thickBot="1" x14ac:dyDescent="0.3">
      <c r="B24" s="942"/>
      <c r="C24" s="942"/>
      <c r="D24" s="942" t="str">
        <f>+'SEPG-F-059'!Z26</f>
        <v xml:space="preserve">Raro </v>
      </c>
      <c r="E24" s="942" t="str">
        <f>+'SEPG-F-059'!Z27</f>
        <v>Catastrófico</v>
      </c>
      <c r="F24" s="928" t="str">
        <f>'SEPG-F-059'!AB26</f>
        <v>Riesgo Moderado (Z-8)</v>
      </c>
      <c r="G24" s="356"/>
      <c r="H24" s="254"/>
      <c r="I24" s="277"/>
      <c r="J24" s="277"/>
      <c r="K24" s="401"/>
      <c r="L24" s="402"/>
      <c r="M24" s="402"/>
      <c r="N24" s="403"/>
      <c r="O24" s="402"/>
      <c r="P24" s="402"/>
      <c r="Q24" s="402"/>
      <c r="R24" s="117">
        <f t="shared" si="0"/>
        <v>0</v>
      </c>
      <c r="S24" s="923"/>
      <c r="T24" s="923"/>
      <c r="U24" s="126">
        <f>IF(COUNTA(I24:J24)=2,"Seleccione una opcion P o I",IF(ISNUMBER(R24),LOOKUP(R24,DB!$F$74:$G$76,DB!$H$74:$H$76),""))</f>
        <v>0</v>
      </c>
      <c r="V24" s="920"/>
      <c r="W24" s="920"/>
      <c r="X24" s="920"/>
      <c r="Y24" s="945"/>
      <c r="Z24" s="1047"/>
      <c r="AA24" s="1042"/>
      <c r="AB24" s="107">
        <f t="shared" si="1"/>
        <v>0</v>
      </c>
      <c r="AC24" s="107">
        <f t="shared" si="2"/>
        <v>0</v>
      </c>
    </row>
    <row r="25" spans="1:31" ht="126.75" customHeight="1" thickBot="1" x14ac:dyDescent="0.3">
      <c r="B25" s="942"/>
      <c r="C25" s="942"/>
      <c r="D25" s="942"/>
      <c r="E25" s="942"/>
      <c r="F25" s="936"/>
      <c r="G25" s="356"/>
      <c r="H25" s="254"/>
      <c r="I25" s="277"/>
      <c r="J25" s="277"/>
      <c r="K25" s="401"/>
      <c r="L25" s="402"/>
      <c r="M25" s="402"/>
      <c r="N25" s="403"/>
      <c r="O25" s="402"/>
      <c r="P25" s="402"/>
      <c r="Q25" s="402"/>
      <c r="R25" s="151">
        <f t="shared" si="0"/>
        <v>0</v>
      </c>
      <c r="S25" s="923"/>
      <c r="T25" s="923"/>
      <c r="U25" s="163">
        <f>IF(COUNTA(I25:J25)=2,"Seleccione una opcion P o I",IF(ISNUMBER(R25),LOOKUP(R25,DB!$F$74:$G$76,DB!$H$74:$H$76),""))</f>
        <v>0</v>
      </c>
      <c r="V25" s="920"/>
      <c r="W25" s="920"/>
      <c r="X25" s="920"/>
      <c r="Y25" s="945"/>
      <c r="Z25" s="1047"/>
      <c r="AA25" s="1042"/>
      <c r="AB25" s="107">
        <f t="shared" si="1"/>
        <v>0</v>
      </c>
      <c r="AC25" s="107">
        <f t="shared" si="2"/>
        <v>0</v>
      </c>
    </row>
    <row r="26" spans="1:31" ht="126" customHeight="1" thickBot="1" x14ac:dyDescent="0.3">
      <c r="B26" s="916" t="str">
        <f>'SEPG-F-057'!B18</f>
        <v>GJ-DJ 2</v>
      </c>
      <c r="C26" s="925" t="str">
        <f>'SEPG-F-057'!C18</f>
        <v>Negligencia en el seguimiento de los términos de  vencimiento procesales con el fin de beneficiar a terceros.</v>
      </c>
      <c r="D26" s="445">
        <f>+'SEPG-F-059'!Y28</f>
        <v>2</v>
      </c>
      <c r="E26" s="358">
        <f>+'SEPG-F-059'!Y29</f>
        <v>13</v>
      </c>
      <c r="F26" s="158">
        <f>'SEPG-F-059'!AA28</f>
        <v>26</v>
      </c>
      <c r="G26" s="398" t="s">
        <v>334</v>
      </c>
      <c r="H26" s="399" t="s">
        <v>381</v>
      </c>
      <c r="I26" s="400" t="s">
        <v>38</v>
      </c>
      <c r="J26" s="400"/>
      <c r="K26" s="401">
        <v>15</v>
      </c>
      <c r="L26" s="402">
        <v>0</v>
      </c>
      <c r="M26" s="402">
        <v>10</v>
      </c>
      <c r="N26" s="403">
        <v>30</v>
      </c>
      <c r="O26" s="402">
        <v>5</v>
      </c>
      <c r="P26" s="402">
        <v>15</v>
      </c>
      <c r="Q26" s="402">
        <v>10</v>
      </c>
      <c r="R26" s="202">
        <f t="shared" si="0"/>
        <v>85</v>
      </c>
      <c r="S26" s="922">
        <f>IFERROR(IF(AVERAGEIF(I26:I28,"X",$R26:$R28)&lt;=50,0,IF(AVERAGEIF(I26:I28,"X",$R26:$R28)&lt;=75,-1,-2)),"")</f>
        <v>-2</v>
      </c>
      <c r="T26" s="922" t="str">
        <f>IFERROR(IF(AVERAGEIF(J26:J28,"X",$R26:$R28)&lt;=50,0,IF(AVERAGEIF(J26:J28,"X",$R26:$R28)&lt;=75,-1,-2)),"")</f>
        <v/>
      </c>
      <c r="U26" s="164">
        <f>IF(COUNTA(I26:J26)=2,"Seleccione una opcion P o I",IF(ISNUMBER(R26),LOOKUP(R26,DB!$F$74:$G$76,DB!$H$74:$H$76),""))</f>
        <v>-2</v>
      </c>
      <c r="V26" s="919">
        <f>IFERROR(IF(D26+MIN(S26:S28)&lt;1,1,D26+MIN(S26:S28)),"")</f>
        <v>1</v>
      </c>
      <c r="W26" s="919">
        <f ca="1">IFERROR(IF(E26+T26=0,$E26,IF(E26+T26&lt;0,'SEPG-F-059'!$L$17,IF(ISNUMBER(OFFSET(OFFSET('SEPG-F-059'!$L$16,MATCH($E26,'SEPG-F-059'!$L$17:$L$20,0),0),$T26,0)),OFFSET(OFFSET('SEPG-F-059'!$L$16,MATCH($E26,'SEPG-F-059'!$L$17:$L$20,0),0),$T26,0),'SEPG-F-059'!$L$17))),$E26)</f>
        <v>13</v>
      </c>
      <c r="X26" s="919">
        <f ca="1">IFERROR(+W26*V26,)</f>
        <v>13</v>
      </c>
      <c r="Y26" s="944" t="str">
        <f ca="1">IFERROR(VLOOKUP(X26,DB!$B$37:$D$61,2,FALSE),"")</f>
        <v>Riesgo Moderado (Z-8)</v>
      </c>
      <c r="Z26" s="1024"/>
      <c r="AA26" s="1014"/>
      <c r="AB26" s="414">
        <f t="shared" si="1"/>
        <v>-2</v>
      </c>
      <c r="AC26" s="415">
        <f t="shared" si="2"/>
        <v>0</v>
      </c>
      <c r="AE26" s="107">
        <f ca="1">COUNT(OFFSET('SEPG-F-059'!$L$16,MATCH($E26,'SEPG-F-059'!$L$17:$L$20,0),0))</f>
        <v>1</v>
      </c>
    </row>
    <row r="27" spans="1:31" ht="126" customHeight="1" thickBot="1" x14ac:dyDescent="0.3">
      <c r="B27" s="917"/>
      <c r="C27" s="926"/>
      <c r="D27" s="942" t="str">
        <f>+'SEPG-F-059'!Z28</f>
        <v xml:space="preserve">Improbable </v>
      </c>
      <c r="E27" s="932" t="str">
        <f>+'SEPG-F-059'!Z29</f>
        <v>Catastrófico</v>
      </c>
      <c r="F27" s="928" t="str">
        <f>'SEPG-F-059'!AB28</f>
        <v>Riesgo Alto (Z-12)</v>
      </c>
      <c r="G27" s="356" t="s">
        <v>334</v>
      </c>
      <c r="H27" s="254" t="s">
        <v>382</v>
      </c>
      <c r="I27" s="400" t="s">
        <v>38</v>
      </c>
      <c r="J27" s="277"/>
      <c r="K27" s="401">
        <v>15</v>
      </c>
      <c r="L27" s="402">
        <v>15</v>
      </c>
      <c r="M27" s="402">
        <v>10</v>
      </c>
      <c r="N27" s="403">
        <v>30</v>
      </c>
      <c r="O27" s="402">
        <v>5</v>
      </c>
      <c r="P27" s="402">
        <v>15</v>
      </c>
      <c r="Q27" s="402">
        <v>10</v>
      </c>
      <c r="R27" s="201">
        <f t="shared" si="0"/>
        <v>100</v>
      </c>
      <c r="S27" s="923"/>
      <c r="T27" s="923"/>
      <c r="U27" s="118">
        <f>IF(COUNTA(I27:J27)=2,"Seleccione una opcion P o I",IF(ISNUMBER(R27),LOOKUP(R27,DB!$F$74:$G$76,DB!$H$74:$H$76),""))</f>
        <v>-2</v>
      </c>
      <c r="V27" s="920"/>
      <c r="W27" s="920"/>
      <c r="X27" s="920"/>
      <c r="Y27" s="945"/>
      <c r="Z27" s="1025"/>
      <c r="AA27" s="1015"/>
      <c r="AB27" s="109">
        <f>IF(COUNTA(I28)=1,U27,0)</f>
        <v>-2</v>
      </c>
      <c r="AC27" s="416">
        <f t="shared" si="2"/>
        <v>0</v>
      </c>
      <c r="AE27" s="107">
        <f ca="1">OFFSET('SEPG-F-059'!$L$16,MATCH($E26,'SEPG-F-059'!$L$17:$L$20,0),0)</f>
        <v>13</v>
      </c>
    </row>
    <row r="28" spans="1:31" ht="126" customHeight="1" thickBot="1" x14ac:dyDescent="0.3">
      <c r="B28" s="917"/>
      <c r="C28" s="926"/>
      <c r="D28" s="942"/>
      <c r="E28" s="932"/>
      <c r="F28" s="936"/>
      <c r="G28" s="410" t="s">
        <v>334</v>
      </c>
      <c r="H28" s="405" t="s">
        <v>456</v>
      </c>
      <c r="I28" s="277" t="s">
        <v>38</v>
      </c>
      <c r="J28" s="278"/>
      <c r="K28" s="401">
        <v>0</v>
      </c>
      <c r="L28" s="401">
        <v>15</v>
      </c>
      <c r="M28" s="402">
        <v>10</v>
      </c>
      <c r="N28" s="403">
        <v>30</v>
      </c>
      <c r="O28" s="402">
        <v>5</v>
      </c>
      <c r="P28" s="402">
        <v>15</v>
      </c>
      <c r="Q28" s="402">
        <v>10</v>
      </c>
      <c r="R28" s="201">
        <f t="shared" si="0"/>
        <v>85</v>
      </c>
      <c r="S28" s="923"/>
      <c r="T28" s="923"/>
      <c r="U28" s="166"/>
      <c r="V28" s="920"/>
      <c r="W28" s="920"/>
      <c r="X28" s="920"/>
      <c r="Y28" s="945"/>
      <c r="Z28" s="1030"/>
      <c r="AA28" s="1029"/>
      <c r="AB28" s="109"/>
      <c r="AC28" s="416"/>
    </row>
    <row r="29" spans="1:31" ht="126" customHeight="1" thickBot="1" x14ac:dyDescent="0.3">
      <c r="B29" s="916" t="str">
        <f>'SEPG-F-057'!B19</f>
        <v>GJ-DJ 3</v>
      </c>
      <c r="C29" s="925" t="str">
        <f>'SEPG-F-057'!C19</f>
        <v>Incumplimiento o falta de gestión efectiva ante ordenes judiciales.</v>
      </c>
      <c r="D29" s="445">
        <f>+'SEPG-F-059'!Y30</f>
        <v>1</v>
      </c>
      <c r="E29" s="157">
        <f>+'SEPG-F-059'!Y31</f>
        <v>13</v>
      </c>
      <c r="F29" s="158">
        <f>'SEPG-F-059'!AA30</f>
        <v>13</v>
      </c>
      <c r="G29" s="398" t="s">
        <v>336</v>
      </c>
      <c r="H29" s="399" t="s">
        <v>383</v>
      </c>
      <c r="I29" s="400" t="s">
        <v>38</v>
      </c>
      <c r="J29" s="400"/>
      <c r="K29" s="495">
        <v>0</v>
      </c>
      <c r="L29" s="401">
        <v>0</v>
      </c>
      <c r="M29" s="402">
        <v>10</v>
      </c>
      <c r="N29" s="403">
        <v>30</v>
      </c>
      <c r="O29" s="402">
        <v>5</v>
      </c>
      <c r="P29" s="402">
        <v>15</v>
      </c>
      <c r="Q29" s="402">
        <v>10</v>
      </c>
      <c r="R29" s="147">
        <f t="shared" si="0"/>
        <v>70</v>
      </c>
      <c r="S29" s="922">
        <f>IFERROR(IF(AVERAGEIF(I29:I31,"X",$R29:$R31)&lt;=50,0,IF(AVERAGEIF(I29:I31,"X",$R29:$R31)&lt;=75,-1,-2)),"")</f>
        <v>-1</v>
      </c>
      <c r="T29" s="922">
        <f>IFERROR(IF(AVERAGEIF(J29:J31,"X",$R29:$R31)&lt;=50,0,IF(AVERAGEIF(J29:J31,"X",$R29:$R31)&lt;=75,-1,-2)),"")</f>
        <v>-2</v>
      </c>
      <c r="U29" s="164">
        <f>IF(COUNTA(I29:J29)=2,"Seleccione una opcion P o I",IF(ISNUMBER(R29),LOOKUP(R29,DB!$F$74:$G$76,DB!$H$74:$H$76),""))</f>
        <v>-1</v>
      </c>
      <c r="V29" s="919">
        <f>IFERROR(IF(D29+MIN(S29:S31)&lt;1,1,D29+MIN(S29:S31)),"")</f>
        <v>1</v>
      </c>
      <c r="W29" s="919">
        <f ca="1">IFERROR(IF(E29+T29=0,$E29,IF(E29+T29&lt;0,'SEPG-F-059'!$L$17,IF(ISNUMBER(OFFSET(OFFSET('SEPG-F-059'!$L$16,MATCH($E29,'SEPG-F-059'!$L$17:$L$20,0),0),$T29,0)),OFFSET(OFFSET('SEPG-F-059'!$L$16,MATCH($E29,'SEPG-F-059'!$L$17:$L$20,0),0),$T29,0),'SEPG-F-059'!$L$17))),$E29)</f>
        <v>7</v>
      </c>
      <c r="X29" s="919">
        <f ca="1">IFERROR(+W29*V29,)</f>
        <v>7</v>
      </c>
      <c r="Y29" s="944" t="str">
        <f ca="1">IFERROR(VLOOKUP(X29,DB!$B$37:$D$61,2,FALSE),"")</f>
        <v>Riesgo Bajo (Z-1)</v>
      </c>
      <c r="Z29" s="1024"/>
      <c r="AA29" s="1041"/>
      <c r="AB29" s="107">
        <f t="shared" si="1"/>
        <v>-1</v>
      </c>
      <c r="AC29" s="107">
        <f t="shared" si="2"/>
        <v>0</v>
      </c>
    </row>
    <row r="30" spans="1:31" ht="148.5" customHeight="1" thickBot="1" x14ac:dyDescent="0.3">
      <c r="B30" s="917"/>
      <c r="C30" s="926"/>
      <c r="D30" s="942" t="str">
        <f>+'SEPG-F-059'!Z30</f>
        <v xml:space="preserve">Raro </v>
      </c>
      <c r="E30" s="932" t="str">
        <f>+'SEPG-F-059'!Z31</f>
        <v>Catastrófico</v>
      </c>
      <c r="F30" s="928" t="str">
        <f>'SEPG-F-059'!AB30</f>
        <v>Riesgo Moderado (Z-8)</v>
      </c>
      <c r="G30" s="398" t="s">
        <v>336</v>
      </c>
      <c r="H30" s="254" t="s">
        <v>384</v>
      </c>
      <c r="I30" s="277" t="s">
        <v>38</v>
      </c>
      <c r="J30" s="277"/>
      <c r="K30" s="495">
        <v>0</v>
      </c>
      <c r="L30" s="402">
        <v>0</v>
      </c>
      <c r="M30" s="402">
        <v>10</v>
      </c>
      <c r="N30" s="403">
        <v>30</v>
      </c>
      <c r="O30" s="402">
        <v>5</v>
      </c>
      <c r="P30" s="402">
        <v>15</v>
      </c>
      <c r="Q30" s="402">
        <v>10</v>
      </c>
      <c r="R30" s="117">
        <f t="shared" si="0"/>
        <v>70</v>
      </c>
      <c r="S30" s="923"/>
      <c r="T30" s="923"/>
      <c r="U30" s="118">
        <f>IF(COUNTA(I30:J30)=2,"Seleccione una opcion P o I",IF(ISNUMBER(R30),LOOKUP(R30,DB!$F$74:$G$76,DB!$H$74:$H$76),""))</f>
        <v>-1</v>
      </c>
      <c r="V30" s="920"/>
      <c r="W30" s="920"/>
      <c r="X30" s="920"/>
      <c r="Y30" s="945"/>
      <c r="Z30" s="1025"/>
      <c r="AA30" s="1042"/>
      <c r="AB30" s="107">
        <f t="shared" si="1"/>
        <v>-1</v>
      </c>
      <c r="AC30" s="107">
        <f t="shared" si="2"/>
        <v>0</v>
      </c>
    </row>
    <row r="31" spans="1:31" ht="126" customHeight="1" thickBot="1" x14ac:dyDescent="0.3">
      <c r="B31" s="918"/>
      <c r="C31" s="927"/>
      <c r="D31" s="943"/>
      <c r="E31" s="933"/>
      <c r="F31" s="929"/>
      <c r="G31" s="404" t="s">
        <v>335</v>
      </c>
      <c r="H31" s="405" t="s">
        <v>385</v>
      </c>
      <c r="I31" s="406"/>
      <c r="J31" s="406" t="s">
        <v>38</v>
      </c>
      <c r="K31" s="401">
        <v>15</v>
      </c>
      <c r="L31" s="402">
        <v>15</v>
      </c>
      <c r="M31" s="402">
        <v>10</v>
      </c>
      <c r="N31" s="403">
        <v>30</v>
      </c>
      <c r="O31" s="402">
        <v>5</v>
      </c>
      <c r="P31" s="402">
        <v>15</v>
      </c>
      <c r="Q31" s="402">
        <v>10</v>
      </c>
      <c r="R31" s="151">
        <f t="shared" si="0"/>
        <v>100</v>
      </c>
      <c r="S31" s="924"/>
      <c r="T31" s="924"/>
      <c r="U31" s="152">
        <f>IF(COUNTA(I31:J31)=2,"Seleccione una opcion P o I",IF(ISNUMBER(R31),LOOKUP(R31,DB!$F$74:$G$76,DB!$H$74:$H$76),""))</f>
        <v>-2</v>
      </c>
      <c r="V31" s="921"/>
      <c r="W31" s="921"/>
      <c r="X31" s="921"/>
      <c r="Y31" s="946"/>
      <c r="Z31" s="1026"/>
      <c r="AA31" s="1043"/>
      <c r="AB31" s="107">
        <f t="shared" si="1"/>
        <v>0</v>
      </c>
      <c r="AC31" s="107">
        <f t="shared" si="2"/>
        <v>-2</v>
      </c>
    </row>
    <row r="32" spans="1:31" ht="199.5" customHeight="1" thickBot="1" x14ac:dyDescent="0.3">
      <c r="B32" s="916" t="str">
        <f>'SEPG-F-057'!B20</f>
        <v>GJ-DJ 4</v>
      </c>
      <c r="C32" s="925" t="str">
        <f>'SEPG-F-057'!C20</f>
        <v xml:space="preserve">Filtración de información de procesos judiciales </v>
      </c>
      <c r="D32" s="445">
        <f>+'SEPG-F-059'!Y32</f>
        <v>1</v>
      </c>
      <c r="E32" s="157">
        <f>+'SEPG-F-059'!Y33</f>
        <v>13</v>
      </c>
      <c r="F32" s="158">
        <f>'SEPG-F-059'!AA30</f>
        <v>13</v>
      </c>
      <c r="G32" s="398" t="s">
        <v>334</v>
      </c>
      <c r="H32" s="254" t="s">
        <v>386</v>
      </c>
      <c r="I32" s="400" t="s">
        <v>38</v>
      </c>
      <c r="J32" s="400"/>
      <c r="K32" s="401">
        <v>15</v>
      </c>
      <c r="L32" s="402">
        <v>15</v>
      </c>
      <c r="M32" s="402">
        <v>10</v>
      </c>
      <c r="N32" s="403">
        <v>30</v>
      </c>
      <c r="O32" s="402">
        <v>5</v>
      </c>
      <c r="P32" s="402">
        <v>15</v>
      </c>
      <c r="Q32" s="402">
        <v>10</v>
      </c>
      <c r="R32" s="202">
        <f t="shared" si="0"/>
        <v>100</v>
      </c>
      <c r="S32" s="922">
        <f>IFERROR(IF(AVERAGEIF(I32:I34,"X",$R32:$R34)&lt;=50,0,IF(AVERAGEIF(I32:I34,"X",$R32:$R34)&lt;=75,-1,-2)),"")</f>
        <v>-2</v>
      </c>
      <c r="T32" s="922" t="str">
        <f>IFERROR(IF(AVERAGEIF(J32:J34,"X",$R32:$R34)&lt;=50,0,IF(AVERAGEIF(J32:J34,"X",$R32:$R34)&lt;=75,-1,-2)),"")</f>
        <v/>
      </c>
      <c r="U32" s="164">
        <f>IF(COUNTA(I32:J32)=2,"Seleccione una opcion P o I",IF(ISNUMBER(R32),LOOKUP(R32,DB!$F$74:$G$76,DB!$H$74:$H$76),""))</f>
        <v>-2</v>
      </c>
      <c r="V32" s="919">
        <f>IFERROR(IF(D32+MIN(S32:S34)&lt;1,1,D32+MIN(S32:S34)),"")</f>
        <v>1</v>
      </c>
      <c r="W32" s="919">
        <f ca="1">IFERROR(IF(E32+T32=0,$E32,IF(E32+T32&lt;0,'SEPG-F-059'!$L$17,IF(ISNUMBER(OFFSET(OFFSET('SEPG-F-059'!$L$16,MATCH($E32,'SEPG-F-059'!$L$17:$L$20,0),0),$T32,0)),OFFSET(OFFSET('SEPG-F-059'!$L$16,MATCH($E32,'SEPG-F-059'!$L$17:$L$20,0),0),$T32,0),'SEPG-F-059'!$L$17))),$E32)</f>
        <v>13</v>
      </c>
      <c r="X32" s="919">
        <f ca="1">IFERROR(+W32*V32,)</f>
        <v>13</v>
      </c>
      <c r="Y32" s="944" t="str">
        <f ca="1">IFERROR(VLOOKUP(X32,DB!$B$37:$D$61,2,FALSE),"")</f>
        <v>Riesgo Moderado (Z-8)</v>
      </c>
      <c r="Z32" s="1024"/>
      <c r="AA32" s="1041"/>
      <c r="AB32" s="107">
        <f t="shared" si="1"/>
        <v>-2</v>
      </c>
      <c r="AC32" s="107">
        <f t="shared" si="2"/>
        <v>0</v>
      </c>
    </row>
    <row r="33" spans="2:29" ht="126" customHeight="1" thickBot="1" x14ac:dyDescent="0.3">
      <c r="B33" s="917"/>
      <c r="C33" s="926"/>
      <c r="D33" s="942" t="str">
        <f>+'SEPG-F-059'!Z32</f>
        <v xml:space="preserve">Raro </v>
      </c>
      <c r="E33" s="932" t="str">
        <f>+'SEPG-F-059'!Z33</f>
        <v>Catastrófico</v>
      </c>
      <c r="F33" s="928" t="str">
        <f>'SEPG-F-059'!AB32</f>
        <v>Riesgo Moderado (Z-8)</v>
      </c>
      <c r="G33" s="356" t="s">
        <v>334</v>
      </c>
      <c r="H33" s="255" t="s">
        <v>476</v>
      </c>
      <c r="I33" s="277" t="s">
        <v>38</v>
      </c>
      <c r="J33" s="277"/>
      <c r="K33" s="401">
        <v>15</v>
      </c>
      <c r="L33" s="402">
        <v>15</v>
      </c>
      <c r="M33" s="402">
        <v>10</v>
      </c>
      <c r="N33" s="403">
        <v>30</v>
      </c>
      <c r="O33" s="402">
        <v>5</v>
      </c>
      <c r="P33" s="402">
        <v>15</v>
      </c>
      <c r="Q33" s="402">
        <v>10</v>
      </c>
      <c r="R33" s="201">
        <f t="shared" si="0"/>
        <v>100</v>
      </c>
      <c r="S33" s="923"/>
      <c r="T33" s="923"/>
      <c r="U33" s="118">
        <f>IF(COUNTA(I33:J33)=2,"Seleccione una opcion P o I",IF(ISNUMBER(R33),LOOKUP(R33,DB!$F$74:$G$76,DB!$H$74:$H$76),""))</f>
        <v>-2</v>
      </c>
      <c r="V33" s="920"/>
      <c r="W33" s="920"/>
      <c r="X33" s="920"/>
      <c r="Y33" s="945"/>
      <c r="Z33" s="1025"/>
      <c r="AA33" s="1042"/>
      <c r="AB33" s="107">
        <f t="shared" si="1"/>
        <v>-2</v>
      </c>
      <c r="AC33" s="107">
        <f t="shared" si="2"/>
        <v>0</v>
      </c>
    </row>
    <row r="34" spans="2:29" ht="126" customHeight="1" thickBot="1" x14ac:dyDescent="0.3">
      <c r="B34" s="917"/>
      <c r="C34" s="926"/>
      <c r="D34" s="942"/>
      <c r="E34" s="932"/>
      <c r="F34" s="936"/>
      <c r="G34" s="410"/>
      <c r="H34" s="405"/>
      <c r="I34" s="278"/>
      <c r="J34" s="278"/>
      <c r="K34" s="401"/>
      <c r="L34" s="402"/>
      <c r="M34" s="402"/>
      <c r="N34" s="403"/>
      <c r="O34" s="402"/>
      <c r="P34" s="402"/>
      <c r="Q34" s="402"/>
      <c r="R34" s="201">
        <f t="shared" si="0"/>
        <v>0</v>
      </c>
      <c r="S34" s="923"/>
      <c r="T34" s="923"/>
      <c r="U34" s="166"/>
      <c r="V34" s="920"/>
      <c r="W34" s="920"/>
      <c r="X34" s="920"/>
      <c r="Y34" s="945"/>
      <c r="Z34" s="1030"/>
      <c r="AA34" s="1042"/>
    </row>
    <row r="35" spans="2:29" ht="126" hidden="1" customHeight="1" thickBot="1" x14ac:dyDescent="0.3">
      <c r="B35" s="916"/>
      <c r="C35" s="925">
        <f>'SEPG-F-057'!C21</f>
        <v>0</v>
      </c>
      <c r="D35" s="445" t="str">
        <f>+'SEPG-F-059'!Y34</f>
        <v/>
      </c>
      <c r="E35" s="157">
        <f>+'SEPG-F-059'!Y35</f>
        <v>0</v>
      </c>
      <c r="F35" s="158" t="str">
        <f>'SEPG-F-059'!AA34</f>
        <v/>
      </c>
      <c r="G35" s="398"/>
      <c r="H35" s="399"/>
      <c r="I35" s="400"/>
      <c r="J35" s="400"/>
      <c r="K35" s="401"/>
      <c r="L35" s="402"/>
      <c r="M35" s="402"/>
      <c r="N35" s="403"/>
      <c r="O35" s="402"/>
      <c r="P35" s="402"/>
      <c r="Q35" s="402"/>
      <c r="R35" s="147">
        <f t="shared" si="0"/>
        <v>0</v>
      </c>
      <c r="S35" s="922" t="str">
        <f>IFERROR(IF(AVERAGEIF(I35:I37,"X",$R35:$R37)&lt;=50,0,IF(AVERAGEIF(I35:I37,"X",$R35:$R37)&lt;=75,-1,-2)),"")</f>
        <v/>
      </c>
      <c r="T35" s="922" t="str">
        <f>IFERROR(IF(AVERAGEIF(J35:J37,"X",$R35:$R37)&lt;=50,0,IF(AVERAGEIF(J35:J37,"X",$R35:$R37)&lt;=75,-1,-2)),"")</f>
        <v/>
      </c>
      <c r="U35" s="164">
        <f>IF(COUNTA(I35:J35)=2,"Seleccione una opcion P o I",IF(ISNUMBER(R35),LOOKUP(R35,DB!$F$74:$G$76,DB!$H$74:$H$76),""))</f>
        <v>0</v>
      </c>
      <c r="V35" s="919" t="str">
        <f>IFERROR(IF(D35+MIN(S35:S37)&lt;1,1,D35+MIN(S35:S37)),"")</f>
        <v/>
      </c>
      <c r="W35" s="919">
        <f ca="1">IFERROR(IF(E35+T35=0,$E35,IF(E35+T35&lt;0,'SEPG-F-059'!$L$17,IF(ISNUMBER(OFFSET(OFFSET('SEPG-F-059'!$L$16,MATCH($E35,'SEPG-F-059'!$L$17:$L$20,0),0),$T35,0)),OFFSET(OFFSET('SEPG-F-059'!$L$16,MATCH($E35,'SEPG-F-059'!$L$17:$L$20,0),0),$T35,0),'SEPG-F-059'!$L$17))),$E35)</f>
        <v>0</v>
      </c>
      <c r="X35" s="919">
        <f ca="1">IFERROR(+W35*V35,)</f>
        <v>0</v>
      </c>
      <c r="Y35" s="944" t="str">
        <f ca="1">IFERROR(VLOOKUP(X35,DB!$B$37:$D$61,2,FALSE),"")</f>
        <v/>
      </c>
      <c r="Z35" s="1024"/>
      <c r="AA35" s="1014"/>
      <c r="AB35" s="107">
        <f t="shared" si="1"/>
        <v>0</v>
      </c>
      <c r="AC35" s="107">
        <f t="shared" si="2"/>
        <v>0</v>
      </c>
    </row>
    <row r="36" spans="2:29" ht="126" hidden="1" customHeight="1" thickBot="1" x14ac:dyDescent="0.3">
      <c r="B36" s="917"/>
      <c r="C36" s="926"/>
      <c r="D36" s="942" t="e">
        <f>+'SEPG-F-059'!Z34</f>
        <v>#N/A</v>
      </c>
      <c r="E36" s="932" t="e">
        <f>+'SEPG-F-059'!Z35</f>
        <v>#N/A</v>
      </c>
      <c r="F36" s="928" t="str">
        <f>'SEPG-F-059'!AB34</f>
        <v/>
      </c>
      <c r="G36" s="356"/>
      <c r="H36" s="254"/>
      <c r="I36" s="277"/>
      <c r="J36" s="277"/>
      <c r="K36" s="239"/>
      <c r="L36" s="402"/>
      <c r="M36" s="402"/>
      <c r="N36" s="403"/>
      <c r="O36" s="402"/>
      <c r="P36" s="402"/>
      <c r="Q36" s="402"/>
      <c r="R36" s="117">
        <f t="shared" si="0"/>
        <v>0</v>
      </c>
      <c r="S36" s="923"/>
      <c r="T36" s="923"/>
      <c r="U36" s="118">
        <f>IF(COUNTA(I36:J36)=2,"Seleccione una opcion P o I",IF(ISNUMBER(R36),LOOKUP(R36,DB!$F$74:$G$76,DB!$H$74:$H$76),""))</f>
        <v>0</v>
      </c>
      <c r="V36" s="920"/>
      <c r="W36" s="920"/>
      <c r="X36" s="920"/>
      <c r="Y36" s="945"/>
      <c r="Z36" s="1025"/>
      <c r="AA36" s="1015"/>
      <c r="AB36" s="107">
        <f t="shared" si="1"/>
        <v>0</v>
      </c>
      <c r="AC36" s="107">
        <f t="shared" si="2"/>
        <v>0</v>
      </c>
    </row>
    <row r="37" spans="2:29" ht="126" hidden="1" customHeight="1" thickBot="1" x14ac:dyDescent="0.3">
      <c r="B37" s="918"/>
      <c r="C37" s="927"/>
      <c r="D37" s="943"/>
      <c r="E37" s="933"/>
      <c r="F37" s="929"/>
      <c r="G37" s="404"/>
      <c r="H37" s="405"/>
      <c r="I37" s="406"/>
      <c r="J37" s="406"/>
      <c r="K37" s="401"/>
      <c r="L37" s="402"/>
      <c r="M37" s="402"/>
      <c r="N37" s="403"/>
      <c r="O37" s="402"/>
      <c r="P37" s="402"/>
      <c r="Q37" s="402"/>
      <c r="R37" s="151">
        <f t="shared" si="0"/>
        <v>0</v>
      </c>
      <c r="S37" s="924"/>
      <c r="T37" s="924"/>
      <c r="U37" s="152">
        <f>IF(COUNTA(I37:J37)=2,"Seleccione una opcion P o I",IF(ISNUMBER(R37),LOOKUP(R37,DB!$F$74:$G$76,DB!$H$74:$H$76),""))</f>
        <v>0</v>
      </c>
      <c r="V37" s="921"/>
      <c r="W37" s="921"/>
      <c r="X37" s="921"/>
      <c r="Y37" s="946"/>
      <c r="Z37" s="1026"/>
      <c r="AA37" s="1016"/>
      <c r="AB37" s="107">
        <f t="shared" si="1"/>
        <v>0</v>
      </c>
      <c r="AC37" s="107">
        <f t="shared" si="2"/>
        <v>0</v>
      </c>
    </row>
    <row r="38" spans="2:29" ht="126" hidden="1" customHeight="1" x14ac:dyDescent="0.25">
      <c r="B38" s="916">
        <f>'SEPG-F-057'!B22</f>
        <v>0</v>
      </c>
      <c r="C38" s="925">
        <f>'SEPG-F-057'!C22</f>
        <v>0</v>
      </c>
      <c r="D38" s="156" t="str">
        <f>+'SEPG-F-059'!Y36</f>
        <v/>
      </c>
      <c r="E38" s="157">
        <f>+'SEPG-F-059'!Y37</f>
        <v>0</v>
      </c>
      <c r="F38" s="158" t="str">
        <f>'SEPG-F-059'!AA36</f>
        <v/>
      </c>
      <c r="G38" s="398"/>
      <c r="H38" s="399"/>
      <c r="I38" s="400"/>
      <c r="J38" s="400"/>
      <c r="K38" s="401"/>
      <c r="L38" s="402"/>
      <c r="M38" s="402"/>
      <c r="N38" s="403"/>
      <c r="O38" s="402"/>
      <c r="P38" s="402"/>
      <c r="Q38" s="402"/>
      <c r="R38" s="147">
        <f t="shared" si="0"/>
        <v>0</v>
      </c>
      <c r="S38" s="922" t="str">
        <f>IFERROR(IF(AVERAGEIF(I38:I40,"X",$R38:$R40)&lt;=50,0,IF(AVERAGEIF(I38:I40,"X",$R38:$R40)&lt;=75,-1,-2)),"")</f>
        <v/>
      </c>
      <c r="T38" s="922" t="str">
        <f>IFERROR(IF(AVERAGEIF(J38:J40,"X",$R38:$R40)&lt;=50,0,IF(AVERAGEIF(J38:J40,"X",$R38:$R40)&lt;=75,-1,-2)),"")</f>
        <v/>
      </c>
      <c r="U38" s="164">
        <f>IF(COUNTA(I38:J38)=2,"Seleccione una opcion P o I",IF(ISNUMBER(R38),LOOKUP(R38,DB!$F$74:$G$76,DB!$H$74:$H$76),""))</f>
        <v>0</v>
      </c>
      <c r="V38" s="919" t="str">
        <f>IFERROR(IF(D38+MIN(S38:S40)&lt;1,1,D38+MIN(S38:S40)),"")</f>
        <v/>
      </c>
      <c r="W38" s="919">
        <f ca="1">IFERROR(IF(E38+T38=0,$E38,IF(E38+T38&lt;0,'SEPG-F-059'!$L$17,IF(ISNUMBER(OFFSET(OFFSET('SEPG-F-059'!$L$16,MATCH($E38,'SEPG-F-059'!$L$17:$L$20,0),0),$T38,0)),OFFSET(OFFSET('SEPG-F-059'!$L$16,MATCH($E38,'SEPG-F-059'!$L$17:$L$20,0),0),$T38,0),'SEPG-F-059'!$L$17))),$E38)</f>
        <v>0</v>
      </c>
      <c r="X38" s="919">
        <f ca="1">IFERROR(+W38*V38,)</f>
        <v>0</v>
      </c>
      <c r="Y38" s="944" t="str">
        <f ca="1">IFERROR(VLOOKUP(X38,DB!$B$37:$D$61,2,FALSE),"")</f>
        <v/>
      </c>
      <c r="Z38" s="1024"/>
      <c r="AA38" s="1041"/>
      <c r="AB38" s="107">
        <f t="shared" si="1"/>
        <v>0</v>
      </c>
      <c r="AC38" s="107">
        <f t="shared" si="2"/>
        <v>0</v>
      </c>
    </row>
    <row r="39" spans="2:29" ht="126" hidden="1" customHeight="1" x14ac:dyDescent="0.25">
      <c r="B39" s="917"/>
      <c r="C39" s="926"/>
      <c r="D39" s="942" t="e">
        <f>+'SEPG-F-059'!Z36</f>
        <v>#N/A</v>
      </c>
      <c r="E39" s="932" t="e">
        <f>+'SEPG-F-059'!Z37</f>
        <v>#N/A</v>
      </c>
      <c r="F39" s="928" t="str">
        <f>'SEPG-F-059'!AB36</f>
        <v/>
      </c>
      <c r="G39" s="356"/>
      <c r="H39" s="254"/>
      <c r="I39" s="277"/>
      <c r="J39" s="277"/>
      <c r="K39" s="239"/>
      <c r="L39" s="240"/>
      <c r="M39" s="240"/>
      <c r="N39" s="241"/>
      <c r="O39" s="240"/>
      <c r="P39" s="240"/>
      <c r="Q39" s="240"/>
      <c r="R39" s="117">
        <f t="shared" si="0"/>
        <v>0</v>
      </c>
      <c r="S39" s="923"/>
      <c r="T39" s="923"/>
      <c r="U39" s="118">
        <f>IF(COUNTA(I39:J39)=2,"Seleccione una opcion P o I",IF(ISNUMBER(R39),LOOKUP(R39,DB!$F$74:$G$76,DB!$H$74:$H$76),""))</f>
        <v>0</v>
      </c>
      <c r="V39" s="920"/>
      <c r="W39" s="920"/>
      <c r="X39" s="920"/>
      <c r="Y39" s="945"/>
      <c r="Z39" s="1025"/>
      <c r="AA39" s="1042"/>
      <c r="AB39" s="107">
        <f t="shared" si="1"/>
        <v>0</v>
      </c>
      <c r="AC39" s="107">
        <f t="shared" si="2"/>
        <v>0</v>
      </c>
    </row>
    <row r="40" spans="2:29" ht="126" hidden="1" customHeight="1" thickBot="1" x14ac:dyDescent="0.3">
      <c r="B40" s="917"/>
      <c r="C40" s="926"/>
      <c r="D40" s="942"/>
      <c r="E40" s="932"/>
      <c r="F40" s="936"/>
      <c r="G40" s="410"/>
      <c r="H40" s="255"/>
      <c r="I40" s="278"/>
      <c r="J40" s="278"/>
      <c r="K40" s="411"/>
      <c r="L40" s="412"/>
      <c r="M40" s="412"/>
      <c r="N40" s="413"/>
      <c r="O40" s="412"/>
      <c r="P40" s="412"/>
      <c r="Q40" s="412"/>
      <c r="R40" s="165">
        <f t="shared" si="0"/>
        <v>0</v>
      </c>
      <c r="S40" s="923"/>
      <c r="T40" s="923"/>
      <c r="U40" s="166">
        <f>IF(COUNTA(I40:J40)=2,"Seleccione una opcion P o I",IF(ISNUMBER(R40),LOOKUP(R40,DB!$F$74:$G$76,DB!$H$74:$H$76),""))</f>
        <v>0</v>
      </c>
      <c r="V40" s="920"/>
      <c r="W40" s="920"/>
      <c r="X40" s="920"/>
      <c r="Y40" s="945"/>
      <c r="Z40" s="1030"/>
      <c r="AA40" s="1042"/>
      <c r="AB40" s="107">
        <f t="shared" si="1"/>
        <v>0</v>
      </c>
      <c r="AC40" s="107">
        <f t="shared" si="2"/>
        <v>0</v>
      </c>
    </row>
    <row r="41" spans="2:29" ht="246" hidden="1" customHeight="1" x14ac:dyDescent="0.25">
      <c r="B41" s="916">
        <f>'SEPG-F-057'!B23</f>
        <v>0</v>
      </c>
      <c r="C41" s="925">
        <f>'SEPG-F-057'!C23</f>
        <v>0</v>
      </c>
      <c r="D41" s="156" t="str">
        <f>+'SEPG-F-059'!Y38</f>
        <v/>
      </c>
      <c r="E41" s="157">
        <f>+'SEPG-F-059'!Y39</f>
        <v>0</v>
      </c>
      <c r="F41" s="158" t="str">
        <f>'SEPG-F-059'!AA38</f>
        <v/>
      </c>
      <c r="G41" s="398"/>
      <c r="H41" s="399"/>
      <c r="I41" s="400"/>
      <c r="J41" s="400"/>
      <c r="K41" s="401"/>
      <c r="L41" s="402"/>
      <c r="M41" s="402"/>
      <c r="N41" s="403"/>
      <c r="O41" s="402"/>
      <c r="P41" s="402"/>
      <c r="Q41" s="402"/>
      <c r="R41" s="147">
        <f t="shared" si="0"/>
        <v>0</v>
      </c>
      <c r="S41" s="922" t="str">
        <f>IFERROR(IF(AVERAGEIF(I41:I43,"X",$R41:$R43)&lt;=50,0,IF(AVERAGEIF(I41:I43,"X",$R41:$R43)&lt;=75,-1,-2)),"")</f>
        <v/>
      </c>
      <c r="T41" s="922" t="str">
        <f>IFERROR(IF(AVERAGEIF(J41:J43,"X",$R41:$R43)&lt;=50,0,IF(AVERAGEIF(J41:J43,"X",$R41:$R43)&lt;=75,-1,-2)),"")</f>
        <v/>
      </c>
      <c r="U41" s="164">
        <f>IF(COUNTA(I41:J41)=2,"Seleccione una opcion P o I",IF(ISNUMBER(R41),LOOKUP(R41,DB!$F$74:$G$76,DB!$H$74:$H$76),""))</f>
        <v>0</v>
      </c>
      <c r="V41" s="919" t="str">
        <f>IFERROR(IF(D41+MIN(S41:S43)&lt;1,1,D41+MIN(S41:S43)),"")</f>
        <v/>
      </c>
      <c r="W41" s="919">
        <f ca="1">IFERROR(IF(E41+T41=0,$E41,IF(E41+T41&lt;0,'SEPG-F-059'!$L$17,IF(ISNUMBER(OFFSET(OFFSET('SEPG-F-059'!$L$16,MATCH($E41,'SEPG-F-059'!$L$17:$L$20,0),0),$T41,0)),OFFSET(OFFSET('SEPG-F-059'!$L$16,MATCH($E41,'SEPG-F-059'!$L$17:$L$20,0),0),$T41,0),'SEPG-F-059'!$L$17))),$E41)</f>
        <v>0</v>
      </c>
      <c r="X41" s="919">
        <f ca="1">IFERROR(+W41*V41,)</f>
        <v>0</v>
      </c>
      <c r="Y41" s="944" t="str">
        <f ca="1">IFERROR(VLOOKUP(X41,DB!$B$37:$D$61,2,FALSE),"")</f>
        <v/>
      </c>
      <c r="Z41" s="1024"/>
      <c r="AA41" s="1041"/>
      <c r="AB41" s="414">
        <f t="shared" si="1"/>
        <v>0</v>
      </c>
      <c r="AC41" s="415">
        <f t="shared" si="2"/>
        <v>0</v>
      </c>
    </row>
    <row r="42" spans="2:29" ht="126" hidden="1" customHeight="1" x14ac:dyDescent="0.25">
      <c r="B42" s="917"/>
      <c r="C42" s="926"/>
      <c r="D42" s="942" t="e">
        <f>+'SEPG-F-059'!Z38</f>
        <v>#N/A</v>
      </c>
      <c r="E42" s="932" t="e">
        <f>+'SEPG-F-059'!Z39</f>
        <v>#N/A</v>
      </c>
      <c r="F42" s="928" t="str">
        <f>'SEPG-F-059'!AB38</f>
        <v/>
      </c>
      <c r="G42" s="356"/>
      <c r="H42" s="254"/>
      <c r="I42" s="277"/>
      <c r="J42" s="277"/>
      <c r="K42" s="239"/>
      <c r="L42" s="240"/>
      <c r="M42" s="240"/>
      <c r="N42" s="241"/>
      <c r="O42" s="240"/>
      <c r="P42" s="240"/>
      <c r="Q42" s="240"/>
      <c r="R42" s="117">
        <f t="shared" si="0"/>
        <v>0</v>
      </c>
      <c r="S42" s="923"/>
      <c r="T42" s="923"/>
      <c r="U42" s="118">
        <f>IF(COUNTA(I42:J42)=2,"Seleccione una opcion P o I",IF(ISNUMBER(R42),LOOKUP(R42,DB!$F$74:$G$76,DB!$H$74:$H$76),""))</f>
        <v>0</v>
      </c>
      <c r="V42" s="920"/>
      <c r="W42" s="920"/>
      <c r="X42" s="920"/>
      <c r="Y42" s="945"/>
      <c r="Z42" s="1025"/>
      <c r="AA42" s="1042"/>
      <c r="AB42" s="109">
        <f t="shared" si="1"/>
        <v>0</v>
      </c>
      <c r="AC42" s="416">
        <f t="shared" si="2"/>
        <v>0</v>
      </c>
    </row>
    <row r="43" spans="2:29" ht="126" hidden="1" customHeight="1" thickBot="1" x14ac:dyDescent="0.3">
      <c r="B43" s="918"/>
      <c r="C43" s="927"/>
      <c r="D43" s="943"/>
      <c r="E43" s="933"/>
      <c r="F43" s="929"/>
      <c r="G43" s="404"/>
      <c r="H43" s="405"/>
      <c r="I43" s="406"/>
      <c r="J43" s="406"/>
      <c r="K43" s="407"/>
      <c r="L43" s="408"/>
      <c r="M43" s="408"/>
      <c r="N43" s="409"/>
      <c r="O43" s="408"/>
      <c r="P43" s="408"/>
      <c r="Q43" s="408"/>
      <c r="R43" s="151">
        <f t="shared" si="0"/>
        <v>0</v>
      </c>
      <c r="S43" s="924"/>
      <c r="T43" s="924"/>
      <c r="U43" s="152">
        <f>IF(COUNTA(I43:J43)=2,"Seleccione una opcion P o I",IF(ISNUMBER(R43),LOOKUP(R43,DB!$F$74:$G$76,DB!$H$74:$H$76),""))</f>
        <v>0</v>
      </c>
      <c r="V43" s="921"/>
      <c r="W43" s="921"/>
      <c r="X43" s="921"/>
      <c r="Y43" s="946"/>
      <c r="Z43" s="1026"/>
      <c r="AA43" s="1043"/>
      <c r="AB43" s="273">
        <f t="shared" si="1"/>
        <v>0</v>
      </c>
      <c r="AC43" s="275">
        <f t="shared" si="2"/>
        <v>0</v>
      </c>
    </row>
    <row r="44" spans="2:29" ht="126" hidden="1" customHeight="1" x14ac:dyDescent="0.25">
      <c r="B44" s="916">
        <f>'SEPG-F-057'!B24</f>
        <v>0</v>
      </c>
      <c r="C44" s="925">
        <f>'SEPG-F-057'!C24</f>
        <v>0</v>
      </c>
      <c r="D44" s="156" t="str">
        <f>+'SEPG-F-059'!Y40</f>
        <v/>
      </c>
      <c r="E44" s="157">
        <f>+'SEPG-F-059'!Y41</f>
        <v>0</v>
      </c>
      <c r="F44" s="158" t="str">
        <f>'SEPG-F-059'!AA40</f>
        <v/>
      </c>
      <c r="G44" s="398"/>
      <c r="H44" s="399"/>
      <c r="I44" s="400"/>
      <c r="J44" s="400"/>
      <c r="K44" s="401"/>
      <c r="L44" s="402"/>
      <c r="M44" s="402"/>
      <c r="N44" s="403"/>
      <c r="O44" s="402"/>
      <c r="P44" s="402"/>
      <c r="Q44" s="402"/>
      <c r="R44" s="147">
        <f t="shared" si="0"/>
        <v>0</v>
      </c>
      <c r="S44" s="922" t="str">
        <f>IFERROR(IF(AVERAGEIF(I44:I46,"X",$R44:$R46)&lt;=50,0,IF(AVERAGEIF(I44:I46,"X",$R44:$R46)&lt;=75,-1,-2)),"")</f>
        <v/>
      </c>
      <c r="T44" s="922" t="str">
        <f>IFERROR(IF(AVERAGEIF(J44:J46,"X",$R44:$R46)&lt;=50,0,IF(AVERAGEIF(J44:J46,"X",$R44:$R46)&lt;=75,-1,-2)),"")</f>
        <v/>
      </c>
      <c r="U44" s="164">
        <f>IF(COUNTA(I44:J44)=2,"Seleccione una opcion P o I",IF(ISNUMBER(R44),LOOKUP(R44,DB!$F$74:$G$76,DB!$H$74:$H$76),""))</f>
        <v>0</v>
      </c>
      <c r="V44" s="919" t="str">
        <f>IFERROR(IF(D44+MIN(S44:S46)&lt;1,1,D44+MIN(S44:S46)),"")</f>
        <v/>
      </c>
      <c r="W44" s="919">
        <f ca="1">IFERROR(IF(E44+T44=0,$E44,IF(E44+T44&lt;0,'SEPG-F-059'!$L$17,IF(ISNUMBER(OFFSET(OFFSET('SEPG-F-059'!$L$16,MATCH($E44,'SEPG-F-059'!$L$17:$L$20,0),0),$T44,0)),OFFSET(OFFSET('SEPG-F-059'!$L$16,MATCH($E44,'SEPG-F-059'!$L$17:$L$20,0),0),$T44,0),'SEPG-F-059'!$L$17))),$E44)</f>
        <v>0</v>
      </c>
      <c r="X44" s="919">
        <f ca="1">IFERROR(+W44*V44,)</f>
        <v>0</v>
      </c>
      <c r="Y44" s="944" t="str">
        <f ca="1">IFERROR(VLOOKUP(X44,DB!$B$37:$D$61,2,FALSE),"")</f>
        <v/>
      </c>
      <c r="Z44" s="1024"/>
      <c r="AA44" s="1014"/>
      <c r="AB44" s="107">
        <f t="shared" si="1"/>
        <v>0</v>
      </c>
      <c r="AC44" s="107">
        <f t="shared" si="2"/>
        <v>0</v>
      </c>
    </row>
    <row r="45" spans="2:29" ht="126" hidden="1" customHeight="1" x14ac:dyDescent="0.25">
      <c r="B45" s="917"/>
      <c r="C45" s="926"/>
      <c r="D45" s="942" t="e">
        <f>+'SEPG-F-059'!Z40</f>
        <v>#N/A</v>
      </c>
      <c r="E45" s="932" t="e">
        <f>+'SEPG-F-059'!Z41</f>
        <v>#N/A</v>
      </c>
      <c r="F45" s="928" t="str">
        <f>'SEPG-F-059'!AB40</f>
        <v/>
      </c>
      <c r="G45" s="356"/>
      <c r="H45" s="254"/>
      <c r="I45" s="277"/>
      <c r="J45" s="277"/>
      <c r="K45" s="239"/>
      <c r="L45" s="240"/>
      <c r="M45" s="240"/>
      <c r="N45" s="241"/>
      <c r="O45" s="240"/>
      <c r="P45" s="240"/>
      <c r="Q45" s="240"/>
      <c r="R45" s="117">
        <f t="shared" si="0"/>
        <v>0</v>
      </c>
      <c r="S45" s="923"/>
      <c r="T45" s="923"/>
      <c r="U45" s="118">
        <f>IF(COUNTA(I45:J45)=2,"Seleccione una opcion P o I",IF(ISNUMBER(R45),LOOKUP(R45,DB!$F$74:$G$76,DB!$H$74:$H$76),""))</f>
        <v>0</v>
      </c>
      <c r="V45" s="920"/>
      <c r="W45" s="920"/>
      <c r="X45" s="920"/>
      <c r="Y45" s="945"/>
      <c r="Z45" s="1025"/>
      <c r="AA45" s="1015"/>
      <c r="AB45" s="107">
        <f t="shared" si="1"/>
        <v>0</v>
      </c>
      <c r="AC45" s="107">
        <f t="shared" si="2"/>
        <v>0</v>
      </c>
    </row>
    <row r="46" spans="2:29" ht="126" hidden="1" customHeight="1" thickBot="1" x14ac:dyDescent="0.3">
      <c r="B46" s="918"/>
      <c r="C46" s="927"/>
      <c r="D46" s="943"/>
      <c r="E46" s="933"/>
      <c r="F46" s="929"/>
      <c r="G46" s="404"/>
      <c r="H46" s="405"/>
      <c r="I46" s="406"/>
      <c r="J46" s="406"/>
      <c r="K46" s="407"/>
      <c r="L46" s="408"/>
      <c r="M46" s="408"/>
      <c r="N46" s="409"/>
      <c r="O46" s="408"/>
      <c r="P46" s="408"/>
      <c r="Q46" s="408"/>
      <c r="R46" s="151">
        <f t="shared" si="0"/>
        <v>0</v>
      </c>
      <c r="S46" s="924"/>
      <c r="T46" s="924"/>
      <c r="U46" s="152">
        <f>IF(COUNTA(I46:J46)=2,"Seleccione una opcion P o I",IF(ISNUMBER(R46),LOOKUP(R46,DB!$F$74:$G$76,DB!$H$74:$H$76),""))</f>
        <v>0</v>
      </c>
      <c r="V46" s="921"/>
      <c r="W46" s="921"/>
      <c r="X46" s="921"/>
      <c r="Y46" s="946"/>
      <c r="Z46" s="1026"/>
      <c r="AA46" s="1016"/>
      <c r="AB46" s="107">
        <f t="shared" si="1"/>
        <v>0</v>
      </c>
      <c r="AC46" s="107">
        <f t="shared" si="2"/>
        <v>0</v>
      </c>
    </row>
    <row r="47" spans="2:29" ht="126" hidden="1" customHeight="1" x14ac:dyDescent="0.25">
      <c r="B47" s="916">
        <f>'SEPG-F-057'!B25</f>
        <v>1</v>
      </c>
      <c r="C47" s="925">
        <f>'SEPG-F-057'!C25</f>
        <v>0</v>
      </c>
      <c r="D47" s="156" t="str">
        <f>+'SEPG-F-059'!Y42</f>
        <v/>
      </c>
      <c r="E47" s="157">
        <f>+'SEPG-F-059'!Y43</f>
        <v>0</v>
      </c>
      <c r="F47" s="158" t="str">
        <f>'SEPG-F-059'!AA42</f>
        <v/>
      </c>
      <c r="G47" s="398"/>
      <c r="H47" s="399"/>
      <c r="I47" s="400"/>
      <c r="J47" s="400"/>
      <c r="K47" s="401"/>
      <c r="L47" s="402"/>
      <c r="M47" s="402"/>
      <c r="N47" s="403"/>
      <c r="O47" s="402"/>
      <c r="P47" s="402"/>
      <c r="Q47" s="402"/>
      <c r="R47" s="147">
        <f t="shared" si="0"/>
        <v>0</v>
      </c>
      <c r="S47" s="922" t="str">
        <f>IFERROR(IF(AVERAGEIF(I47:I49,"X",$R47:$R49)&lt;=50,0,IF(AVERAGEIF(I47:I49,"X",$R47:$R49)&lt;=75,-1,-2)),"")</f>
        <v/>
      </c>
      <c r="T47" s="922" t="str">
        <f>IFERROR(IF(AVERAGEIF(J47:J49,"X",$R47:$R49)&lt;=50,0,IF(AVERAGEIF(J47:J49,"X",$R47:$R49)&lt;=75,-1,-2)),"")</f>
        <v/>
      </c>
      <c r="U47" s="164">
        <f>IF(COUNTA(I47:J47)=2,"Seleccione una opcion P o I",IF(ISNUMBER(R47),LOOKUP(R47,DB!$F$74:$G$76,DB!$H$74:$H$76),""))</f>
        <v>0</v>
      </c>
      <c r="V47" s="919" t="str">
        <f>IFERROR(IF(D47+MIN(S47:S49)&lt;1,1,D47+MIN(S47:S49)),"")</f>
        <v/>
      </c>
      <c r="W47" s="919">
        <f ca="1">IFERROR(IF(E47+T47=0,$E47,IF(E47+T47&lt;0,'SEPG-F-059'!$L$17,IF(ISNUMBER(OFFSET(OFFSET('SEPG-F-059'!$L$16,MATCH($E47,'SEPG-F-059'!$L$17:$L$20,0),0),$T47,0)),OFFSET(OFFSET('SEPG-F-059'!$L$16,MATCH($E47,'SEPG-F-059'!$L$17:$L$20,0),0),$T47,0),'SEPG-F-059'!$L$17))),$E47)</f>
        <v>0</v>
      </c>
      <c r="X47" s="919">
        <f ca="1">IFERROR(+W47*V47,)</f>
        <v>0</v>
      </c>
      <c r="Y47" s="944" t="str">
        <f ca="1">IFERROR(VLOOKUP(X47,DB!$B$37:$D$61,2,FALSE),"")</f>
        <v/>
      </c>
      <c r="Z47" s="1024"/>
      <c r="AA47" s="1014"/>
      <c r="AB47" s="107">
        <f t="shared" si="1"/>
        <v>0</v>
      </c>
      <c r="AC47" s="107">
        <f t="shared" si="2"/>
        <v>0</v>
      </c>
    </row>
    <row r="48" spans="2:29" ht="126" hidden="1" customHeight="1" x14ac:dyDescent="0.25">
      <c r="B48" s="917"/>
      <c r="C48" s="926"/>
      <c r="D48" s="942" t="str">
        <f>+'SEPG-F-059'!Z42</f>
        <v/>
      </c>
      <c r="E48" s="932" t="e">
        <f>+'SEPG-F-059'!Z43</f>
        <v>#N/A</v>
      </c>
      <c r="F48" s="928" t="str">
        <f>'SEPG-F-059'!AB42</f>
        <v/>
      </c>
      <c r="G48" s="356"/>
      <c r="H48" s="254"/>
      <c r="I48" s="277"/>
      <c r="J48" s="277"/>
      <c r="K48" s="239"/>
      <c r="L48" s="240"/>
      <c r="M48" s="240"/>
      <c r="N48" s="241"/>
      <c r="O48" s="240"/>
      <c r="P48" s="240"/>
      <c r="Q48" s="240"/>
      <c r="R48" s="117">
        <f t="shared" si="0"/>
        <v>0</v>
      </c>
      <c r="S48" s="923"/>
      <c r="T48" s="923"/>
      <c r="U48" s="118">
        <f>IF(COUNTA(I48:J48)=2,"Seleccione una opcion P o I",IF(ISNUMBER(R48),LOOKUP(R48,DB!$F$74:$G$76,DB!$H$74:$H$76),""))</f>
        <v>0</v>
      </c>
      <c r="V48" s="920"/>
      <c r="W48" s="920"/>
      <c r="X48" s="920"/>
      <c r="Y48" s="945"/>
      <c r="Z48" s="1025"/>
      <c r="AA48" s="1015"/>
      <c r="AB48" s="107">
        <f t="shared" si="1"/>
        <v>0</v>
      </c>
      <c r="AC48" s="107">
        <f t="shared" si="2"/>
        <v>0</v>
      </c>
    </row>
    <row r="49" spans="2:29" ht="126" hidden="1" customHeight="1" thickBot="1" x14ac:dyDescent="0.3">
      <c r="B49" s="918"/>
      <c r="C49" s="927"/>
      <c r="D49" s="943"/>
      <c r="E49" s="933"/>
      <c r="F49" s="929"/>
      <c r="G49" s="404"/>
      <c r="H49" s="405"/>
      <c r="I49" s="406"/>
      <c r="J49" s="406"/>
      <c r="K49" s="407"/>
      <c r="L49" s="408"/>
      <c r="M49" s="408"/>
      <c r="N49" s="409"/>
      <c r="O49" s="408"/>
      <c r="P49" s="408"/>
      <c r="Q49" s="408"/>
      <c r="R49" s="151">
        <f t="shared" si="0"/>
        <v>0</v>
      </c>
      <c r="S49" s="924"/>
      <c r="T49" s="924"/>
      <c r="U49" s="152">
        <f>IF(COUNTA(I49:J49)=2,"Seleccione una opcion P o I",IF(ISNUMBER(R49),LOOKUP(R49,DB!$F$74:$G$76,DB!$H$74:$H$76),""))</f>
        <v>0</v>
      </c>
      <c r="V49" s="921"/>
      <c r="W49" s="921"/>
      <c r="X49" s="921"/>
      <c r="Y49" s="946"/>
      <c r="Z49" s="1026"/>
      <c r="AA49" s="1016"/>
      <c r="AB49" s="107">
        <f t="shared" si="1"/>
        <v>0</v>
      </c>
      <c r="AC49" s="107">
        <f t="shared" si="2"/>
        <v>0</v>
      </c>
    </row>
    <row r="50" spans="2:29" ht="126" hidden="1" customHeight="1" x14ac:dyDescent="0.25">
      <c r="B50" s="916">
        <f>'SEPG-F-057'!B26</f>
        <v>2</v>
      </c>
      <c r="C50" s="925">
        <f>'SEPG-F-057'!C26</f>
        <v>0</v>
      </c>
      <c r="D50" s="156" t="str">
        <f>+'SEPG-F-059'!Y44</f>
        <v/>
      </c>
      <c r="E50" s="157">
        <f>+'SEPG-F-059'!Y45</f>
        <v>0</v>
      </c>
      <c r="F50" s="158" t="str">
        <f>'SEPG-F-059'!AA44</f>
        <v/>
      </c>
      <c r="G50" s="398"/>
      <c r="H50" s="256"/>
      <c r="I50" s="279"/>
      <c r="J50" s="279"/>
      <c r="K50" s="401"/>
      <c r="L50" s="402"/>
      <c r="M50" s="402"/>
      <c r="N50" s="403"/>
      <c r="O50" s="402"/>
      <c r="P50" s="402"/>
      <c r="Q50" s="402"/>
      <c r="R50" s="147">
        <f t="shared" si="0"/>
        <v>0</v>
      </c>
      <c r="S50" s="922" t="str">
        <f>IFERROR(IF(AVERAGEIF(I50:I52,"X",$R50:$R52)&lt;=50,0,IF(AVERAGEIF(I50:I52,"X",$R50:$R52)&lt;=75,-1,-2)),"")</f>
        <v/>
      </c>
      <c r="T50" s="922" t="str">
        <f>IFERROR(IF(AVERAGEIF(J50:J52,"X",$R50:$R52)&lt;=50,0,IF(AVERAGEIF(J50:J52,"X",$R50:$R52)&lt;=75,-1,-2)),"")</f>
        <v/>
      </c>
      <c r="U50" s="164">
        <f>IF(COUNTA(I50:J50)=2,"Seleccione una opcion P o I",IF(ISNUMBER(R50),LOOKUP(R50,DB!$F$74:$G$76,DB!$H$74:$H$76),""))</f>
        <v>0</v>
      </c>
      <c r="V50" s="919" t="str">
        <f>IFERROR(IF(D50+MIN(S50:S52)&lt;1,1,D50+MIN(S50:S52)),"")</f>
        <v/>
      </c>
      <c r="W50" s="919">
        <f ca="1">IFERROR(IF(E50+T50=0,$E50,IF(E50+T50&lt;0,'SEPG-F-059'!$L$17,IF(ISNUMBER(OFFSET(OFFSET('SEPG-F-059'!$L$16,MATCH($E50,'SEPG-F-059'!$L$17:$L$20,0),0),$T50,0)),OFFSET(OFFSET('SEPG-F-059'!$L$16,MATCH($E50,'SEPG-F-059'!$L$17:$L$20,0),0),$T50,0),'SEPG-F-059'!$L$17))),$E50)</f>
        <v>0</v>
      </c>
      <c r="X50" s="919">
        <f ca="1">IFERROR(+W50*V50,)</f>
        <v>0</v>
      </c>
      <c r="Y50" s="944" t="str">
        <f ca="1">IFERROR(VLOOKUP(X50,DB!$B$37:$D$61,2,FALSE),"")</f>
        <v/>
      </c>
      <c r="Z50" s="1024"/>
      <c r="AA50" s="1014"/>
      <c r="AB50" s="107">
        <f t="shared" si="1"/>
        <v>0</v>
      </c>
      <c r="AC50" s="107">
        <f t="shared" si="2"/>
        <v>0</v>
      </c>
    </row>
    <row r="51" spans="2:29" ht="126" hidden="1" customHeight="1" x14ac:dyDescent="0.25">
      <c r="B51" s="917"/>
      <c r="C51" s="926"/>
      <c r="D51" s="942" t="e">
        <f>+'SEPG-F-059'!Z44</f>
        <v>#N/A</v>
      </c>
      <c r="E51" s="932" t="e">
        <f>+'SEPG-F-059'!Z45</f>
        <v>#N/A</v>
      </c>
      <c r="F51" s="928" t="str">
        <f>'SEPG-F-059'!AB44</f>
        <v/>
      </c>
      <c r="G51" s="356"/>
      <c r="H51" s="257"/>
      <c r="I51" s="280"/>
      <c r="J51" s="280"/>
      <c r="K51" s="239"/>
      <c r="L51" s="240"/>
      <c r="M51" s="240"/>
      <c r="N51" s="241"/>
      <c r="O51" s="240"/>
      <c r="P51" s="240"/>
      <c r="Q51" s="240"/>
      <c r="R51" s="117">
        <f t="shared" si="0"/>
        <v>0</v>
      </c>
      <c r="S51" s="923"/>
      <c r="T51" s="923"/>
      <c r="U51" s="118">
        <f>IF(COUNTA(I51:J51)=2,"Seleccione una opcion P o I",IF(ISNUMBER(R51),LOOKUP(R51,DB!$F$74:$G$76,DB!$H$74:$H$76),""))</f>
        <v>0</v>
      </c>
      <c r="V51" s="920"/>
      <c r="W51" s="920"/>
      <c r="X51" s="920"/>
      <c r="Y51" s="945"/>
      <c r="Z51" s="1025"/>
      <c r="AA51" s="1015"/>
      <c r="AB51" s="107">
        <f t="shared" si="1"/>
        <v>0</v>
      </c>
      <c r="AC51" s="107">
        <f t="shared" si="2"/>
        <v>0</v>
      </c>
    </row>
    <row r="52" spans="2:29" ht="126" hidden="1" customHeight="1" thickBot="1" x14ac:dyDescent="0.3">
      <c r="B52" s="918"/>
      <c r="C52" s="927"/>
      <c r="D52" s="943"/>
      <c r="E52" s="933"/>
      <c r="F52" s="929"/>
      <c r="G52" s="404"/>
      <c r="H52" s="269"/>
      <c r="I52" s="281"/>
      <c r="J52" s="281"/>
      <c r="K52" s="407"/>
      <c r="L52" s="408"/>
      <c r="M52" s="408"/>
      <c r="N52" s="409"/>
      <c r="O52" s="408"/>
      <c r="P52" s="408"/>
      <c r="Q52" s="408"/>
      <c r="R52" s="151">
        <f t="shared" si="0"/>
        <v>0</v>
      </c>
      <c r="S52" s="924"/>
      <c r="T52" s="924"/>
      <c r="U52" s="152">
        <f>IF(COUNTA(I52:J52)=2,"Seleccione una opcion P o I",IF(ISNUMBER(R52),LOOKUP(R52,DB!$F$74:$G$76,DB!$H$74:$H$76),""))</f>
        <v>0</v>
      </c>
      <c r="V52" s="921"/>
      <c r="W52" s="921"/>
      <c r="X52" s="921"/>
      <c r="Y52" s="946"/>
      <c r="Z52" s="1026"/>
      <c r="AA52" s="1016"/>
      <c r="AB52" s="107">
        <f t="shared" si="1"/>
        <v>0</v>
      </c>
      <c r="AC52" s="107">
        <f t="shared" si="2"/>
        <v>0</v>
      </c>
    </row>
    <row r="53" spans="2:29" ht="126" hidden="1" customHeight="1" x14ac:dyDescent="0.25">
      <c r="B53" s="917">
        <f>'SEPG-F-057'!B27</f>
        <v>3</v>
      </c>
      <c r="C53" s="926">
        <f>'SEPG-F-057'!C27</f>
        <v>0</v>
      </c>
      <c r="D53" s="159" t="str">
        <f>+'SEPG-F-059'!Y46</f>
        <v/>
      </c>
      <c r="E53" s="160">
        <f>+'SEPG-F-059'!Y47</f>
        <v>0</v>
      </c>
      <c r="F53" s="161" t="str">
        <f>'SEPG-F-059'!AA46</f>
        <v/>
      </c>
      <c r="G53" s="999"/>
      <c r="H53" s="417"/>
      <c r="I53" s="167"/>
      <c r="J53" s="167"/>
      <c r="K53" s="171"/>
      <c r="L53" s="167"/>
      <c r="M53" s="167"/>
      <c r="N53" s="167"/>
      <c r="O53" s="167"/>
      <c r="P53" s="167"/>
      <c r="Q53" s="167"/>
      <c r="R53" s="144">
        <f t="shared" si="0"/>
        <v>0</v>
      </c>
      <c r="S53" s="923" t="str">
        <f>IFERROR(IF(AVERAGEIF(I53:I55,"X",$R53:$R55)&lt;=50,0,IF(AVERAGEIF(I53:I55,"X",$R53:$R55)&lt;=75,-1,-2)),"")</f>
        <v/>
      </c>
      <c r="T53" s="923" t="str">
        <f>IFERROR(IF(AVERAGEIF(J53:J55,"X",$R53:$R55)&lt;=50,0,IF(AVERAGEIF(J53:J55,"X",$R53:$R55)&lt;=75,-1,-2)),"")</f>
        <v/>
      </c>
      <c r="U53" s="162">
        <f>IF(COUNTA(I53:J53)=2,"Seleccione una opcion P o I",IF(ISNUMBER(R53),LOOKUP(R53,DB!$F$74:$G$76,DB!$H$74:$H$76),""))</f>
        <v>0</v>
      </c>
      <c r="V53" s="920" t="str">
        <f>IFERROR(IF(D53+MIN(S53:S55)&lt;1,1,D53+MIN(S53:S55)),"")</f>
        <v/>
      </c>
      <c r="W53" s="920">
        <f ca="1">IFERROR(IF(T53&lt;&gt;0,IF(MATCH(E53,'SEPG-F-059'!$L$17:$L$21,)+T53&lt;1,1,OFFSET('SEPG-F-059'!$L$16:$L$21,MATCH(E53,'SEPG-F-059'!$L$17:$L$21,)+T53,0,1,1)),E53),E53)</f>
        <v>0</v>
      </c>
      <c r="X53" s="920">
        <f ca="1">IFERROR(+W53*V53,)</f>
        <v>0</v>
      </c>
      <c r="Y53" s="945" t="str">
        <f ca="1">IFERROR(VLOOKUP(X53,DB!$B$37:$D$61,2,FALSE),"")</f>
        <v/>
      </c>
      <c r="Z53" s="1027"/>
      <c r="AA53" s="1017"/>
      <c r="AB53" s="107">
        <f t="shared" si="1"/>
        <v>0</v>
      </c>
      <c r="AC53" s="107">
        <f t="shared" si="2"/>
        <v>0</v>
      </c>
    </row>
    <row r="54" spans="2:29" ht="126" hidden="1" customHeight="1" x14ac:dyDescent="0.25">
      <c r="B54" s="917"/>
      <c r="C54" s="926"/>
      <c r="D54" s="942" t="e">
        <f>+'SEPG-F-059'!Z46</f>
        <v>#N/A</v>
      </c>
      <c r="E54" s="932" t="e">
        <f>+'SEPG-F-059'!Z47</f>
        <v>#N/A</v>
      </c>
      <c r="F54" s="928" t="str">
        <f>'SEPG-F-059'!AB46</f>
        <v/>
      </c>
      <c r="G54" s="999"/>
      <c r="H54" s="185"/>
      <c r="I54" s="169"/>
      <c r="J54" s="169"/>
      <c r="K54" s="170"/>
      <c r="L54" s="169"/>
      <c r="M54" s="169"/>
      <c r="N54" s="169"/>
      <c r="O54" s="169"/>
      <c r="P54" s="169"/>
      <c r="Q54" s="169"/>
      <c r="R54" s="117">
        <f t="shared" si="0"/>
        <v>0</v>
      </c>
      <c r="S54" s="923"/>
      <c r="T54" s="923"/>
      <c r="U54" s="118">
        <f>IF(COUNTA(I54:J54)=2,"Seleccione una opcion P o I",IF(ISNUMBER(R54),LOOKUP(R54,DB!$F$74:$G$76,DB!$H$74:$H$76),""))</f>
        <v>0</v>
      </c>
      <c r="V54" s="920"/>
      <c r="W54" s="920"/>
      <c r="X54" s="920"/>
      <c r="Y54" s="945"/>
      <c r="Z54" s="1025"/>
      <c r="AA54" s="1015"/>
      <c r="AB54" s="107">
        <f t="shared" si="1"/>
        <v>0</v>
      </c>
      <c r="AC54" s="107">
        <f t="shared" si="2"/>
        <v>0</v>
      </c>
    </row>
    <row r="55" spans="2:29" ht="126" hidden="1" customHeight="1" thickBot="1" x14ac:dyDescent="0.3">
      <c r="B55" s="917"/>
      <c r="C55" s="926"/>
      <c r="D55" s="942"/>
      <c r="E55" s="932"/>
      <c r="F55" s="936"/>
      <c r="G55" s="999"/>
      <c r="H55" s="185"/>
      <c r="I55" s="169"/>
      <c r="J55" s="169"/>
      <c r="K55" s="170"/>
      <c r="L55" s="169"/>
      <c r="M55" s="169"/>
      <c r="N55" s="169"/>
      <c r="O55" s="169"/>
      <c r="P55" s="169"/>
      <c r="Q55" s="169"/>
      <c r="R55" s="165">
        <f t="shared" si="0"/>
        <v>0</v>
      </c>
      <c r="S55" s="924"/>
      <c r="T55" s="924"/>
      <c r="U55" s="166">
        <f>IF(COUNTA(I55:J55)=2,"Seleccione una opcion P o I",IF(ISNUMBER(R55),LOOKUP(R55,DB!$F$74:$G$76,DB!$H$74:$H$76),""))</f>
        <v>0</v>
      </c>
      <c r="V55" s="921"/>
      <c r="W55" s="921"/>
      <c r="X55" s="921"/>
      <c r="Y55" s="946"/>
      <c r="Z55" s="1030"/>
      <c r="AA55" s="1029"/>
      <c r="AB55" s="107">
        <f t="shared" si="1"/>
        <v>0</v>
      </c>
      <c r="AC55" s="107">
        <f t="shared" si="2"/>
        <v>0</v>
      </c>
    </row>
    <row r="56" spans="2:29" ht="126" hidden="1" customHeight="1" x14ac:dyDescent="0.25">
      <c r="B56" s="916">
        <f>'SEPG-F-057'!B28</f>
        <v>4</v>
      </c>
      <c r="C56" s="926">
        <f>'SEPG-F-057'!C28</f>
        <v>0</v>
      </c>
      <c r="D56" s="156" t="str">
        <f>+'SEPG-F-059'!Y48</f>
        <v/>
      </c>
      <c r="E56" s="157">
        <f>+'SEPG-F-059'!Y49</f>
        <v>0</v>
      </c>
      <c r="F56" s="158" t="str">
        <f>'SEPG-F-059'!AA48</f>
        <v/>
      </c>
      <c r="G56" s="1011"/>
      <c r="H56" s="186"/>
      <c r="I56" s="168"/>
      <c r="J56" s="168"/>
      <c r="K56" s="172"/>
      <c r="L56" s="168"/>
      <c r="M56" s="168"/>
      <c r="N56" s="168"/>
      <c r="O56" s="168"/>
      <c r="P56" s="168"/>
      <c r="Q56" s="168"/>
      <c r="R56" s="147">
        <f t="shared" si="0"/>
        <v>0</v>
      </c>
      <c r="S56" s="922" t="str">
        <f>IFERROR(IF(AVERAGEIF(I56:I58,"X",$R56:$R58)&lt;=50,0,IF(AVERAGEIF(I56:I58,"X",$R56:$R58)&lt;=75,-1,-2)),"")</f>
        <v/>
      </c>
      <c r="T56" s="922" t="str">
        <f>IFERROR(IF(AVERAGEIF(J56:J58,"X",$R56:$R58)&lt;=50,0,IF(AVERAGEIF(J56:J58,"X",$R56:$R58)&lt;=75,-1,-2)),"")</f>
        <v/>
      </c>
      <c r="U56" s="164">
        <f>IF(COUNTA(I56:J56)=2,"Seleccione una opcion P o I",IF(ISNUMBER(R56),LOOKUP(R56,DB!$F$74:$G$76,DB!$H$74:$H$76),""))</f>
        <v>0</v>
      </c>
      <c r="V56" s="919" t="str">
        <f>IFERROR(IF(D56+MIN(S56:S58)&lt;1,1,D56+MIN(S56:S58)),"")</f>
        <v/>
      </c>
      <c r="W56" s="919">
        <f ca="1">IFERROR(IF(T56&lt;&gt;0,IF(MATCH(E56,'SEPG-F-059'!$L$17:$L$21,)+T56&lt;1,1,OFFSET('SEPG-F-059'!$L$16:$L$21,MATCH(E56,'SEPG-F-059'!$L$17:$L$21,)+T56,0,1,1)),E56),E56)</f>
        <v>0</v>
      </c>
      <c r="X56" s="919">
        <f ca="1">IFERROR(+W56*V56,)</f>
        <v>0</v>
      </c>
      <c r="Y56" s="944" t="str">
        <f ca="1">IFERROR(VLOOKUP(X56,DB!$B$37:$D$61,2,FALSE),"")</f>
        <v/>
      </c>
      <c r="Z56" s="1024"/>
      <c r="AA56" s="1014"/>
      <c r="AB56" s="107">
        <f t="shared" si="1"/>
        <v>0</v>
      </c>
      <c r="AC56" s="107">
        <f t="shared" si="2"/>
        <v>0</v>
      </c>
    </row>
    <row r="57" spans="2:29" ht="126" hidden="1" customHeight="1" x14ac:dyDescent="0.25">
      <c r="B57" s="917"/>
      <c r="C57" s="926"/>
      <c r="D57" s="942" t="e">
        <f>+'SEPG-F-059'!Z48</f>
        <v>#N/A</v>
      </c>
      <c r="E57" s="932" t="e">
        <f>+'SEPG-F-059'!Z49</f>
        <v>#N/A</v>
      </c>
      <c r="F57" s="928" t="str">
        <f>'SEPG-F-059'!AB48</f>
        <v/>
      </c>
      <c r="G57" s="999"/>
      <c r="H57" s="187"/>
      <c r="I57" s="92"/>
      <c r="J57" s="92"/>
      <c r="K57" s="93"/>
      <c r="L57" s="92"/>
      <c r="M57" s="92"/>
      <c r="N57" s="92"/>
      <c r="O57" s="92"/>
      <c r="P57" s="92"/>
      <c r="Q57" s="92"/>
      <c r="R57" s="117">
        <f t="shared" si="0"/>
        <v>0</v>
      </c>
      <c r="S57" s="923"/>
      <c r="T57" s="923"/>
      <c r="U57" s="118">
        <f>IF(COUNTA(I57:J57)=2,"Seleccione una opcion P o I",IF(ISNUMBER(R57),LOOKUP(R57,DB!$F$74:$G$76,DB!$H$74:$H$76),""))</f>
        <v>0</v>
      </c>
      <c r="V57" s="920"/>
      <c r="W57" s="920"/>
      <c r="X57" s="920"/>
      <c r="Y57" s="945"/>
      <c r="Z57" s="1025"/>
      <c r="AA57" s="1015"/>
      <c r="AB57" s="107">
        <f t="shared" si="1"/>
        <v>0</v>
      </c>
      <c r="AC57" s="107">
        <f t="shared" si="2"/>
        <v>0</v>
      </c>
    </row>
    <row r="58" spans="2:29" ht="126" hidden="1" customHeight="1" thickBot="1" x14ac:dyDescent="0.3">
      <c r="B58" s="918"/>
      <c r="C58" s="926"/>
      <c r="D58" s="943"/>
      <c r="E58" s="933"/>
      <c r="F58" s="929"/>
      <c r="G58" s="1010"/>
      <c r="H58" s="188"/>
      <c r="I58" s="149"/>
      <c r="J58" s="149"/>
      <c r="K58" s="150"/>
      <c r="L58" s="149"/>
      <c r="M58" s="149"/>
      <c r="N58" s="149"/>
      <c r="O58" s="149"/>
      <c r="P58" s="149"/>
      <c r="Q58" s="149"/>
      <c r="R58" s="151">
        <f t="shared" si="0"/>
        <v>0</v>
      </c>
      <c r="S58" s="924"/>
      <c r="T58" s="924"/>
      <c r="U58" s="152">
        <f>IF(COUNTA(I58:J58)=2,"Seleccione una opcion P o I",IF(ISNUMBER(R58),LOOKUP(R58,DB!$F$74:$G$76,DB!$H$74:$H$76),""))</f>
        <v>0</v>
      </c>
      <c r="V58" s="921"/>
      <c r="W58" s="921"/>
      <c r="X58" s="921"/>
      <c r="Y58" s="946"/>
      <c r="Z58" s="1026"/>
      <c r="AA58" s="1016"/>
      <c r="AB58" s="107">
        <f t="shared" si="1"/>
        <v>0</v>
      </c>
      <c r="AC58" s="107">
        <f t="shared" si="2"/>
        <v>0</v>
      </c>
    </row>
    <row r="59" spans="2:29" ht="126" hidden="1" customHeight="1" x14ac:dyDescent="0.25">
      <c r="B59" s="917">
        <f>'SEPG-F-057'!B29</f>
        <v>5</v>
      </c>
      <c r="C59" s="926">
        <f>'SEPG-F-057'!C29</f>
        <v>0</v>
      </c>
      <c r="D59" s="159" t="str">
        <f>+'SEPG-F-059'!Y50</f>
        <v/>
      </c>
      <c r="E59" s="160">
        <f>+'SEPG-F-059'!Y51</f>
        <v>0</v>
      </c>
      <c r="F59" s="161" t="str">
        <f>'SEPG-F-059'!AA50</f>
        <v/>
      </c>
      <c r="G59" s="999"/>
      <c r="H59" s="189"/>
      <c r="I59" s="167"/>
      <c r="J59" s="167"/>
      <c r="K59" s="171"/>
      <c r="L59" s="167"/>
      <c r="M59" s="167"/>
      <c r="N59" s="167"/>
      <c r="O59" s="167"/>
      <c r="P59" s="167"/>
      <c r="Q59" s="167"/>
      <c r="R59" s="144">
        <f t="shared" si="0"/>
        <v>0</v>
      </c>
      <c r="S59" s="922" t="str">
        <f>IFERROR(IF(AVERAGEIF(I59:I61,"X",$R59:$R61)&lt;=50,0,IF(AVERAGEIF(I59:I61,"X",$R59:$R61)&lt;=75,-1,-2)),"")</f>
        <v/>
      </c>
      <c r="T59" s="922" t="str">
        <f>IFERROR(IF(AVERAGEIF(J59:J61,"X",$R59:$R61)&lt;=50,0,IF(AVERAGEIF(J59:J61,"X",$R59:$R61)&lt;=75,-1,-2)),"")</f>
        <v/>
      </c>
      <c r="U59" s="162">
        <f>IF(COUNTA(I59:J59)=2,"Seleccione una opcion P o I",IF(ISNUMBER(R59),LOOKUP(R59,DB!$F$74:$G$76,DB!$H$74:$H$76),""))</f>
        <v>0</v>
      </c>
      <c r="V59" s="919" t="str">
        <f>IFERROR(IF(D59+MIN(S59:S61)&lt;1,1,D59+MIN(S59:S61)),"")</f>
        <v/>
      </c>
      <c r="W59" s="919">
        <f ca="1">IFERROR(IF(T59&lt;&gt;0,IF(MATCH(E59,'SEPG-F-059'!$L$17:$L$21,)+T59&lt;1,1,OFFSET('SEPG-F-059'!$L$16:$L$21,MATCH(E59,'SEPG-F-059'!$L$17:$L$21,)+T59,0,1,1)),E59),E59)</f>
        <v>0</v>
      </c>
      <c r="X59" s="919">
        <f ca="1">IFERROR(+W59*V59,)</f>
        <v>0</v>
      </c>
      <c r="Y59" s="944" t="str">
        <f ca="1">IFERROR(VLOOKUP(X59,DB!$B$37:$D$61,2,FALSE),"")</f>
        <v/>
      </c>
      <c r="Z59" s="1027"/>
      <c r="AA59" s="1017"/>
      <c r="AB59" s="107">
        <f t="shared" si="1"/>
        <v>0</v>
      </c>
      <c r="AC59" s="107">
        <f t="shared" si="2"/>
        <v>0</v>
      </c>
    </row>
    <row r="60" spans="2:29" ht="126" hidden="1" customHeight="1" x14ac:dyDescent="0.25">
      <c r="B60" s="917"/>
      <c r="C60" s="926"/>
      <c r="D60" s="942" t="e">
        <f>+'SEPG-F-059'!Z50</f>
        <v>#N/A</v>
      </c>
      <c r="E60" s="932" t="e">
        <f>+'SEPG-F-059'!Z51</f>
        <v>#N/A</v>
      </c>
      <c r="F60" s="928" t="str">
        <f>'SEPG-F-059'!AB50</f>
        <v/>
      </c>
      <c r="G60" s="999"/>
      <c r="H60" s="187"/>
      <c r="I60" s="92"/>
      <c r="J60" s="92"/>
      <c r="K60" s="93"/>
      <c r="L60" s="92"/>
      <c r="M60" s="92"/>
      <c r="N60" s="92"/>
      <c r="O60" s="92"/>
      <c r="P60" s="92"/>
      <c r="Q60" s="92"/>
      <c r="R60" s="117">
        <f t="shared" si="0"/>
        <v>0</v>
      </c>
      <c r="S60" s="923"/>
      <c r="T60" s="923"/>
      <c r="U60" s="118">
        <f>IF(COUNTA(I60:J60)=2,"Seleccione una opcion P o I",IF(ISNUMBER(R60),LOOKUP(R60,DB!$F$74:$G$76,DB!$H$74:$H$76),""))</f>
        <v>0</v>
      </c>
      <c r="V60" s="920"/>
      <c r="W60" s="920"/>
      <c r="X60" s="920"/>
      <c r="Y60" s="945"/>
      <c r="Z60" s="1025"/>
      <c r="AA60" s="1015"/>
      <c r="AB60" s="107">
        <f t="shared" si="1"/>
        <v>0</v>
      </c>
      <c r="AC60" s="107">
        <f t="shared" si="2"/>
        <v>0</v>
      </c>
    </row>
    <row r="61" spans="2:29" ht="126" hidden="1" customHeight="1" thickBot="1" x14ac:dyDescent="0.3">
      <c r="B61" s="917"/>
      <c r="C61" s="926"/>
      <c r="D61" s="942"/>
      <c r="E61" s="932"/>
      <c r="F61" s="936"/>
      <c r="G61" s="999"/>
      <c r="H61" s="185"/>
      <c r="I61" s="169"/>
      <c r="J61" s="169"/>
      <c r="K61" s="170"/>
      <c r="L61" s="169"/>
      <c r="M61" s="169"/>
      <c r="N61" s="169"/>
      <c r="O61" s="169"/>
      <c r="P61" s="169"/>
      <c r="Q61" s="169"/>
      <c r="R61" s="165">
        <f t="shared" si="0"/>
        <v>0</v>
      </c>
      <c r="S61" s="924"/>
      <c r="T61" s="924"/>
      <c r="U61" s="166">
        <f>IF(COUNTA(I61:J61)=2,"Seleccione una opcion P o I",IF(ISNUMBER(R61),LOOKUP(R61,DB!$F$74:$G$76,DB!$H$74:$H$76),""))</f>
        <v>0</v>
      </c>
      <c r="V61" s="921"/>
      <c r="W61" s="921"/>
      <c r="X61" s="921"/>
      <c r="Y61" s="946"/>
      <c r="Z61" s="1030"/>
      <c r="AA61" s="1029"/>
      <c r="AB61" s="107">
        <f t="shared" si="1"/>
        <v>0</v>
      </c>
      <c r="AC61" s="107">
        <f t="shared" si="2"/>
        <v>0</v>
      </c>
    </row>
    <row r="62" spans="2:29" ht="126" hidden="1" customHeight="1" x14ac:dyDescent="0.25">
      <c r="B62" s="916">
        <f>'SEPG-F-057'!B30</f>
        <v>6</v>
      </c>
      <c r="C62" s="925">
        <f>'SEPG-F-057'!C30</f>
        <v>0</v>
      </c>
      <c r="D62" s="156" t="str">
        <f>+'SEPG-F-059'!Y52</f>
        <v/>
      </c>
      <c r="E62" s="157">
        <f>+'SEPG-F-059'!Y53</f>
        <v>0</v>
      </c>
      <c r="F62" s="158" t="str">
        <f>'SEPG-F-059'!AA52</f>
        <v/>
      </c>
      <c r="G62" s="1011"/>
      <c r="H62" s="186"/>
      <c r="I62" s="168"/>
      <c r="J62" s="168"/>
      <c r="K62" s="172"/>
      <c r="L62" s="168"/>
      <c r="M62" s="168"/>
      <c r="N62" s="168"/>
      <c r="O62" s="168"/>
      <c r="P62" s="168"/>
      <c r="Q62" s="168"/>
      <c r="R62" s="147">
        <f t="shared" si="0"/>
        <v>0</v>
      </c>
      <c r="S62" s="922" t="str">
        <f>IFERROR(IF(AVERAGEIF(I62:I64,"X",$R62:$R64)&lt;=50,0,IF(AVERAGEIF(I62:I64,"X",$R62:$R64)&lt;=75,-1,-2)),"")</f>
        <v/>
      </c>
      <c r="T62" s="922" t="str">
        <f>IFERROR(IF(AVERAGEIF(J62:J64,"X",$R62:$R64)&lt;=50,0,IF(AVERAGEIF(J62:J64,"X",$R62:$R64)&lt;=75,-1,-2)),"")</f>
        <v/>
      </c>
      <c r="U62" s="164">
        <f>IF(COUNTA(I62:J62)=2,"Seleccione una opcion P o I",IF(ISNUMBER(R62),LOOKUP(R62,DB!$F$74:$G$76,DB!$H$74:$H$76),""))</f>
        <v>0</v>
      </c>
      <c r="V62" s="919" t="str">
        <f>IFERROR(IF(D62+MIN(S62:S64)&lt;1,1,D62+MIN(S62:S64)),"")</f>
        <v/>
      </c>
      <c r="W62" s="919">
        <f ca="1">IFERROR(IF(T62&lt;&gt;0,IF(MATCH(E62,'SEPG-F-059'!$L$17:$L$21,)+T62&lt;1,1,OFFSET('SEPG-F-059'!$L$16:$L$21,MATCH(E62,'SEPG-F-059'!$L$17:$L$21,)+T62,0,1,1)),E62),E62)</f>
        <v>0</v>
      </c>
      <c r="X62" s="919">
        <f ca="1">IFERROR(+W62*V62,)</f>
        <v>0</v>
      </c>
      <c r="Y62" s="944" t="str">
        <f ca="1">IFERROR(VLOOKUP(X62,DB!$B$37:$D$61,2,FALSE),"")</f>
        <v/>
      </c>
      <c r="Z62" s="1024"/>
      <c r="AA62" s="1014"/>
      <c r="AB62" s="107">
        <f t="shared" si="1"/>
        <v>0</v>
      </c>
      <c r="AC62" s="107">
        <f t="shared" si="2"/>
        <v>0</v>
      </c>
    </row>
    <row r="63" spans="2:29" ht="126" hidden="1" customHeight="1" x14ac:dyDescent="0.25">
      <c r="B63" s="917"/>
      <c r="C63" s="926"/>
      <c r="D63" s="942" t="e">
        <f>+'SEPG-F-059'!Z52</f>
        <v>#N/A</v>
      </c>
      <c r="E63" s="932" t="e">
        <f>+'SEPG-F-059'!Z53</f>
        <v>#N/A</v>
      </c>
      <c r="F63" s="928" t="str">
        <f>'SEPG-F-059'!AB52</f>
        <v/>
      </c>
      <c r="G63" s="999"/>
      <c r="H63" s="187"/>
      <c r="I63" s="92"/>
      <c r="J63" s="92"/>
      <c r="K63" s="93"/>
      <c r="L63" s="92"/>
      <c r="M63" s="92"/>
      <c r="N63" s="92"/>
      <c r="O63" s="92"/>
      <c r="P63" s="92"/>
      <c r="Q63" s="92"/>
      <c r="R63" s="117">
        <f t="shared" si="0"/>
        <v>0</v>
      </c>
      <c r="S63" s="923"/>
      <c r="T63" s="923"/>
      <c r="U63" s="118">
        <f>IF(COUNTA(I63:J63)=2,"Seleccione una opcion P o I",IF(ISNUMBER(R63),LOOKUP(R63,DB!$F$74:$G$76,DB!$H$74:$H$76),""))</f>
        <v>0</v>
      </c>
      <c r="V63" s="920"/>
      <c r="W63" s="920"/>
      <c r="X63" s="920"/>
      <c r="Y63" s="945"/>
      <c r="Z63" s="1025"/>
      <c r="AA63" s="1015"/>
      <c r="AB63" s="107">
        <f t="shared" si="1"/>
        <v>0</v>
      </c>
      <c r="AC63" s="107">
        <f t="shared" si="2"/>
        <v>0</v>
      </c>
    </row>
    <row r="64" spans="2:29" ht="126" hidden="1" customHeight="1" thickBot="1" x14ac:dyDescent="0.3">
      <c r="B64" s="918"/>
      <c r="C64" s="927"/>
      <c r="D64" s="943"/>
      <c r="E64" s="933"/>
      <c r="F64" s="929"/>
      <c r="G64" s="1010"/>
      <c r="H64" s="188"/>
      <c r="I64" s="149"/>
      <c r="J64" s="149"/>
      <c r="K64" s="150"/>
      <c r="L64" s="149"/>
      <c r="M64" s="149"/>
      <c r="N64" s="149"/>
      <c r="O64" s="149"/>
      <c r="P64" s="149"/>
      <c r="Q64" s="149"/>
      <c r="R64" s="151">
        <f t="shared" si="0"/>
        <v>0</v>
      </c>
      <c r="S64" s="924"/>
      <c r="T64" s="924"/>
      <c r="U64" s="152">
        <f>IF(COUNTA(I64:J64)=2,"Seleccione una opcion P o I",IF(ISNUMBER(R64),LOOKUP(R64,DB!$F$74:$G$76,DB!$H$74:$H$76),""))</f>
        <v>0</v>
      </c>
      <c r="V64" s="921"/>
      <c r="W64" s="921"/>
      <c r="X64" s="921"/>
      <c r="Y64" s="946"/>
      <c r="Z64" s="1026"/>
      <c r="AA64" s="1016"/>
      <c r="AB64" s="107">
        <f t="shared" si="1"/>
        <v>0</v>
      </c>
      <c r="AC64" s="107">
        <f t="shared" si="2"/>
        <v>0</v>
      </c>
    </row>
    <row r="65" spans="2:29" ht="126" hidden="1" customHeight="1" x14ac:dyDescent="0.25">
      <c r="B65" s="917">
        <f>'SEPG-F-057'!B31</f>
        <v>7</v>
      </c>
      <c r="C65" s="926">
        <f>'SEPG-F-057'!C31</f>
        <v>0</v>
      </c>
      <c r="D65" s="159" t="str">
        <f>+'SEPG-F-059'!Y64</f>
        <v/>
      </c>
      <c r="E65" s="160">
        <f>+'SEPG-F-059'!Y65</f>
        <v>11</v>
      </c>
      <c r="F65" s="161" t="str">
        <f>'SEPG-F-059'!AA64</f>
        <v/>
      </c>
      <c r="G65" s="999"/>
      <c r="H65" s="189"/>
      <c r="I65" s="167"/>
      <c r="J65" s="167"/>
      <c r="K65" s="171"/>
      <c r="L65" s="167"/>
      <c r="M65" s="167"/>
      <c r="N65" s="167"/>
      <c r="O65" s="167"/>
      <c r="P65" s="167"/>
      <c r="Q65" s="167"/>
      <c r="R65" s="144">
        <f t="shared" si="0"/>
        <v>0</v>
      </c>
      <c r="S65" s="922" t="str">
        <f>IFERROR(IF(AVERAGEIF(I65:I67,"X",$R65:$R67)&lt;=50,0,IF(AVERAGEIF(I65:I67,"X",$R65:$R67)&lt;=75,-1,-2)),"")</f>
        <v/>
      </c>
      <c r="T65" s="922" t="str">
        <f>IFERROR(IF(AVERAGEIF(J65:J67,"X",$R65:$R67)&lt;=50,0,IF(AVERAGEIF(J65:J67,"X",$R65:$R67)&lt;=75,-1,-2)),"")</f>
        <v/>
      </c>
      <c r="U65" s="162">
        <f>IF(COUNTA(I65:J65)=2,"Seleccione una opcion P o I",IF(ISNUMBER(R65),LOOKUP(R65,DB!$F$74:$G$76,DB!$H$74:$H$76),""))</f>
        <v>0</v>
      </c>
      <c r="V65" s="919" t="str">
        <f>IFERROR(IF(D65+MIN(S65:S67)&lt;1,1,D65+MIN(S65:S67)),"")</f>
        <v/>
      </c>
      <c r="W65" s="919">
        <f ca="1">IFERROR(IF(T65&lt;&gt;0,IF(MATCH(E65,'SEPG-F-059'!$L$17:$L$21,)+T65&lt;1,1,OFFSET('SEPG-F-059'!$L$16:$L$21,MATCH(E65,'SEPG-F-059'!$L$17:$L$21,)+T65,0,1,1)),E65),E65)</f>
        <v>11</v>
      </c>
      <c r="X65" s="919">
        <f ca="1">IFERROR(+W65*V65,)</f>
        <v>0</v>
      </c>
      <c r="Y65" s="944" t="str">
        <f ca="1">IFERROR(VLOOKUP(X65,DB!$B$37:$D$61,2,FALSE),"")</f>
        <v/>
      </c>
      <c r="Z65" s="1027"/>
      <c r="AA65" s="1017"/>
      <c r="AB65" s="107">
        <f t="shared" si="1"/>
        <v>0</v>
      </c>
      <c r="AC65" s="107">
        <f t="shared" si="2"/>
        <v>0</v>
      </c>
    </row>
    <row r="66" spans="2:29" ht="126" hidden="1" customHeight="1" x14ac:dyDescent="0.25">
      <c r="B66" s="917"/>
      <c r="C66" s="926"/>
      <c r="D66" s="942" t="e">
        <f>+'SEPG-F-059'!Z64</f>
        <v>#N/A</v>
      </c>
      <c r="E66" s="932" t="str">
        <f>+'SEPG-F-059'!Z65</f>
        <v>Mayor</v>
      </c>
      <c r="F66" s="928" t="str">
        <f>'SEPG-F-059'!AB64</f>
        <v/>
      </c>
      <c r="G66" s="999"/>
      <c r="H66" s="187"/>
      <c r="I66" s="92"/>
      <c r="J66" s="92"/>
      <c r="K66" s="93"/>
      <c r="L66" s="92"/>
      <c r="M66" s="92"/>
      <c r="N66" s="92"/>
      <c r="O66" s="92"/>
      <c r="P66" s="92"/>
      <c r="Q66" s="92"/>
      <c r="R66" s="117">
        <f t="shared" si="0"/>
        <v>0</v>
      </c>
      <c r="S66" s="923"/>
      <c r="T66" s="923"/>
      <c r="U66" s="118">
        <f>IF(COUNTA(I66:J66)=2,"Seleccione una opcion P o I",IF(ISNUMBER(R66),LOOKUP(R66,DB!$F$74:$G$76,DB!$H$74:$H$76),""))</f>
        <v>0</v>
      </c>
      <c r="V66" s="920"/>
      <c r="W66" s="920"/>
      <c r="X66" s="920"/>
      <c r="Y66" s="945"/>
      <c r="Z66" s="1025"/>
      <c r="AA66" s="1015"/>
      <c r="AB66" s="107">
        <f t="shared" si="1"/>
        <v>0</v>
      </c>
      <c r="AC66" s="107">
        <f t="shared" si="2"/>
        <v>0</v>
      </c>
    </row>
    <row r="67" spans="2:29" ht="126" hidden="1" customHeight="1" thickBot="1" x14ac:dyDescent="0.3">
      <c r="B67" s="918"/>
      <c r="C67" s="927"/>
      <c r="D67" s="943"/>
      <c r="E67" s="933"/>
      <c r="F67" s="929"/>
      <c r="G67" s="1010"/>
      <c r="H67" s="188"/>
      <c r="I67" s="149"/>
      <c r="J67" s="149"/>
      <c r="K67" s="150"/>
      <c r="L67" s="149"/>
      <c r="M67" s="149"/>
      <c r="N67" s="149"/>
      <c r="O67" s="149"/>
      <c r="P67" s="149"/>
      <c r="Q67" s="149"/>
      <c r="R67" s="151">
        <f t="shared" si="0"/>
        <v>0</v>
      </c>
      <c r="S67" s="924"/>
      <c r="T67" s="924"/>
      <c r="U67" s="152">
        <f>IF(COUNTA(I67:J67)=2,"Seleccione una opcion P o I",IF(ISNUMBER(R67),LOOKUP(R67,DB!$F$74:$G$76,DB!$H$74:$H$76),""))</f>
        <v>0</v>
      </c>
      <c r="V67" s="921"/>
      <c r="W67" s="921"/>
      <c r="X67" s="921"/>
      <c r="Y67" s="946"/>
      <c r="Z67" s="1026"/>
      <c r="AA67" s="1016"/>
      <c r="AB67" s="107">
        <f t="shared" si="1"/>
        <v>0</v>
      </c>
      <c r="AC67" s="107">
        <f t="shared" si="2"/>
        <v>0</v>
      </c>
    </row>
    <row r="68" spans="2:29" ht="91.5" hidden="1" customHeight="1" x14ac:dyDescent="0.25"/>
    <row r="70" spans="2:29" s="120" customFormat="1" ht="18.75" thickBot="1" x14ac:dyDescent="0.3">
      <c r="B70" s="119"/>
      <c r="D70" s="121"/>
      <c r="E70" s="121"/>
      <c r="F70" s="121"/>
      <c r="G70" s="122"/>
      <c r="R70" s="123"/>
      <c r="S70" s="123"/>
      <c r="T70" s="123"/>
    </row>
    <row r="71" spans="2:29" s="108" customFormat="1" ht="30.75" customHeight="1" x14ac:dyDescent="0.2">
      <c r="B71" s="986" t="s">
        <v>124</v>
      </c>
      <c r="C71" s="931"/>
      <c r="D71" s="931"/>
      <c r="E71" s="931"/>
      <c r="F71" s="931"/>
      <c r="G71" s="931"/>
      <c r="H71" s="931"/>
      <c r="I71" s="931"/>
      <c r="J71" s="931"/>
      <c r="K71" s="931" t="s">
        <v>63</v>
      </c>
      <c r="L71" s="931"/>
      <c r="M71" s="931"/>
      <c r="N71" s="931"/>
      <c r="O71" s="931"/>
      <c r="P71" s="931"/>
      <c r="Q71" s="931"/>
      <c r="R71" s="931" t="s">
        <v>165</v>
      </c>
      <c r="S71" s="931"/>
      <c r="T71" s="931"/>
      <c r="U71" s="931"/>
      <c r="V71" s="931"/>
      <c r="W71" s="931"/>
      <c r="X71" s="931"/>
      <c r="Y71" s="931"/>
      <c r="Z71" s="931"/>
      <c r="AA71" s="1028"/>
    </row>
    <row r="72" spans="2:29" ht="30" customHeight="1" thickBot="1" x14ac:dyDescent="0.3">
      <c r="B72" s="941" t="s">
        <v>208</v>
      </c>
      <c r="C72" s="930"/>
      <c r="D72" s="930"/>
      <c r="E72" s="930"/>
      <c r="F72" s="930"/>
      <c r="G72" s="930" t="s">
        <v>127</v>
      </c>
      <c r="H72" s="930"/>
      <c r="I72" s="930"/>
      <c r="J72" s="930"/>
      <c r="K72" s="930" t="s">
        <v>206</v>
      </c>
      <c r="L72" s="930"/>
      <c r="M72" s="930"/>
      <c r="N72" s="930"/>
      <c r="O72" s="930" t="s">
        <v>130</v>
      </c>
      <c r="P72" s="930"/>
      <c r="Q72" s="930"/>
      <c r="R72" s="938" t="s">
        <v>207</v>
      </c>
      <c r="S72" s="939"/>
      <c r="T72" s="939"/>
      <c r="U72" s="939"/>
      <c r="V72" s="939"/>
      <c r="W72" s="940"/>
      <c r="X72" s="930" t="s">
        <v>129</v>
      </c>
      <c r="Y72" s="930"/>
      <c r="Z72" s="930"/>
      <c r="AA72" s="937"/>
    </row>
    <row r="73" spans="2:29" ht="30" customHeight="1" x14ac:dyDescent="0.25">
      <c r="B73" s="1005" t="str">
        <f>+'SEPG-F-059'!B69:I69</f>
        <v>1. Jose Pacheco -Abogado</v>
      </c>
      <c r="C73" s="1006"/>
      <c r="D73" s="1006"/>
      <c r="E73" s="1006"/>
      <c r="F73" s="1006"/>
      <c r="G73" s="1000"/>
      <c r="H73" s="1000"/>
      <c r="I73" s="1000"/>
      <c r="J73" s="1000"/>
      <c r="K73" s="1001"/>
      <c r="L73" s="1001"/>
      <c r="M73" s="1001"/>
      <c r="N73" s="1001"/>
      <c r="O73" s="1000"/>
      <c r="P73" s="1000"/>
      <c r="Q73" s="1000"/>
      <c r="R73" s="1018" t="str">
        <f>+'SEPG-F-059'!Z69</f>
        <v>Alejandro Gutierrez Ramirez - Gerente de Defensa Judicial</v>
      </c>
      <c r="S73" s="1019"/>
      <c r="T73" s="1019"/>
      <c r="U73" s="1019"/>
      <c r="V73" s="1019"/>
      <c r="W73" s="1020"/>
      <c r="X73" s="1000"/>
      <c r="Y73" s="1000"/>
      <c r="Z73" s="1000"/>
      <c r="AA73" s="1013"/>
    </row>
    <row r="74" spans="2:29" ht="30" customHeight="1" x14ac:dyDescent="0.25">
      <c r="B74" s="1005" t="str">
        <f>+'SEPG-F-059'!B70:I70</f>
        <v>2.Jaime Martinez - Apoyo</v>
      </c>
      <c r="C74" s="1006"/>
      <c r="D74" s="1006"/>
      <c r="E74" s="1006"/>
      <c r="F74" s="1006"/>
      <c r="G74" s="1004"/>
      <c r="H74" s="1004"/>
      <c r="I74" s="1004"/>
      <c r="J74" s="1004"/>
      <c r="K74" s="1007"/>
      <c r="L74" s="1007"/>
      <c r="M74" s="1007"/>
      <c r="N74" s="1007"/>
      <c r="O74" s="1004"/>
      <c r="P74" s="1004"/>
      <c r="Q74" s="1004"/>
      <c r="R74" s="1021"/>
      <c r="S74" s="1022"/>
      <c r="T74" s="1022"/>
      <c r="U74" s="1022"/>
      <c r="V74" s="1022"/>
      <c r="W74" s="1023"/>
      <c r="X74" s="1004"/>
      <c r="Y74" s="1004"/>
      <c r="Z74" s="1004"/>
      <c r="AA74" s="1012"/>
    </row>
    <row r="75" spans="2:29" ht="30" customHeight="1" x14ac:dyDescent="0.25">
      <c r="B75" s="1002" t="str">
        <f>+'SEPG-F-059'!B71:I71</f>
        <v>3. Gustavo Montero - Contratista</v>
      </c>
      <c r="C75" s="1003"/>
      <c r="D75" s="1003"/>
      <c r="E75" s="1003"/>
      <c r="F75" s="1003"/>
      <c r="G75" s="1004"/>
      <c r="H75" s="1004"/>
      <c r="I75" s="1004"/>
      <c r="J75" s="1004"/>
      <c r="K75" s="1004"/>
      <c r="L75" s="1004"/>
      <c r="M75" s="1004"/>
      <c r="N75" s="1004"/>
      <c r="O75" s="1004"/>
      <c r="P75" s="1004"/>
      <c r="Q75" s="1004"/>
      <c r="R75" s="1018" t="str">
        <f>+'SEPG-F-059'!Z71</f>
        <v>Alfredo Bocanegra Varon - Vicepresidente Ejecutivo</v>
      </c>
      <c r="S75" s="1019"/>
      <c r="T75" s="1019"/>
      <c r="U75" s="1019"/>
      <c r="V75" s="1019"/>
      <c r="W75" s="1020"/>
      <c r="X75" s="1004"/>
      <c r="Y75" s="1004"/>
      <c r="Z75" s="1004"/>
      <c r="AA75" s="1012"/>
    </row>
    <row r="76" spans="2:29" ht="30" customHeight="1" x14ac:dyDescent="0.25">
      <c r="B76" s="1002">
        <f>+'SEPG-F-059'!B72:I72</f>
        <v>0</v>
      </c>
      <c r="C76" s="1003"/>
      <c r="D76" s="1003"/>
      <c r="E76" s="1003"/>
      <c r="F76" s="1003"/>
      <c r="G76" s="1004"/>
      <c r="H76" s="1004"/>
      <c r="I76" s="1004"/>
      <c r="J76" s="1004"/>
      <c r="K76" s="1004"/>
      <c r="L76" s="1004"/>
      <c r="M76" s="1004"/>
      <c r="N76" s="1004"/>
      <c r="O76" s="1004"/>
      <c r="P76" s="1004"/>
      <c r="Q76" s="1004"/>
      <c r="R76" s="1021"/>
      <c r="S76" s="1022"/>
      <c r="T76" s="1022"/>
      <c r="U76" s="1022"/>
      <c r="V76" s="1022"/>
      <c r="W76" s="1023"/>
      <c r="X76" s="1004"/>
      <c r="Y76" s="1004"/>
      <c r="Z76" s="1004"/>
      <c r="AA76" s="1012"/>
    </row>
    <row r="77" spans="2:29" ht="30" customHeight="1" x14ac:dyDescent="0.25">
      <c r="B77" s="1002">
        <f>+'SEPG-F-059'!B73:I73</f>
        <v>0</v>
      </c>
      <c r="C77" s="1003"/>
      <c r="D77" s="1003"/>
      <c r="E77" s="1003"/>
      <c r="F77" s="1003"/>
      <c r="G77" s="1004"/>
      <c r="H77" s="1004"/>
      <c r="I77" s="1004"/>
      <c r="J77" s="1004"/>
      <c r="K77" s="1004"/>
      <c r="L77" s="1004"/>
      <c r="M77" s="1004"/>
      <c r="N77" s="1004"/>
      <c r="O77" s="1004"/>
      <c r="P77" s="1004"/>
      <c r="Q77" s="1004"/>
      <c r="R77" s="1004"/>
      <c r="S77" s="1004"/>
      <c r="T77" s="1004"/>
      <c r="U77" s="1004"/>
      <c r="V77" s="1004"/>
      <c r="W77" s="1004"/>
      <c r="X77" s="1004"/>
      <c r="Y77" s="1004"/>
      <c r="Z77" s="1004"/>
      <c r="AA77" s="1012"/>
    </row>
    <row r="78" spans="2:29" ht="30" customHeight="1" x14ac:dyDescent="0.25">
      <c r="B78" s="1008">
        <f>+'SEPG-F-059'!B74:I74</f>
        <v>0</v>
      </c>
      <c r="C78" s="1009"/>
      <c r="D78" s="1009"/>
      <c r="E78" s="1009"/>
      <c r="F78" s="1009"/>
      <c r="G78" s="1004"/>
      <c r="H78" s="1004"/>
      <c r="I78" s="1004"/>
      <c r="J78" s="1004"/>
      <c r="K78" s="1004"/>
      <c r="L78" s="1004"/>
      <c r="M78" s="1004"/>
      <c r="N78" s="1004"/>
      <c r="O78" s="1004"/>
      <c r="P78" s="1004"/>
      <c r="Q78" s="1004"/>
      <c r="R78" s="1004"/>
      <c r="S78" s="1004"/>
      <c r="T78" s="1004"/>
      <c r="U78" s="1004"/>
      <c r="V78" s="1004"/>
      <c r="W78" s="1004"/>
      <c r="X78" s="1004"/>
      <c r="Y78" s="1004"/>
      <c r="Z78" s="1004"/>
      <c r="AA78" s="1012"/>
    </row>
    <row r="79" spans="2:29" ht="30" hidden="1" customHeight="1" x14ac:dyDescent="0.25">
      <c r="B79" s="699" t="e">
        <f>+'SEPG-F-059'!#REF!</f>
        <v>#REF!</v>
      </c>
      <c r="C79" s="700"/>
      <c r="D79" s="700"/>
      <c r="E79" s="700"/>
      <c r="F79" s="700"/>
      <c r="G79" s="1004"/>
      <c r="H79" s="1004"/>
      <c r="I79" s="1004"/>
      <c r="J79" s="1004"/>
      <c r="K79" s="1004"/>
      <c r="L79" s="1004"/>
      <c r="M79" s="1004"/>
      <c r="N79" s="1004"/>
      <c r="O79" s="1004"/>
      <c r="P79" s="1004"/>
      <c r="Q79" s="1004"/>
      <c r="R79" s="1004"/>
      <c r="S79" s="1004"/>
      <c r="T79" s="1004"/>
      <c r="U79" s="1004"/>
      <c r="V79" s="1004"/>
      <c r="W79" s="1004"/>
      <c r="X79" s="1004"/>
      <c r="Y79" s="1004"/>
      <c r="Z79" s="1004"/>
      <c r="AA79" s="1012"/>
    </row>
    <row r="80" spans="2:29" ht="30" hidden="1" customHeight="1" x14ac:dyDescent="0.25">
      <c r="B80" s="699" t="e">
        <f>+'SEPG-F-059'!#REF!</f>
        <v>#REF!</v>
      </c>
      <c r="C80" s="700"/>
      <c r="D80" s="700"/>
      <c r="E80" s="700"/>
      <c r="F80" s="700"/>
      <c r="G80" s="1004"/>
      <c r="H80" s="1004"/>
      <c r="I80" s="1004"/>
      <c r="J80" s="1004"/>
      <c r="K80" s="1004"/>
      <c r="L80" s="1004"/>
      <c r="M80" s="1004"/>
      <c r="N80" s="1004"/>
      <c r="O80" s="1004"/>
      <c r="P80" s="1004"/>
      <c r="Q80" s="1004"/>
      <c r="R80" s="1004"/>
      <c r="S80" s="1004"/>
      <c r="T80" s="1004"/>
      <c r="U80" s="1004"/>
      <c r="V80" s="1004"/>
      <c r="W80" s="1004"/>
      <c r="X80" s="1004"/>
      <c r="Y80" s="1004"/>
      <c r="Z80" s="1004"/>
      <c r="AA80" s="1012"/>
    </row>
    <row r="81" spans="2:27" ht="18.75" thickBot="1" x14ac:dyDescent="0.3">
      <c r="B81" s="272"/>
      <c r="C81" s="273"/>
      <c r="D81" s="273"/>
      <c r="E81" s="273"/>
      <c r="F81" s="273"/>
      <c r="G81" s="273"/>
      <c r="H81" s="273"/>
      <c r="I81" s="273"/>
      <c r="J81" s="273"/>
      <c r="K81" s="273"/>
      <c r="L81" s="273"/>
      <c r="M81" s="273"/>
      <c r="N81" s="273"/>
      <c r="O81" s="273"/>
      <c r="P81" s="273"/>
      <c r="Q81" s="273"/>
      <c r="R81" s="274"/>
      <c r="S81" s="274"/>
      <c r="T81" s="274"/>
      <c r="U81" s="273"/>
      <c r="V81" s="273"/>
      <c r="W81" s="273"/>
      <c r="X81" s="273"/>
      <c r="Y81" s="273"/>
      <c r="Z81" s="273"/>
      <c r="AA81" s="275"/>
    </row>
    <row r="129" spans="14:14" ht="18.75" thickBot="1" x14ac:dyDescent="0.3"/>
    <row r="130" spans="14:14" x14ac:dyDescent="0.25">
      <c r="N130" s="401"/>
    </row>
  </sheetData>
  <sheetProtection sheet="1" objects="1" scenarios="1"/>
  <dataConsolidate/>
  <mergeCells count="280">
    <mergeCell ref="Z9:AA9"/>
    <mergeCell ref="Z44:Z46"/>
    <mergeCell ref="Z47:Z49"/>
    <mergeCell ref="X23:X25"/>
    <mergeCell ref="Y23:Y25"/>
    <mergeCell ref="Z23:Z25"/>
    <mergeCell ref="AA23:AA25"/>
    <mergeCell ref="Y44:Y46"/>
    <mergeCell ref="W38:W40"/>
    <mergeCell ref="W35:W37"/>
    <mergeCell ref="X38:X40"/>
    <mergeCell ref="X47:X49"/>
    <mergeCell ref="Z32:Z34"/>
    <mergeCell ref="AA32:AA34"/>
    <mergeCell ref="AA35:AA37"/>
    <mergeCell ref="Z35:Z37"/>
    <mergeCell ref="AA38:AA40"/>
    <mergeCell ref="AA41:AA43"/>
    <mergeCell ref="Y47:Y49"/>
    <mergeCell ref="Z38:Z40"/>
    <mergeCell ref="AA44:AA46"/>
    <mergeCell ref="AA47:AA49"/>
    <mergeCell ref="Y41:Y43"/>
    <mergeCell ref="S21:S22"/>
    <mergeCell ref="T21:T22"/>
    <mergeCell ref="Z20:AA21"/>
    <mergeCell ref="R21:R22"/>
    <mergeCell ref="U21:U22"/>
    <mergeCell ref="G13:AA13"/>
    <mergeCell ref="G14:AA14"/>
    <mergeCell ref="Y21:Y22"/>
    <mergeCell ref="Z29:Z31"/>
    <mergeCell ref="AA29:AA31"/>
    <mergeCell ref="T26:T28"/>
    <mergeCell ref="V23:V25"/>
    <mergeCell ref="W23:W25"/>
    <mergeCell ref="AA26:AA28"/>
    <mergeCell ref="Z26:Z28"/>
    <mergeCell ref="V32:V34"/>
    <mergeCell ref="V47:V49"/>
    <mergeCell ref="W47:W49"/>
    <mergeCell ref="W41:W43"/>
    <mergeCell ref="W44:W46"/>
    <mergeCell ref="AA59:AA61"/>
    <mergeCell ref="Z50:Z52"/>
    <mergeCell ref="Z53:Z55"/>
    <mergeCell ref="Z56:Z58"/>
    <mergeCell ref="Y53:Y55"/>
    <mergeCell ref="Z41:Z43"/>
    <mergeCell ref="S53:S55"/>
    <mergeCell ref="T53:T55"/>
    <mergeCell ref="T56:T58"/>
    <mergeCell ref="AA53:AA55"/>
    <mergeCell ref="AA56:AA58"/>
    <mergeCell ref="Z59:Z61"/>
    <mergeCell ref="AA50:AA52"/>
    <mergeCell ref="W53:W55"/>
    <mergeCell ref="W50:W52"/>
    <mergeCell ref="V53:V55"/>
    <mergeCell ref="V50:V52"/>
    <mergeCell ref="X50:X52"/>
    <mergeCell ref="Y50:Y52"/>
    <mergeCell ref="Y56:Y58"/>
    <mergeCell ref="Y59:Y61"/>
    <mergeCell ref="T50:T52"/>
    <mergeCell ref="T59:T61"/>
    <mergeCell ref="R79:W80"/>
    <mergeCell ref="X79:AA80"/>
    <mergeCell ref="X77:AA78"/>
    <mergeCell ref="X75:AA76"/>
    <mergeCell ref="X73:AA74"/>
    <mergeCell ref="AA62:AA64"/>
    <mergeCell ref="AA65:AA67"/>
    <mergeCell ref="R73:W74"/>
    <mergeCell ref="Z62:Z64"/>
    <mergeCell ref="Z65:Z67"/>
    <mergeCell ref="T65:T67"/>
    <mergeCell ref="R75:W76"/>
    <mergeCell ref="R77:W78"/>
    <mergeCell ref="Y65:Y67"/>
    <mergeCell ref="V65:V67"/>
    <mergeCell ref="W65:W67"/>
    <mergeCell ref="R71:AA71"/>
    <mergeCell ref="X65:X67"/>
    <mergeCell ref="Y62:Y64"/>
    <mergeCell ref="S62:S64"/>
    <mergeCell ref="G56:G58"/>
    <mergeCell ref="V56:V58"/>
    <mergeCell ref="W56:W58"/>
    <mergeCell ref="X56:X58"/>
    <mergeCell ref="T62:T64"/>
    <mergeCell ref="S65:S67"/>
    <mergeCell ref="V62:V64"/>
    <mergeCell ref="W62:W64"/>
    <mergeCell ref="X62:X64"/>
    <mergeCell ref="V59:V61"/>
    <mergeCell ref="W59:W61"/>
    <mergeCell ref="X59:X61"/>
    <mergeCell ref="S59:S61"/>
    <mergeCell ref="D57:D58"/>
    <mergeCell ref="E57:E58"/>
    <mergeCell ref="F57:F58"/>
    <mergeCell ref="S56:S58"/>
    <mergeCell ref="S47:S49"/>
    <mergeCell ref="S41:S43"/>
    <mergeCell ref="F30:F31"/>
    <mergeCell ref="T41:T43"/>
    <mergeCell ref="T47:T49"/>
    <mergeCell ref="S50:S52"/>
    <mergeCell ref="S29:S31"/>
    <mergeCell ref="T29:T31"/>
    <mergeCell ref="S32:S34"/>
    <mergeCell ref="T32:T34"/>
    <mergeCell ref="D45:D46"/>
    <mergeCell ref="D42:D43"/>
    <mergeCell ref="E42:E43"/>
    <mergeCell ref="S44:S46"/>
    <mergeCell ref="T44:T46"/>
    <mergeCell ref="T35:T37"/>
    <mergeCell ref="E39:E40"/>
    <mergeCell ref="E45:E46"/>
    <mergeCell ref="F42:F43"/>
    <mergeCell ref="F39:F40"/>
    <mergeCell ref="B65:B67"/>
    <mergeCell ref="C65:C67"/>
    <mergeCell ref="G65:G67"/>
    <mergeCell ref="D66:D67"/>
    <mergeCell ref="E66:E67"/>
    <mergeCell ref="F66:F67"/>
    <mergeCell ref="D60:D61"/>
    <mergeCell ref="E60:E61"/>
    <mergeCell ref="F60:F61"/>
    <mergeCell ref="B62:B64"/>
    <mergeCell ref="C62:C64"/>
    <mergeCell ref="G62:G64"/>
    <mergeCell ref="B59:B61"/>
    <mergeCell ref="D63:D64"/>
    <mergeCell ref="E63:E64"/>
    <mergeCell ref="F63:F64"/>
    <mergeCell ref="B80:F80"/>
    <mergeCell ref="G80:J80"/>
    <mergeCell ref="K80:N80"/>
    <mergeCell ref="O80:Q80"/>
    <mergeCell ref="B75:F75"/>
    <mergeCell ref="G75:J75"/>
    <mergeCell ref="K75:N75"/>
    <mergeCell ref="O75:Q75"/>
    <mergeCell ref="B78:F78"/>
    <mergeCell ref="G78:J78"/>
    <mergeCell ref="B79:F79"/>
    <mergeCell ref="G79:J79"/>
    <mergeCell ref="K79:N79"/>
    <mergeCell ref="O79:Q79"/>
    <mergeCell ref="B77:F77"/>
    <mergeCell ref="G77:J77"/>
    <mergeCell ref="K77:N77"/>
    <mergeCell ref="O77:Q77"/>
    <mergeCell ref="K78:N78"/>
    <mergeCell ref="O78:Q78"/>
    <mergeCell ref="G73:J73"/>
    <mergeCell ref="K73:N73"/>
    <mergeCell ref="O73:Q73"/>
    <mergeCell ref="B76:F76"/>
    <mergeCell ref="G76:J76"/>
    <mergeCell ref="K76:N76"/>
    <mergeCell ref="O76:Q76"/>
    <mergeCell ref="B74:F74"/>
    <mergeCell ref="G74:J74"/>
    <mergeCell ref="K74:N74"/>
    <mergeCell ref="O74:Q74"/>
    <mergeCell ref="B73:F73"/>
    <mergeCell ref="B71:J71"/>
    <mergeCell ref="K72:N72"/>
    <mergeCell ref="B20:F21"/>
    <mergeCell ref="O20:Q21"/>
    <mergeCell ref="G20:N21"/>
    <mergeCell ref="D54:D55"/>
    <mergeCell ref="C29:C31"/>
    <mergeCell ref="D27:D28"/>
    <mergeCell ref="E27:E28"/>
    <mergeCell ref="E30:E31"/>
    <mergeCell ref="D30:D31"/>
    <mergeCell ref="D33:D34"/>
    <mergeCell ref="E33:E34"/>
    <mergeCell ref="C59:C61"/>
    <mergeCell ref="G59:G61"/>
    <mergeCell ref="F51:F52"/>
    <mergeCell ref="F54:F55"/>
    <mergeCell ref="G53:G55"/>
    <mergeCell ref="E54:E55"/>
    <mergeCell ref="E51:E52"/>
    <mergeCell ref="F33:F34"/>
    <mergeCell ref="B56:B58"/>
    <mergeCell ref="C53:C55"/>
    <mergeCell ref="C41:C43"/>
    <mergeCell ref="C56:C58"/>
    <mergeCell ref="B53:B55"/>
    <mergeCell ref="F7:Y7"/>
    <mergeCell ref="V20:Y20"/>
    <mergeCell ref="B18:L18"/>
    <mergeCell ref="B10:AA10"/>
    <mergeCell ref="B11:AA11"/>
    <mergeCell ref="R20:U20"/>
    <mergeCell ref="B6:E9"/>
    <mergeCell ref="B17:L17"/>
    <mergeCell ref="B16:L16"/>
    <mergeCell ref="F9:Y9"/>
    <mergeCell ref="E24:E25"/>
    <mergeCell ref="D24:D25"/>
    <mergeCell ref="B47:B49"/>
    <mergeCell ref="C47:C49"/>
    <mergeCell ref="D48:D49"/>
    <mergeCell ref="Y32:Y34"/>
    <mergeCell ref="W26:W28"/>
    <mergeCell ref="W29:W31"/>
    <mergeCell ref="W32:W34"/>
    <mergeCell ref="V26:V28"/>
    <mergeCell ref="V29:V31"/>
    <mergeCell ref="S26:S28"/>
    <mergeCell ref="B5:U5"/>
    <mergeCell ref="F27:F28"/>
    <mergeCell ref="B14:F14"/>
    <mergeCell ref="B13:F13"/>
    <mergeCell ref="T23:T25"/>
    <mergeCell ref="C12:D12"/>
    <mergeCell ref="F6:Y6"/>
    <mergeCell ref="F8:Y8"/>
    <mergeCell ref="B38:B40"/>
    <mergeCell ref="C38:C40"/>
    <mergeCell ref="B29:B31"/>
    <mergeCell ref="C26:C28"/>
    <mergeCell ref="B26:B28"/>
    <mergeCell ref="C23:C25"/>
    <mergeCell ref="B23:B25"/>
    <mergeCell ref="C32:C34"/>
    <mergeCell ref="B32:B34"/>
    <mergeCell ref="W21:W22"/>
    <mergeCell ref="X21:X22"/>
    <mergeCell ref="D39:D40"/>
    <mergeCell ref="B35:B37"/>
    <mergeCell ref="C35:C37"/>
    <mergeCell ref="Y26:Y28"/>
    <mergeCell ref="Y29:Y31"/>
    <mergeCell ref="G72:J72"/>
    <mergeCell ref="K71:Q71"/>
    <mergeCell ref="X53:X55"/>
    <mergeCell ref="E48:E49"/>
    <mergeCell ref="F48:F49"/>
    <mergeCell ref="S23:S25"/>
    <mergeCell ref="V21:V22"/>
    <mergeCell ref="F24:F25"/>
    <mergeCell ref="O72:Q72"/>
    <mergeCell ref="X72:AA72"/>
    <mergeCell ref="R72:W72"/>
    <mergeCell ref="B72:F72"/>
    <mergeCell ref="B50:B52"/>
    <mergeCell ref="C50:C52"/>
    <mergeCell ref="D51:D52"/>
    <mergeCell ref="Y38:Y40"/>
    <mergeCell ref="X26:X28"/>
    <mergeCell ref="X29:X31"/>
    <mergeCell ref="X32:X34"/>
    <mergeCell ref="Y35:Y37"/>
    <mergeCell ref="D36:D37"/>
    <mergeCell ref="E36:E37"/>
    <mergeCell ref="F36:F37"/>
    <mergeCell ref="V38:V40"/>
    <mergeCell ref="B41:B43"/>
    <mergeCell ref="X44:X46"/>
    <mergeCell ref="V44:V46"/>
    <mergeCell ref="S35:S37"/>
    <mergeCell ref="V35:V37"/>
    <mergeCell ref="X35:X37"/>
    <mergeCell ref="B44:B46"/>
    <mergeCell ref="C44:C46"/>
    <mergeCell ref="F45:F46"/>
    <mergeCell ref="S38:S40"/>
    <mergeCell ref="T38:T40"/>
    <mergeCell ref="V41:V43"/>
    <mergeCell ref="X41:X43"/>
  </mergeCells>
  <phoneticPr fontId="5" type="noConversion"/>
  <conditionalFormatting sqref="F56 F59 F62 F65">
    <cfRule type="containsText" dxfId="382" priority="793" stopIfTrue="1" operator="containsText" text="Riesgo Baja">
      <formula>NOT(ISERROR(SEARCH("Riesgo Baja",F56)))</formula>
    </cfRule>
    <cfRule type="containsText" dxfId="381" priority="814" stopIfTrue="1" operator="containsText" text="riesgo Extrema">
      <formula>NOT(ISERROR(SEARCH("riesgo Extrema",F56)))</formula>
    </cfRule>
    <cfRule type="containsText" dxfId="380" priority="815" stopIfTrue="1" operator="containsText" text="riesgo Alta">
      <formula>NOT(ISERROR(SEARCH("riesgo Alta",F56)))</formula>
    </cfRule>
    <cfRule type="containsText" dxfId="379" priority="816" stopIfTrue="1" operator="containsText" text="riesgo Moderada">
      <formula>NOT(ISERROR(SEARCH("riesgo Moderada",F56)))</formula>
    </cfRule>
    <cfRule type="containsText" dxfId="378" priority="817" stopIfTrue="1" operator="containsText" text=" riesgo Baja">
      <formula>NOT(ISERROR(SEARCH(" riesgo Baja",F56)))</formula>
    </cfRule>
  </conditionalFormatting>
  <conditionalFormatting sqref="AA26:AA28">
    <cfRule type="containsText" dxfId="377" priority="485" stopIfTrue="1" operator="containsText" text="Riesgo Ata">
      <formula>NOT(ISERROR(SEARCH("Riesgo Ata",AA26)))</formula>
    </cfRule>
    <cfRule type="containsText" dxfId="376" priority="486" stopIfTrue="1" operator="containsText" text="Riesgo Moderada">
      <formula>NOT(ISERROR(SEARCH("Riesgo Moderada",AA26)))</formula>
    </cfRule>
    <cfRule type="containsText" dxfId="375" priority="487" stopIfTrue="1" operator="containsText" text="Riesgo Bajo">
      <formula>NOT(ISERROR(SEARCH("Riesgo Bajo",AA26)))</formula>
    </cfRule>
    <cfRule type="containsText" dxfId="374" priority="488" stopIfTrue="1" operator="containsText" text="Riesgo Alto">
      <formula>NOT(ISERROR(SEARCH("Riesgo Alto",AA26)))</formula>
    </cfRule>
    <cfRule type="containsText" dxfId="373" priority="489" stopIfTrue="1" operator="containsText" text="Riesgo Extremo">
      <formula>NOT(ISERROR(SEARCH("Riesgo Extremo",AA26)))</formula>
    </cfRule>
  </conditionalFormatting>
  <conditionalFormatting sqref="AA26:AA28">
    <cfRule type="containsText" dxfId="372" priority="484" stopIfTrue="1" operator="containsText" text="Riesgo Extrema">
      <formula>NOT(ISERROR(SEARCH("Riesgo Extrema",AA26)))</formula>
    </cfRule>
  </conditionalFormatting>
  <conditionalFormatting sqref="Z26:Z28">
    <cfRule type="containsText" dxfId="371" priority="479" stopIfTrue="1" operator="containsText" text="Riesgo Ata">
      <formula>NOT(ISERROR(SEARCH("Riesgo Ata",Z26)))</formula>
    </cfRule>
    <cfRule type="containsText" dxfId="370" priority="480" stopIfTrue="1" operator="containsText" text="Riesgo Moderada">
      <formula>NOT(ISERROR(SEARCH("Riesgo Moderada",Z26)))</formula>
    </cfRule>
    <cfRule type="containsText" dxfId="369" priority="481" stopIfTrue="1" operator="containsText" text="Riesgo Bajo">
      <formula>NOT(ISERROR(SEARCH("Riesgo Bajo",Z26)))</formula>
    </cfRule>
    <cfRule type="containsText" dxfId="368" priority="482" stopIfTrue="1" operator="containsText" text="Riesgo Alto">
      <formula>NOT(ISERROR(SEARCH("Riesgo Alto",Z26)))</formula>
    </cfRule>
    <cfRule type="containsText" dxfId="367" priority="483" stopIfTrue="1" operator="containsText" text="Riesgo Extremo">
      <formula>NOT(ISERROR(SEARCH("Riesgo Extremo",Z26)))</formula>
    </cfRule>
  </conditionalFormatting>
  <conditionalFormatting sqref="Z26:Z28">
    <cfRule type="containsText" dxfId="366" priority="478" stopIfTrue="1" operator="containsText" text="Riesgo Extrema">
      <formula>NOT(ISERROR(SEARCH("Riesgo Extrema",Z26)))</formula>
    </cfRule>
  </conditionalFormatting>
  <conditionalFormatting sqref="AA32:AA34">
    <cfRule type="containsText" dxfId="365" priority="473" stopIfTrue="1" operator="containsText" text="Riesgo Ata">
      <formula>NOT(ISERROR(SEARCH("Riesgo Ata",AA32)))</formula>
    </cfRule>
    <cfRule type="containsText" dxfId="364" priority="474" stopIfTrue="1" operator="containsText" text="Riesgo Moderada">
      <formula>NOT(ISERROR(SEARCH("Riesgo Moderada",AA32)))</formula>
    </cfRule>
    <cfRule type="containsText" dxfId="363" priority="475" stopIfTrue="1" operator="containsText" text="Riesgo Bajo">
      <formula>NOT(ISERROR(SEARCH("Riesgo Bajo",AA32)))</formula>
    </cfRule>
    <cfRule type="containsText" dxfId="362" priority="476" stopIfTrue="1" operator="containsText" text="Riesgo Alto">
      <formula>NOT(ISERROR(SEARCH("Riesgo Alto",AA32)))</formula>
    </cfRule>
    <cfRule type="containsText" dxfId="361" priority="477" stopIfTrue="1" operator="containsText" text="Riesgo Extremo">
      <formula>NOT(ISERROR(SEARCH("Riesgo Extremo",AA32)))</formula>
    </cfRule>
  </conditionalFormatting>
  <conditionalFormatting sqref="AA32:AA34">
    <cfRule type="containsText" dxfId="360" priority="472" stopIfTrue="1" operator="containsText" text="Riesgo Extrema">
      <formula>NOT(ISERROR(SEARCH("Riesgo Extrema",AA32)))</formula>
    </cfRule>
  </conditionalFormatting>
  <conditionalFormatting sqref="AA35:AA37">
    <cfRule type="containsText" dxfId="359" priority="467" stopIfTrue="1" operator="containsText" text="Riesgo Ata">
      <formula>NOT(ISERROR(SEARCH("Riesgo Ata",AA35)))</formula>
    </cfRule>
    <cfRule type="containsText" dxfId="358" priority="468" stopIfTrue="1" operator="containsText" text="Riesgo Moderada">
      <formula>NOT(ISERROR(SEARCH("Riesgo Moderada",AA35)))</formula>
    </cfRule>
    <cfRule type="containsText" dxfId="357" priority="469" stopIfTrue="1" operator="containsText" text="Riesgo Bajo">
      <formula>NOT(ISERROR(SEARCH("Riesgo Bajo",AA35)))</formula>
    </cfRule>
    <cfRule type="containsText" dxfId="356" priority="470" stopIfTrue="1" operator="containsText" text="Riesgo Alto">
      <formula>NOT(ISERROR(SEARCH("Riesgo Alto",AA35)))</formula>
    </cfRule>
    <cfRule type="containsText" dxfId="355" priority="471" stopIfTrue="1" operator="containsText" text="Riesgo Extremo">
      <formula>NOT(ISERROR(SEARCH("Riesgo Extremo",AA35)))</formula>
    </cfRule>
  </conditionalFormatting>
  <conditionalFormatting sqref="AA35:AA37">
    <cfRule type="containsText" dxfId="354" priority="466" stopIfTrue="1" operator="containsText" text="Riesgo Extrema">
      <formula>NOT(ISERROR(SEARCH("Riesgo Extrema",AA35)))</formula>
    </cfRule>
  </conditionalFormatting>
  <conditionalFormatting sqref="Z35:Z37">
    <cfRule type="containsText" dxfId="353" priority="461" stopIfTrue="1" operator="containsText" text="Riesgo Ata">
      <formula>NOT(ISERROR(SEARCH("Riesgo Ata",Z35)))</formula>
    </cfRule>
    <cfRule type="containsText" dxfId="352" priority="462" stopIfTrue="1" operator="containsText" text="Riesgo Moderada">
      <formula>NOT(ISERROR(SEARCH("Riesgo Moderada",Z35)))</formula>
    </cfRule>
    <cfRule type="containsText" dxfId="351" priority="463" stopIfTrue="1" operator="containsText" text="Riesgo Bajo">
      <formula>NOT(ISERROR(SEARCH("Riesgo Bajo",Z35)))</formula>
    </cfRule>
    <cfRule type="containsText" dxfId="350" priority="464" stopIfTrue="1" operator="containsText" text="Riesgo Alto">
      <formula>NOT(ISERROR(SEARCH("Riesgo Alto",Z35)))</formula>
    </cfRule>
    <cfRule type="containsText" dxfId="349" priority="465" stopIfTrue="1" operator="containsText" text="Riesgo Extremo">
      <formula>NOT(ISERROR(SEARCH("Riesgo Extremo",Z35)))</formula>
    </cfRule>
  </conditionalFormatting>
  <conditionalFormatting sqref="Z35:Z37">
    <cfRule type="containsText" dxfId="348" priority="460" stopIfTrue="1" operator="containsText" text="Riesgo Extrema">
      <formula>NOT(ISERROR(SEARCH("Riesgo Extrema",Z35)))</formula>
    </cfRule>
  </conditionalFormatting>
  <conditionalFormatting sqref="AA44:AA67">
    <cfRule type="containsText" dxfId="347" priority="431" stopIfTrue="1" operator="containsText" text="Riesgo Ata">
      <formula>NOT(ISERROR(SEARCH("Riesgo Ata",AA44)))</formula>
    </cfRule>
    <cfRule type="containsText" dxfId="346" priority="432" stopIfTrue="1" operator="containsText" text="Riesgo Moderada">
      <formula>NOT(ISERROR(SEARCH("Riesgo Moderada",AA44)))</formula>
    </cfRule>
    <cfRule type="containsText" dxfId="345" priority="433" stopIfTrue="1" operator="containsText" text="Riesgo Bajo">
      <formula>NOT(ISERROR(SEARCH("Riesgo Bajo",AA44)))</formula>
    </cfRule>
    <cfRule type="containsText" dxfId="344" priority="434" stopIfTrue="1" operator="containsText" text="Riesgo Alto">
      <formula>NOT(ISERROR(SEARCH("Riesgo Alto",AA44)))</formula>
    </cfRule>
    <cfRule type="containsText" dxfId="343" priority="435" stopIfTrue="1" operator="containsText" text="Riesgo Extremo">
      <formula>NOT(ISERROR(SEARCH("Riesgo Extremo",AA44)))</formula>
    </cfRule>
  </conditionalFormatting>
  <conditionalFormatting sqref="AA44:AA67">
    <cfRule type="containsText" dxfId="342" priority="430" stopIfTrue="1" operator="containsText" text="Riesgo Extrema">
      <formula>NOT(ISERROR(SEARCH("Riesgo Extrema",AA44)))</formula>
    </cfRule>
  </conditionalFormatting>
  <conditionalFormatting sqref="Z44:Z67">
    <cfRule type="containsText" dxfId="341" priority="425" stopIfTrue="1" operator="containsText" text="Riesgo Ata">
      <formula>NOT(ISERROR(SEARCH("Riesgo Ata",Z44)))</formula>
    </cfRule>
    <cfRule type="containsText" dxfId="340" priority="426" stopIfTrue="1" operator="containsText" text="Riesgo Moderada">
      <formula>NOT(ISERROR(SEARCH("Riesgo Moderada",Z44)))</formula>
    </cfRule>
    <cfRule type="containsText" dxfId="339" priority="427" stopIfTrue="1" operator="containsText" text="Riesgo Bajo">
      <formula>NOT(ISERROR(SEARCH("Riesgo Bajo",Z44)))</formula>
    </cfRule>
    <cfRule type="containsText" dxfId="338" priority="428" stopIfTrue="1" operator="containsText" text="Riesgo Alto">
      <formula>NOT(ISERROR(SEARCH("Riesgo Alto",Z44)))</formula>
    </cfRule>
    <cfRule type="containsText" dxfId="337" priority="429" stopIfTrue="1" operator="containsText" text="Riesgo Extremo">
      <formula>NOT(ISERROR(SEARCH("Riesgo Extremo",Z44)))</formula>
    </cfRule>
  </conditionalFormatting>
  <conditionalFormatting sqref="Z44:Z67">
    <cfRule type="containsText" dxfId="336" priority="424" stopIfTrue="1" operator="containsText" text="Riesgo Extrema">
      <formula>NOT(ISERROR(SEARCH("Riesgo Extrema",Z44)))</formula>
    </cfRule>
  </conditionalFormatting>
  <conditionalFormatting sqref="Z23">
    <cfRule type="containsText" dxfId="335" priority="395" stopIfTrue="1" operator="containsText" text="Riesgo Ata">
      <formula>NOT(ISERROR(SEARCH("Riesgo Ata",Z23)))</formula>
    </cfRule>
    <cfRule type="containsText" dxfId="334" priority="396" stopIfTrue="1" operator="containsText" text="Riesgo Moderada">
      <formula>NOT(ISERROR(SEARCH("Riesgo Moderada",Z23)))</formula>
    </cfRule>
    <cfRule type="containsText" dxfId="333" priority="397" stopIfTrue="1" operator="containsText" text="Riesgo Bajo">
      <formula>NOT(ISERROR(SEARCH("Riesgo Bajo",Z23)))</formula>
    </cfRule>
    <cfRule type="containsText" dxfId="332" priority="398" stopIfTrue="1" operator="containsText" text="Riesgo Alto">
      <formula>NOT(ISERROR(SEARCH("Riesgo Alto",Z23)))</formula>
    </cfRule>
    <cfRule type="containsText" dxfId="331" priority="399" stopIfTrue="1" operator="containsText" text="Riesgo Extremo">
      <formula>NOT(ISERROR(SEARCH("Riesgo Extremo",Z23)))</formula>
    </cfRule>
  </conditionalFormatting>
  <conditionalFormatting sqref="Z23">
    <cfRule type="containsText" dxfId="330" priority="394" stopIfTrue="1" operator="containsText" text="Riesgo Extrema">
      <formula>NOT(ISERROR(SEARCH("Riesgo Extrema",Z23)))</formula>
    </cfRule>
  </conditionalFormatting>
  <conditionalFormatting sqref="AA23">
    <cfRule type="containsText" dxfId="329" priority="389" stopIfTrue="1" operator="containsText" text="riesgo extrema">
      <formula>NOT(ISERROR(SEARCH("riesgo extrema",AA23)))</formula>
    </cfRule>
    <cfRule type="containsText" dxfId="328" priority="390" stopIfTrue="1" operator="containsText" text="riesgo extrema">
      <formula>NOT(ISERROR(SEARCH("riesgo extrema",AA23)))</formula>
    </cfRule>
    <cfRule type="containsText" dxfId="327" priority="391" stopIfTrue="1" operator="containsText" text="riesgo moderada">
      <formula>NOT(ISERROR(SEARCH("riesgo moderada",AA23)))</formula>
    </cfRule>
    <cfRule type="containsText" dxfId="326" priority="392" stopIfTrue="1" operator="containsText" text="Riesgo alta">
      <formula>NOT(ISERROR(SEARCH("Riesgo alta",AA23)))</formula>
    </cfRule>
    <cfRule type="containsText" dxfId="325" priority="393" stopIfTrue="1" operator="containsText" text="Riesgo baja">
      <formula>NOT(ISERROR(SEARCH("Riesgo baja",AA23)))</formula>
    </cfRule>
  </conditionalFormatting>
  <conditionalFormatting sqref="Z29:Z31">
    <cfRule type="containsText" dxfId="324" priority="384" stopIfTrue="1" operator="containsText" text="Riesgo Ata">
      <formula>NOT(ISERROR(SEARCH("Riesgo Ata",Z29)))</formula>
    </cfRule>
    <cfRule type="containsText" dxfId="323" priority="385" stopIfTrue="1" operator="containsText" text="Riesgo Moderada">
      <formula>NOT(ISERROR(SEARCH("Riesgo Moderada",Z29)))</formula>
    </cfRule>
    <cfRule type="containsText" dxfId="322" priority="386" stopIfTrue="1" operator="containsText" text="Riesgo Bajo">
      <formula>NOT(ISERROR(SEARCH("Riesgo Bajo",Z29)))</formula>
    </cfRule>
    <cfRule type="containsText" dxfId="321" priority="387" stopIfTrue="1" operator="containsText" text="Riesgo Alto">
      <formula>NOT(ISERROR(SEARCH("Riesgo Alto",Z29)))</formula>
    </cfRule>
    <cfRule type="containsText" dxfId="320" priority="388" stopIfTrue="1" operator="containsText" text="Riesgo Extremo">
      <formula>NOT(ISERROR(SEARCH("Riesgo Extremo",Z29)))</formula>
    </cfRule>
  </conditionalFormatting>
  <conditionalFormatting sqref="Z29:Z31">
    <cfRule type="containsText" dxfId="319" priority="383" stopIfTrue="1" operator="containsText" text="Riesgo Extrema">
      <formula>NOT(ISERROR(SEARCH("Riesgo Extrema",Z29)))</formula>
    </cfRule>
  </conditionalFormatting>
  <conditionalFormatting sqref="AA29:AA31">
    <cfRule type="containsText" dxfId="318" priority="373" stopIfTrue="1" operator="containsText" text="Riesgo Ata">
      <formula>NOT(ISERROR(SEARCH("Riesgo Ata",AA29)))</formula>
    </cfRule>
    <cfRule type="containsText" dxfId="317" priority="374" stopIfTrue="1" operator="containsText" text="Riesgo Moderada">
      <formula>NOT(ISERROR(SEARCH("Riesgo Moderada",AA29)))</formula>
    </cfRule>
    <cfRule type="containsText" dxfId="316" priority="375" stopIfTrue="1" operator="containsText" text="Riesgo Bajo">
      <formula>NOT(ISERROR(SEARCH("Riesgo Bajo",AA29)))</formula>
    </cfRule>
    <cfRule type="containsText" dxfId="315" priority="376" stopIfTrue="1" operator="containsText" text="Riesgo Alto">
      <formula>NOT(ISERROR(SEARCH("Riesgo Alto",AA29)))</formula>
    </cfRule>
    <cfRule type="containsText" dxfId="314" priority="377" stopIfTrue="1" operator="containsText" text="Riesgo Extremo">
      <formula>NOT(ISERROR(SEARCH("Riesgo Extremo",AA29)))</formula>
    </cfRule>
  </conditionalFormatting>
  <conditionalFormatting sqref="AA29:AA31">
    <cfRule type="containsText" dxfId="313" priority="372" stopIfTrue="1" operator="containsText" text="Riesgo Extrema">
      <formula>NOT(ISERROR(SEARCH("Riesgo Extrema",AA29)))</formula>
    </cfRule>
  </conditionalFormatting>
  <conditionalFormatting sqref="Z32:Z34">
    <cfRule type="containsText" dxfId="312" priority="367" stopIfTrue="1" operator="containsText" text="Riesgo Ata">
      <formula>NOT(ISERROR(SEARCH("Riesgo Ata",Z32)))</formula>
    </cfRule>
    <cfRule type="containsText" dxfId="311" priority="368" stopIfTrue="1" operator="containsText" text="Riesgo Moderada">
      <formula>NOT(ISERROR(SEARCH("Riesgo Moderada",Z32)))</formula>
    </cfRule>
    <cfRule type="containsText" dxfId="310" priority="369" stopIfTrue="1" operator="containsText" text="Riesgo Bajo">
      <formula>NOT(ISERROR(SEARCH("Riesgo Bajo",Z32)))</formula>
    </cfRule>
    <cfRule type="containsText" dxfId="309" priority="370" stopIfTrue="1" operator="containsText" text="Riesgo Alto">
      <formula>NOT(ISERROR(SEARCH("Riesgo Alto",Z32)))</formula>
    </cfRule>
    <cfRule type="containsText" dxfId="308" priority="371" stopIfTrue="1" operator="containsText" text="Riesgo Extremo">
      <formula>NOT(ISERROR(SEARCH("Riesgo Extremo",Z32)))</formula>
    </cfRule>
  </conditionalFormatting>
  <conditionalFormatting sqref="Z32:Z34">
    <cfRule type="containsText" dxfId="307" priority="366" stopIfTrue="1" operator="containsText" text="Riesgo Extrema">
      <formula>NOT(ISERROR(SEARCH("Riesgo Extrema",Z32)))</formula>
    </cfRule>
  </conditionalFormatting>
  <conditionalFormatting sqref="Z38:Z40">
    <cfRule type="containsText" dxfId="306" priority="355" stopIfTrue="1" operator="containsText" text="Riesgo Ata">
      <formula>NOT(ISERROR(SEARCH("Riesgo Ata",Z38)))</formula>
    </cfRule>
    <cfRule type="containsText" dxfId="305" priority="356" stopIfTrue="1" operator="containsText" text="Riesgo Moderada">
      <formula>NOT(ISERROR(SEARCH("Riesgo Moderada",Z38)))</formula>
    </cfRule>
    <cfRule type="containsText" dxfId="304" priority="357" stopIfTrue="1" operator="containsText" text="Riesgo Bajo">
      <formula>NOT(ISERROR(SEARCH("Riesgo Bajo",Z38)))</formula>
    </cfRule>
    <cfRule type="containsText" dxfId="303" priority="358" stopIfTrue="1" operator="containsText" text="Riesgo Alto">
      <formula>NOT(ISERROR(SEARCH("Riesgo Alto",Z38)))</formula>
    </cfRule>
    <cfRule type="containsText" dxfId="302" priority="359" stopIfTrue="1" operator="containsText" text="Riesgo Extremo">
      <formula>NOT(ISERROR(SEARCH("Riesgo Extremo",Z38)))</formula>
    </cfRule>
  </conditionalFormatting>
  <conditionalFormatting sqref="Z38:Z40">
    <cfRule type="containsText" dxfId="301" priority="354" stopIfTrue="1" operator="containsText" text="Riesgo Extrema">
      <formula>NOT(ISERROR(SEARCH("Riesgo Extrema",Z38)))</formula>
    </cfRule>
  </conditionalFormatting>
  <conditionalFormatting sqref="AA38:AA40">
    <cfRule type="containsText" dxfId="300" priority="349" stopIfTrue="1" operator="containsText" text="Riesgo Ata">
      <formula>NOT(ISERROR(SEARCH("Riesgo Ata",AA38)))</formula>
    </cfRule>
    <cfRule type="containsText" dxfId="299" priority="350" stopIfTrue="1" operator="containsText" text="Riesgo Moderada">
      <formula>NOT(ISERROR(SEARCH("Riesgo Moderada",AA38)))</formula>
    </cfRule>
    <cfRule type="containsText" dxfId="298" priority="351" stopIfTrue="1" operator="containsText" text="Riesgo Bajo">
      <formula>NOT(ISERROR(SEARCH("Riesgo Bajo",AA38)))</formula>
    </cfRule>
    <cfRule type="containsText" dxfId="297" priority="352" stopIfTrue="1" operator="containsText" text="Riesgo Alto">
      <formula>NOT(ISERROR(SEARCH("Riesgo Alto",AA38)))</formula>
    </cfRule>
    <cfRule type="containsText" dxfId="296" priority="353" stopIfTrue="1" operator="containsText" text="Riesgo Extremo">
      <formula>NOT(ISERROR(SEARCH("Riesgo Extremo",AA38)))</formula>
    </cfRule>
  </conditionalFormatting>
  <conditionalFormatting sqref="AA38:AA40">
    <cfRule type="containsText" dxfId="295" priority="348" stopIfTrue="1" operator="containsText" text="Riesgo Extrema">
      <formula>NOT(ISERROR(SEARCH("Riesgo Extrema",AA38)))</formula>
    </cfRule>
  </conditionalFormatting>
  <conditionalFormatting sqref="Z41:Z43">
    <cfRule type="containsText" dxfId="294" priority="343" stopIfTrue="1" operator="containsText" text="Riesgo Ata">
      <formula>NOT(ISERROR(SEARCH("Riesgo Ata",Z41)))</formula>
    </cfRule>
    <cfRule type="containsText" dxfId="293" priority="344" stopIfTrue="1" operator="containsText" text="Riesgo Moderada">
      <formula>NOT(ISERROR(SEARCH("Riesgo Moderada",Z41)))</formula>
    </cfRule>
    <cfRule type="containsText" dxfId="292" priority="345" stopIfTrue="1" operator="containsText" text="Riesgo Bajo">
      <formula>NOT(ISERROR(SEARCH("Riesgo Bajo",Z41)))</formula>
    </cfRule>
    <cfRule type="containsText" dxfId="291" priority="346" stopIfTrue="1" operator="containsText" text="Riesgo Alto">
      <formula>NOT(ISERROR(SEARCH("Riesgo Alto",Z41)))</formula>
    </cfRule>
    <cfRule type="containsText" dxfId="290" priority="347" stopIfTrue="1" operator="containsText" text="Riesgo Extremo">
      <formula>NOT(ISERROR(SEARCH("Riesgo Extremo",Z41)))</formula>
    </cfRule>
  </conditionalFormatting>
  <conditionalFormatting sqref="Z41:Z43">
    <cfRule type="containsText" dxfId="289" priority="342" stopIfTrue="1" operator="containsText" text="Riesgo Extrema">
      <formula>NOT(ISERROR(SEARCH("Riesgo Extrema",Z41)))</formula>
    </cfRule>
  </conditionalFormatting>
  <conditionalFormatting sqref="AA41:AA43">
    <cfRule type="containsText" dxfId="288" priority="332" stopIfTrue="1" operator="containsText" text="Riesgo Ata">
      <formula>NOT(ISERROR(SEARCH("Riesgo Ata",AA41)))</formula>
    </cfRule>
    <cfRule type="containsText" dxfId="287" priority="333" stopIfTrue="1" operator="containsText" text="Riesgo Moderada">
      <formula>NOT(ISERROR(SEARCH("Riesgo Moderada",AA41)))</formula>
    </cfRule>
    <cfRule type="containsText" dxfId="286" priority="334" stopIfTrue="1" operator="containsText" text="Riesgo Bajo">
      <formula>NOT(ISERROR(SEARCH("Riesgo Bajo",AA41)))</formula>
    </cfRule>
    <cfRule type="containsText" dxfId="285" priority="335" stopIfTrue="1" operator="containsText" text="Riesgo Alto">
      <formula>NOT(ISERROR(SEARCH("Riesgo Alto",AA41)))</formula>
    </cfRule>
    <cfRule type="containsText" dxfId="284" priority="336" stopIfTrue="1" operator="containsText" text="Riesgo Extremo">
      <formula>NOT(ISERROR(SEARCH("Riesgo Extremo",AA41)))</formula>
    </cfRule>
  </conditionalFormatting>
  <conditionalFormatting sqref="AA41:AA43">
    <cfRule type="containsText" dxfId="283" priority="331" stopIfTrue="1" operator="containsText" text="Riesgo Extrema">
      <formula>NOT(ISERROR(SEARCH("Riesgo Extrema",AA41)))</formula>
    </cfRule>
  </conditionalFormatting>
  <conditionalFormatting sqref="Y23 Y26 Y29 Y32 Y35 Y38 Y41 Y44 Y47 Y50 Y53 Y56 Y59 Y62 Y65">
    <cfRule type="containsText" dxfId="282" priority="218" stopIfTrue="1" operator="containsText" text="Riesgo Alto">
      <formula>NOT(ISERROR(SEARCH("Riesgo Alto",Y23)))</formula>
    </cfRule>
    <cfRule type="containsText" dxfId="281" priority="219" stopIfTrue="1" operator="containsText" text="Riesgo Moderado">
      <formula>NOT(ISERROR(SEARCH("Riesgo Moderado",Y23)))</formula>
    </cfRule>
    <cfRule type="containsText" dxfId="280" priority="220" stopIfTrue="1" operator="containsText" text="Riesgo Bajo">
      <formula>NOT(ISERROR(SEARCH("Riesgo Bajo",Y23)))</formula>
    </cfRule>
    <cfRule type="containsText" dxfId="279" priority="221" stopIfTrue="1" operator="containsText" text="Riesgo Alto">
      <formula>NOT(ISERROR(SEARCH("Riesgo Alto",Y23)))</formula>
    </cfRule>
    <cfRule type="containsText" dxfId="278" priority="222" stopIfTrue="1" operator="containsText" text="Riesgo Extremo">
      <formula>NOT(ISERROR(SEARCH("Riesgo Extremo",Y23)))</formula>
    </cfRule>
  </conditionalFormatting>
  <conditionalFormatting sqref="Y23 Y26 Y29 Y32 Y35 Y38 Y41 Y44 Y47 Y50 Y53 Y56 Y59 Y62 Y65">
    <cfRule type="containsText" dxfId="277" priority="217" stopIfTrue="1" operator="containsText" text="Riesgo Extremo">
      <formula>NOT(ISERROR(SEARCH("Riesgo Extremo",Y23)))</formula>
    </cfRule>
  </conditionalFormatting>
  <conditionalFormatting sqref="F36">
    <cfRule type="containsText" dxfId="276" priority="128" stopIfTrue="1" operator="containsText" text="Riesgo Alto">
      <formula>NOT(ISERROR(SEARCH("Riesgo Alto",F36)))</formula>
    </cfRule>
    <cfRule type="containsText" dxfId="275" priority="129" stopIfTrue="1" operator="containsText" text="Riesgo Moderado">
      <formula>NOT(ISERROR(SEARCH("Riesgo Moderado",F36)))</formula>
    </cfRule>
    <cfRule type="containsText" dxfId="274" priority="130" stopIfTrue="1" operator="containsText" text="Riesgo Bajo">
      <formula>NOT(ISERROR(SEARCH("Riesgo Bajo",F36)))</formula>
    </cfRule>
    <cfRule type="containsText" dxfId="273" priority="131" stopIfTrue="1" operator="containsText" text="Riesgo Alto">
      <formula>NOT(ISERROR(SEARCH("Riesgo Alto",F36)))</formula>
    </cfRule>
    <cfRule type="containsText" dxfId="272" priority="132" stopIfTrue="1" operator="containsText" text="Riesgo Extremo">
      <formula>NOT(ISERROR(SEARCH("Riesgo Extremo",F36)))</formula>
    </cfRule>
  </conditionalFormatting>
  <conditionalFormatting sqref="F36">
    <cfRule type="containsText" dxfId="271" priority="127" stopIfTrue="1" operator="containsText" text="Riesgo Extremo">
      <formula>NOT(ISERROR(SEARCH("Riesgo Extremo",F36)))</formula>
    </cfRule>
  </conditionalFormatting>
  <conditionalFormatting sqref="F33:F34">
    <cfRule type="containsText" dxfId="270" priority="122" stopIfTrue="1" operator="containsText" text="Riesgo Alto">
      <formula>NOT(ISERROR(SEARCH("Riesgo Alto",F33)))</formula>
    </cfRule>
    <cfRule type="containsText" dxfId="269" priority="123" stopIfTrue="1" operator="containsText" text="Riesgo Moderado">
      <formula>NOT(ISERROR(SEARCH("Riesgo Moderado",F33)))</formula>
    </cfRule>
    <cfRule type="containsText" dxfId="268" priority="124" stopIfTrue="1" operator="containsText" text="Riesgo Bajo">
      <formula>NOT(ISERROR(SEARCH("Riesgo Bajo",F33)))</formula>
    </cfRule>
    <cfRule type="containsText" dxfId="267" priority="125" stopIfTrue="1" operator="containsText" text="Riesgo Alto">
      <formula>NOT(ISERROR(SEARCH("Riesgo Alto",F33)))</formula>
    </cfRule>
    <cfRule type="containsText" dxfId="266" priority="126" stopIfTrue="1" operator="containsText" text="Riesgo Extremo">
      <formula>NOT(ISERROR(SEARCH("Riesgo Extremo",F33)))</formula>
    </cfRule>
  </conditionalFormatting>
  <conditionalFormatting sqref="F33:F34">
    <cfRule type="containsText" dxfId="265" priority="121" stopIfTrue="1" operator="containsText" text="Riesgo Extremo">
      <formula>NOT(ISERROR(SEARCH("Riesgo Extremo",F33)))</formula>
    </cfRule>
  </conditionalFormatting>
  <conditionalFormatting sqref="F30">
    <cfRule type="containsText" dxfId="264" priority="116" stopIfTrue="1" operator="containsText" text="Riesgo Alto">
      <formula>NOT(ISERROR(SEARCH("Riesgo Alto",F30)))</formula>
    </cfRule>
    <cfRule type="containsText" dxfId="263" priority="117" stopIfTrue="1" operator="containsText" text="Riesgo Moderado">
      <formula>NOT(ISERROR(SEARCH("Riesgo Moderado",F30)))</formula>
    </cfRule>
    <cfRule type="containsText" dxfId="262" priority="118" stopIfTrue="1" operator="containsText" text="Riesgo Bajo">
      <formula>NOT(ISERROR(SEARCH("Riesgo Bajo",F30)))</formula>
    </cfRule>
    <cfRule type="containsText" dxfId="261" priority="119" stopIfTrue="1" operator="containsText" text="Riesgo Alto">
      <formula>NOT(ISERROR(SEARCH("Riesgo Alto",F30)))</formula>
    </cfRule>
    <cfRule type="containsText" dxfId="260" priority="120" stopIfTrue="1" operator="containsText" text="Riesgo Extremo">
      <formula>NOT(ISERROR(SEARCH("Riesgo Extremo",F30)))</formula>
    </cfRule>
  </conditionalFormatting>
  <conditionalFormatting sqref="F30">
    <cfRule type="containsText" dxfId="259" priority="115" stopIfTrue="1" operator="containsText" text="Riesgo Extremo">
      <formula>NOT(ISERROR(SEARCH("Riesgo Extremo",F30)))</formula>
    </cfRule>
  </conditionalFormatting>
  <conditionalFormatting sqref="F27:F28">
    <cfRule type="containsText" dxfId="258" priority="110" stopIfTrue="1" operator="containsText" text="Riesgo Alto">
      <formula>NOT(ISERROR(SEARCH("Riesgo Alto",F27)))</formula>
    </cfRule>
    <cfRule type="containsText" dxfId="257" priority="111" stopIfTrue="1" operator="containsText" text="Riesgo Moderado">
      <formula>NOT(ISERROR(SEARCH("Riesgo Moderado",F27)))</formula>
    </cfRule>
    <cfRule type="containsText" dxfId="256" priority="112" stopIfTrue="1" operator="containsText" text="Riesgo Bajo">
      <formula>NOT(ISERROR(SEARCH("Riesgo Bajo",F27)))</formula>
    </cfRule>
    <cfRule type="containsText" dxfId="255" priority="113" stopIfTrue="1" operator="containsText" text="Riesgo Alto">
      <formula>NOT(ISERROR(SEARCH("Riesgo Alto",F27)))</formula>
    </cfRule>
    <cfRule type="containsText" dxfId="254" priority="114" stopIfTrue="1" operator="containsText" text="Riesgo Extremo">
      <formula>NOT(ISERROR(SEARCH("Riesgo Extremo",F27)))</formula>
    </cfRule>
  </conditionalFormatting>
  <conditionalFormatting sqref="F27:F28">
    <cfRule type="containsText" dxfId="253" priority="109" stopIfTrue="1" operator="containsText" text="Riesgo Extremo">
      <formula>NOT(ISERROR(SEARCH("Riesgo Extremo",F27)))</formula>
    </cfRule>
  </conditionalFormatting>
  <conditionalFormatting sqref="F24">
    <cfRule type="containsText" dxfId="252" priority="104" stopIfTrue="1" operator="containsText" text="Riesgo Alto">
      <formula>NOT(ISERROR(SEARCH("Riesgo Alto",F24)))</formula>
    </cfRule>
    <cfRule type="containsText" dxfId="251" priority="105" stopIfTrue="1" operator="containsText" text="Riesgo Moderado">
      <formula>NOT(ISERROR(SEARCH("Riesgo Moderado",F24)))</formula>
    </cfRule>
    <cfRule type="containsText" dxfId="250" priority="106" stopIfTrue="1" operator="containsText" text="Riesgo Bajo">
      <formula>NOT(ISERROR(SEARCH("Riesgo Bajo",F24)))</formula>
    </cfRule>
    <cfRule type="containsText" dxfId="249" priority="107" stopIfTrue="1" operator="containsText" text="Riesgo Alto">
      <formula>NOT(ISERROR(SEARCH("Riesgo Alto",F24)))</formula>
    </cfRule>
    <cfRule type="containsText" dxfId="248" priority="108" stopIfTrue="1" operator="containsText" text="Riesgo Extremo">
      <formula>NOT(ISERROR(SEARCH("Riesgo Extremo",F24)))</formula>
    </cfRule>
  </conditionalFormatting>
  <conditionalFormatting sqref="F24">
    <cfRule type="containsText" dxfId="247" priority="103" stopIfTrue="1" operator="containsText" text="Riesgo Extremo">
      <formula>NOT(ISERROR(SEARCH("Riesgo Extremo",F24)))</formula>
    </cfRule>
  </conditionalFormatting>
  <conditionalFormatting sqref="F39">
    <cfRule type="containsText" dxfId="246" priority="98" stopIfTrue="1" operator="containsText" text="Riesgo Alto">
      <formula>NOT(ISERROR(SEARCH("Riesgo Alto",F39)))</formula>
    </cfRule>
    <cfRule type="containsText" dxfId="245" priority="99" stopIfTrue="1" operator="containsText" text="Riesgo Moderado">
      <formula>NOT(ISERROR(SEARCH("Riesgo Moderado",F39)))</formula>
    </cfRule>
    <cfRule type="containsText" dxfId="244" priority="100" stopIfTrue="1" operator="containsText" text="Riesgo Bajo">
      <formula>NOT(ISERROR(SEARCH("Riesgo Bajo",F39)))</formula>
    </cfRule>
    <cfRule type="containsText" dxfId="243" priority="101" stopIfTrue="1" operator="containsText" text="Riesgo Alto">
      <formula>NOT(ISERROR(SEARCH("Riesgo Alto",F39)))</formula>
    </cfRule>
    <cfRule type="containsText" dxfId="242" priority="102" stopIfTrue="1" operator="containsText" text="Riesgo Extremo">
      <formula>NOT(ISERROR(SEARCH("Riesgo Extremo",F39)))</formula>
    </cfRule>
  </conditionalFormatting>
  <conditionalFormatting sqref="F39">
    <cfRule type="containsText" dxfId="241" priority="97" stopIfTrue="1" operator="containsText" text="Riesgo Extremo">
      <formula>NOT(ISERROR(SEARCH("Riesgo Extremo",F39)))</formula>
    </cfRule>
  </conditionalFormatting>
  <conditionalFormatting sqref="F42">
    <cfRule type="containsText" dxfId="240" priority="92" stopIfTrue="1" operator="containsText" text="Riesgo Alto">
      <formula>NOT(ISERROR(SEARCH("Riesgo Alto",F42)))</formula>
    </cfRule>
    <cfRule type="containsText" dxfId="239" priority="93" stopIfTrue="1" operator="containsText" text="Riesgo Moderado">
      <formula>NOT(ISERROR(SEARCH("Riesgo Moderado",F42)))</formula>
    </cfRule>
    <cfRule type="containsText" dxfId="238" priority="94" stopIfTrue="1" operator="containsText" text="Riesgo Bajo">
      <formula>NOT(ISERROR(SEARCH("Riesgo Bajo",F42)))</formula>
    </cfRule>
    <cfRule type="containsText" dxfId="237" priority="95" stopIfTrue="1" operator="containsText" text="Riesgo Alto">
      <formula>NOT(ISERROR(SEARCH("Riesgo Alto",F42)))</formula>
    </cfRule>
    <cfRule type="containsText" dxfId="236" priority="96" stopIfTrue="1" operator="containsText" text="Riesgo Extremo">
      <formula>NOT(ISERROR(SEARCH("Riesgo Extremo",F42)))</formula>
    </cfRule>
  </conditionalFormatting>
  <conditionalFormatting sqref="F42">
    <cfRule type="containsText" dxfId="235" priority="91" stopIfTrue="1" operator="containsText" text="Riesgo Extremo">
      <formula>NOT(ISERROR(SEARCH("Riesgo Extremo",F42)))</formula>
    </cfRule>
  </conditionalFormatting>
  <conditionalFormatting sqref="F45">
    <cfRule type="containsText" dxfId="234" priority="86" stopIfTrue="1" operator="containsText" text="Riesgo Alto">
      <formula>NOT(ISERROR(SEARCH("Riesgo Alto",F45)))</formula>
    </cfRule>
    <cfRule type="containsText" dxfId="233" priority="87" stopIfTrue="1" operator="containsText" text="Riesgo Moderado">
      <formula>NOT(ISERROR(SEARCH("Riesgo Moderado",F45)))</formula>
    </cfRule>
    <cfRule type="containsText" dxfId="232" priority="88" stopIfTrue="1" operator="containsText" text="Riesgo Bajo">
      <formula>NOT(ISERROR(SEARCH("Riesgo Bajo",F45)))</formula>
    </cfRule>
    <cfRule type="containsText" dxfId="231" priority="89" stopIfTrue="1" operator="containsText" text="Riesgo Alto">
      <formula>NOT(ISERROR(SEARCH("Riesgo Alto",F45)))</formula>
    </cfRule>
    <cfRule type="containsText" dxfId="230" priority="90" stopIfTrue="1" operator="containsText" text="Riesgo Extremo">
      <formula>NOT(ISERROR(SEARCH("Riesgo Extremo",F45)))</formula>
    </cfRule>
  </conditionalFormatting>
  <conditionalFormatting sqref="F45">
    <cfRule type="containsText" dxfId="229" priority="85" stopIfTrue="1" operator="containsText" text="Riesgo Extremo">
      <formula>NOT(ISERROR(SEARCH("Riesgo Extremo",F45)))</formula>
    </cfRule>
  </conditionalFormatting>
  <conditionalFormatting sqref="F48">
    <cfRule type="containsText" dxfId="228" priority="80" stopIfTrue="1" operator="containsText" text="Riesgo Alto">
      <formula>NOT(ISERROR(SEARCH("Riesgo Alto",F48)))</formula>
    </cfRule>
    <cfRule type="containsText" dxfId="227" priority="81" stopIfTrue="1" operator="containsText" text="Riesgo Moderado">
      <formula>NOT(ISERROR(SEARCH("Riesgo Moderado",F48)))</formula>
    </cfRule>
    <cfRule type="containsText" dxfId="226" priority="82" stopIfTrue="1" operator="containsText" text="Riesgo Bajo">
      <formula>NOT(ISERROR(SEARCH("Riesgo Bajo",F48)))</formula>
    </cfRule>
    <cfRule type="containsText" dxfId="225" priority="83" stopIfTrue="1" operator="containsText" text="Riesgo Alto">
      <formula>NOT(ISERROR(SEARCH("Riesgo Alto",F48)))</formula>
    </cfRule>
    <cfRule type="containsText" dxfId="224" priority="84" stopIfTrue="1" operator="containsText" text="Riesgo Extremo">
      <formula>NOT(ISERROR(SEARCH("Riesgo Extremo",F48)))</formula>
    </cfRule>
  </conditionalFormatting>
  <conditionalFormatting sqref="F48">
    <cfRule type="containsText" dxfId="223" priority="79" stopIfTrue="1" operator="containsText" text="Riesgo Extremo">
      <formula>NOT(ISERROR(SEARCH("Riesgo Extremo",F48)))</formula>
    </cfRule>
  </conditionalFormatting>
  <conditionalFormatting sqref="F51">
    <cfRule type="containsText" dxfId="222" priority="74" stopIfTrue="1" operator="containsText" text="Riesgo Alto">
      <formula>NOT(ISERROR(SEARCH("Riesgo Alto",F51)))</formula>
    </cfRule>
    <cfRule type="containsText" dxfId="221" priority="75" stopIfTrue="1" operator="containsText" text="Riesgo Moderado">
      <formula>NOT(ISERROR(SEARCH("Riesgo Moderado",F51)))</formula>
    </cfRule>
    <cfRule type="containsText" dxfId="220" priority="76" stopIfTrue="1" operator="containsText" text="Riesgo Bajo">
      <formula>NOT(ISERROR(SEARCH("Riesgo Bajo",F51)))</formula>
    </cfRule>
    <cfRule type="containsText" dxfId="219" priority="77" stopIfTrue="1" operator="containsText" text="Riesgo Alto">
      <formula>NOT(ISERROR(SEARCH("Riesgo Alto",F51)))</formula>
    </cfRule>
    <cfRule type="containsText" dxfId="218" priority="78" stopIfTrue="1" operator="containsText" text="Riesgo Extremo">
      <formula>NOT(ISERROR(SEARCH("Riesgo Extremo",F51)))</formula>
    </cfRule>
  </conditionalFormatting>
  <conditionalFormatting sqref="F51">
    <cfRule type="containsText" dxfId="217" priority="73" stopIfTrue="1" operator="containsText" text="Riesgo Extremo">
      <formula>NOT(ISERROR(SEARCH("Riesgo Extremo",F51)))</formula>
    </cfRule>
  </conditionalFormatting>
  <conditionalFormatting sqref="F54">
    <cfRule type="containsText" dxfId="216" priority="68" stopIfTrue="1" operator="containsText" text="Riesgo Alto">
      <formula>NOT(ISERROR(SEARCH("Riesgo Alto",F54)))</formula>
    </cfRule>
    <cfRule type="containsText" dxfId="215" priority="69" stopIfTrue="1" operator="containsText" text="Riesgo Moderado">
      <formula>NOT(ISERROR(SEARCH("Riesgo Moderado",F54)))</formula>
    </cfRule>
    <cfRule type="containsText" dxfId="214" priority="70" stopIfTrue="1" operator="containsText" text="Riesgo Bajo">
      <formula>NOT(ISERROR(SEARCH("Riesgo Bajo",F54)))</formula>
    </cfRule>
    <cfRule type="containsText" dxfId="213" priority="71" stopIfTrue="1" operator="containsText" text="Riesgo Alto">
      <formula>NOT(ISERROR(SEARCH("Riesgo Alto",F54)))</formula>
    </cfRule>
    <cfRule type="containsText" dxfId="212" priority="72" stopIfTrue="1" operator="containsText" text="Riesgo Extremo">
      <formula>NOT(ISERROR(SEARCH("Riesgo Extremo",F54)))</formula>
    </cfRule>
  </conditionalFormatting>
  <conditionalFormatting sqref="F54">
    <cfRule type="containsText" dxfId="211" priority="67" stopIfTrue="1" operator="containsText" text="Riesgo Extremo">
      <formula>NOT(ISERROR(SEARCH("Riesgo Extremo",F54)))</formula>
    </cfRule>
  </conditionalFormatting>
  <conditionalFormatting sqref="F57">
    <cfRule type="containsText" dxfId="210" priority="62" stopIfTrue="1" operator="containsText" text="Riesgo Alto">
      <formula>NOT(ISERROR(SEARCH("Riesgo Alto",F57)))</formula>
    </cfRule>
    <cfRule type="containsText" dxfId="209" priority="63" stopIfTrue="1" operator="containsText" text="Riesgo Moderado">
      <formula>NOT(ISERROR(SEARCH("Riesgo Moderado",F57)))</formula>
    </cfRule>
    <cfRule type="containsText" dxfId="208" priority="64" stopIfTrue="1" operator="containsText" text="Riesgo Bajo">
      <formula>NOT(ISERROR(SEARCH("Riesgo Bajo",F57)))</formula>
    </cfRule>
    <cfRule type="containsText" dxfId="207" priority="65" stopIfTrue="1" operator="containsText" text="Riesgo Alto">
      <formula>NOT(ISERROR(SEARCH("Riesgo Alto",F57)))</formula>
    </cfRule>
    <cfRule type="containsText" dxfId="206" priority="66" stopIfTrue="1" operator="containsText" text="Riesgo Extremo">
      <formula>NOT(ISERROR(SEARCH("Riesgo Extremo",F57)))</formula>
    </cfRule>
  </conditionalFormatting>
  <conditionalFormatting sqref="F57">
    <cfRule type="containsText" dxfId="205" priority="61" stopIfTrue="1" operator="containsText" text="Riesgo Extremo">
      <formula>NOT(ISERROR(SEARCH("Riesgo Extremo",F57)))</formula>
    </cfRule>
  </conditionalFormatting>
  <conditionalFormatting sqref="F60">
    <cfRule type="containsText" dxfId="204" priority="56" stopIfTrue="1" operator="containsText" text="Riesgo Alto">
      <formula>NOT(ISERROR(SEARCH("Riesgo Alto",F60)))</formula>
    </cfRule>
    <cfRule type="containsText" dxfId="203" priority="57" stopIfTrue="1" operator="containsText" text="Riesgo Moderado">
      <formula>NOT(ISERROR(SEARCH("Riesgo Moderado",F60)))</formula>
    </cfRule>
    <cfRule type="containsText" dxfId="202" priority="58" stopIfTrue="1" operator="containsText" text="Riesgo Bajo">
      <formula>NOT(ISERROR(SEARCH("Riesgo Bajo",F60)))</formula>
    </cfRule>
    <cfRule type="containsText" dxfId="201" priority="59" stopIfTrue="1" operator="containsText" text="Riesgo Alto">
      <formula>NOT(ISERROR(SEARCH("Riesgo Alto",F60)))</formula>
    </cfRule>
    <cfRule type="containsText" dxfId="200" priority="60" stopIfTrue="1" operator="containsText" text="Riesgo Extremo">
      <formula>NOT(ISERROR(SEARCH("Riesgo Extremo",F60)))</formula>
    </cfRule>
  </conditionalFormatting>
  <conditionalFormatting sqref="F60">
    <cfRule type="containsText" dxfId="199" priority="55" stopIfTrue="1" operator="containsText" text="Riesgo Extremo">
      <formula>NOT(ISERROR(SEARCH("Riesgo Extremo",F60)))</formula>
    </cfRule>
  </conditionalFormatting>
  <conditionalFormatting sqref="F63">
    <cfRule type="containsText" dxfId="198" priority="50" stopIfTrue="1" operator="containsText" text="Riesgo Alto">
      <formula>NOT(ISERROR(SEARCH("Riesgo Alto",F63)))</formula>
    </cfRule>
    <cfRule type="containsText" dxfId="197" priority="51" stopIfTrue="1" operator="containsText" text="Riesgo Moderado">
      <formula>NOT(ISERROR(SEARCH("Riesgo Moderado",F63)))</formula>
    </cfRule>
    <cfRule type="containsText" dxfId="196" priority="52" stopIfTrue="1" operator="containsText" text="Riesgo Bajo">
      <formula>NOT(ISERROR(SEARCH("Riesgo Bajo",F63)))</formula>
    </cfRule>
    <cfRule type="containsText" dxfId="195" priority="53" stopIfTrue="1" operator="containsText" text="Riesgo Alto">
      <formula>NOT(ISERROR(SEARCH("Riesgo Alto",F63)))</formula>
    </cfRule>
    <cfRule type="containsText" dxfId="194" priority="54" stopIfTrue="1" operator="containsText" text="Riesgo Extremo">
      <formula>NOT(ISERROR(SEARCH("Riesgo Extremo",F63)))</formula>
    </cfRule>
  </conditionalFormatting>
  <conditionalFormatting sqref="F63">
    <cfRule type="containsText" dxfId="193" priority="49" stopIfTrue="1" operator="containsText" text="Riesgo Extremo">
      <formula>NOT(ISERROR(SEARCH("Riesgo Extremo",F63)))</formula>
    </cfRule>
  </conditionalFormatting>
  <conditionalFormatting sqref="F66">
    <cfRule type="containsText" dxfId="192" priority="44" stopIfTrue="1" operator="containsText" text="Riesgo Alto">
      <formula>NOT(ISERROR(SEARCH("Riesgo Alto",F66)))</formula>
    </cfRule>
    <cfRule type="containsText" dxfId="191" priority="45" stopIfTrue="1" operator="containsText" text="Riesgo Moderado">
      <formula>NOT(ISERROR(SEARCH("Riesgo Moderado",F66)))</formula>
    </cfRule>
    <cfRule type="containsText" dxfId="190" priority="46" stopIfTrue="1" operator="containsText" text="Riesgo Bajo">
      <formula>NOT(ISERROR(SEARCH("Riesgo Bajo",F66)))</formula>
    </cfRule>
    <cfRule type="containsText" dxfId="189" priority="47" stopIfTrue="1" operator="containsText" text="Riesgo Alto">
      <formula>NOT(ISERROR(SEARCH("Riesgo Alto",F66)))</formula>
    </cfRule>
    <cfRule type="containsText" dxfId="188" priority="48" stopIfTrue="1" operator="containsText" text="Riesgo Extremo">
      <formula>NOT(ISERROR(SEARCH("Riesgo Extremo",F66)))</formula>
    </cfRule>
  </conditionalFormatting>
  <conditionalFormatting sqref="F66">
    <cfRule type="containsText" dxfId="187" priority="43" stopIfTrue="1" operator="containsText" text="Riesgo Extremo">
      <formula>NOT(ISERROR(SEARCH("Riesgo Extremo",F66)))</formula>
    </cfRule>
  </conditionalFormatting>
  <dataValidations count="11">
    <dataValidation type="list" allowBlank="1" showDropDown="1" showInputMessage="1" showErrorMessage="1" sqref="I36:I67 I24:I25 I30:I34 I28">
      <formula1>PROBABILIDAD</formula1>
    </dataValidation>
    <dataValidation type="list" allowBlank="1" showInputMessage="1" showErrorMessage="1" errorTitle="ERROR" error="Este valor no es permitido" sqref="G53:G67">
      <formula1>EXISTENCONTROLES</formula1>
    </dataValidation>
    <dataValidation type="list" allowBlank="1" showInputMessage="1" showErrorMessage="1" sqref="K53:K67">
      <formula1>HerramientaControl</formula1>
    </dataValidation>
    <dataValidation type="list" allowBlank="1" showInputMessage="1" showErrorMessage="1" errorTitle="ERROR" error="Este valor no es permitido" sqref="L53:L67 M23:M67">
      <formula1>ManualesInstructivos</formula1>
    </dataValidation>
    <dataValidation type="list" allowBlank="1" showInputMessage="1" showErrorMessage="1" errorTitle="ERROR" error="Este valor no es permitido" sqref="P53:P67 O23:O67">
      <formula1>ResponDefinidos</formula1>
    </dataValidation>
    <dataValidation type="list" allowBlank="1" showInputMessage="1" showErrorMessage="1" errorTitle="ERROR" error="Este valor no es permitido" sqref="Q53:Q67 P23:P52">
      <formula1>FrecuenciaSeguim</formula1>
    </dataValidation>
    <dataValidation type="list" allowBlank="1" showDropDown="1" showInputMessage="1" showErrorMessage="1" sqref="J36:J67 I35 J23:J34">
      <formula1>IMPACTO</formula1>
    </dataValidation>
    <dataValidation type="list" allowBlank="1" showInputMessage="1" showErrorMessage="1" errorTitle="ERROR" error="Este valor no es permitido" sqref="L23:L27 L30:L52">
      <formula1>HerramientaControl</formula1>
    </dataValidation>
    <dataValidation type="list" allowBlank="1" showInputMessage="1" showErrorMessage="1" errorTitle="Dato erróneo" error="Solo elementos de la lista" sqref="N130 L28:L29 K23:K52">
      <formula1>ExistenManuales</formula1>
    </dataValidation>
    <dataValidation type="list" allowBlank="1" showInputMessage="1" showErrorMessage="1" errorTitle="ERROR" error="Este valor no es permitido" sqref="N23:N67">
      <formula1>HerramientaEfectiva</formula1>
    </dataValidation>
    <dataValidation type="list" allowBlank="1" showInputMessage="1" showErrorMessage="1" errorTitle="Dato erróneo" error="Solo elementos de la lista" sqref="Q23:Q52">
      <formula1>EvidenciaSeguimiento</formula1>
    </dataValidation>
  </dataValidations>
  <printOptions horizontalCentered="1" verticalCentered="1"/>
  <pageMargins left="0.98425196850393704" right="0" top="0" bottom="0" header="0" footer="0"/>
  <pageSetup scale="20" fitToHeight="2"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tabColor theme="0"/>
    <pageSetUpPr fitToPage="1"/>
  </sheetPr>
  <dimension ref="A1:W38"/>
  <sheetViews>
    <sheetView tabSelected="1" topLeftCell="B3" zoomScale="50" zoomScaleNormal="50" workbookViewId="0">
      <selection activeCell="G16" sqref="G16"/>
    </sheetView>
  </sheetViews>
  <sheetFormatPr baseColWidth="10" defaultRowHeight="93.75" customHeight="1" x14ac:dyDescent="0.35"/>
  <cols>
    <col min="1" max="1" width="33.28515625" style="94" customWidth="1"/>
    <col min="2" max="2" width="38.28515625" style="94" customWidth="1"/>
    <col min="3" max="3" width="46.7109375" style="94" customWidth="1"/>
    <col min="4" max="4" width="23.7109375" style="94" customWidth="1"/>
    <col min="5" max="5" width="23.42578125" style="94" customWidth="1"/>
    <col min="6" max="6" width="20.42578125" style="94" customWidth="1"/>
    <col min="7" max="7" width="29.140625" style="94" customWidth="1"/>
    <col min="8" max="8" width="51" style="94" customWidth="1"/>
    <col min="9" max="9" width="22.28515625" style="94" hidden="1" customWidth="1"/>
    <col min="10" max="10" width="24.7109375" style="94" customWidth="1"/>
    <col min="11" max="11" width="19.7109375" style="94" customWidth="1"/>
    <col min="12" max="12" width="23.7109375" style="94" customWidth="1"/>
    <col min="13" max="13" width="32" style="94" customWidth="1"/>
    <col min="14" max="14" width="20.7109375" style="94" customWidth="1"/>
    <col min="15" max="15" width="61.28515625" style="94" customWidth="1"/>
    <col min="16" max="16" width="38.140625" style="94" customWidth="1"/>
    <col min="17" max="17" width="26.5703125" style="94" customWidth="1"/>
    <col min="18" max="18" width="40.42578125" style="94" customWidth="1"/>
    <col min="19" max="19" width="16.85546875" style="94" customWidth="1"/>
    <col min="20" max="20" width="16.5703125" style="94" customWidth="1"/>
    <col min="21" max="21" width="29.140625" style="94" customWidth="1"/>
    <col min="22" max="23" width="28.85546875" style="94" customWidth="1"/>
    <col min="24" max="16384" width="11.42578125" style="94"/>
  </cols>
  <sheetData>
    <row r="1" spans="1:23" ht="23.25" x14ac:dyDescent="0.35">
      <c r="A1" s="1108"/>
      <c r="B1" s="1122" t="s">
        <v>68</v>
      </c>
      <c r="C1" s="1123"/>
      <c r="D1" s="1123"/>
      <c r="E1" s="1123"/>
      <c r="F1" s="1123"/>
      <c r="G1" s="1123"/>
      <c r="H1" s="1123"/>
      <c r="I1" s="1123"/>
      <c r="J1" s="1123"/>
      <c r="K1" s="1123"/>
      <c r="L1" s="1123"/>
      <c r="M1" s="1123"/>
      <c r="N1" s="1123"/>
      <c r="O1" s="1123"/>
      <c r="P1" s="1123"/>
      <c r="Q1" s="1123"/>
      <c r="R1" s="1123"/>
      <c r="S1" s="1123"/>
      <c r="T1" s="1123"/>
      <c r="U1" s="1124"/>
      <c r="V1" s="1116" t="s">
        <v>497</v>
      </c>
      <c r="W1" s="1117"/>
    </row>
    <row r="2" spans="1:23" ht="23.25" x14ac:dyDescent="0.35">
      <c r="A2" s="1109"/>
      <c r="B2" s="1111" t="s">
        <v>58</v>
      </c>
      <c r="C2" s="1112"/>
      <c r="D2" s="1112"/>
      <c r="E2" s="1112"/>
      <c r="F2" s="1112"/>
      <c r="G2" s="1112"/>
      <c r="H2" s="1112"/>
      <c r="I2" s="1112"/>
      <c r="J2" s="1112"/>
      <c r="K2" s="1112"/>
      <c r="L2" s="1112"/>
      <c r="M2" s="1112"/>
      <c r="N2" s="1112"/>
      <c r="O2" s="1112"/>
      <c r="P2" s="1112"/>
      <c r="Q2" s="1112"/>
      <c r="R2" s="1112"/>
      <c r="S2" s="1112"/>
      <c r="T2" s="1112"/>
      <c r="U2" s="1113"/>
      <c r="V2" s="1118" t="s">
        <v>214</v>
      </c>
      <c r="W2" s="1119"/>
    </row>
    <row r="3" spans="1:23" ht="23.25" x14ac:dyDescent="0.35">
      <c r="A3" s="1109"/>
      <c r="B3" s="1111" t="s">
        <v>59</v>
      </c>
      <c r="C3" s="1112"/>
      <c r="D3" s="1112"/>
      <c r="E3" s="1112"/>
      <c r="F3" s="1112"/>
      <c r="G3" s="1112"/>
      <c r="H3" s="1112"/>
      <c r="I3" s="1112"/>
      <c r="J3" s="1112"/>
      <c r="K3" s="1112"/>
      <c r="L3" s="1112"/>
      <c r="M3" s="1112"/>
      <c r="N3" s="1112"/>
      <c r="O3" s="1112"/>
      <c r="P3" s="1112"/>
      <c r="Q3" s="1112"/>
      <c r="R3" s="1112"/>
      <c r="S3" s="1112"/>
      <c r="T3" s="1112"/>
      <c r="U3" s="1113"/>
      <c r="V3" s="1118" t="s">
        <v>493</v>
      </c>
      <c r="W3" s="1119"/>
    </row>
    <row r="4" spans="1:23" ht="34.5" customHeight="1" thickBot="1" x14ac:dyDescent="0.4">
      <c r="A4" s="1110"/>
      <c r="B4" s="1068" t="s">
        <v>498</v>
      </c>
      <c r="C4" s="1069"/>
      <c r="D4" s="1069"/>
      <c r="E4" s="1069"/>
      <c r="F4" s="1069"/>
      <c r="G4" s="1069"/>
      <c r="H4" s="1069"/>
      <c r="I4" s="1069"/>
      <c r="J4" s="1069"/>
      <c r="K4" s="1069"/>
      <c r="L4" s="1069"/>
      <c r="M4" s="1069"/>
      <c r="N4" s="1069"/>
      <c r="O4" s="1069"/>
      <c r="P4" s="1069"/>
      <c r="Q4" s="1069"/>
      <c r="R4" s="1069"/>
      <c r="S4" s="1069"/>
      <c r="T4" s="1069"/>
      <c r="U4" s="1070"/>
      <c r="V4" s="1120" t="s">
        <v>61</v>
      </c>
      <c r="W4" s="1121"/>
    </row>
    <row r="5" spans="1:23" ht="52.5" customHeight="1" thickBot="1" x14ac:dyDescent="0.4">
      <c r="A5" s="1128" t="str">
        <f>+'SEPG-F-056'!B6</f>
        <v>PROCESO " Gestión Jurídica  "</v>
      </c>
      <c r="B5" s="1128"/>
      <c r="C5" s="1128"/>
      <c r="D5" s="1128"/>
      <c r="E5" s="1128"/>
      <c r="F5" s="1128"/>
      <c r="G5" s="1128"/>
      <c r="H5" s="1128"/>
      <c r="I5" s="1128"/>
      <c r="J5" s="1128"/>
      <c r="K5" s="1128"/>
      <c r="L5" s="1128"/>
      <c r="M5" s="1128"/>
      <c r="N5" s="1128"/>
      <c r="O5" s="1128"/>
      <c r="P5" s="1128"/>
      <c r="Q5" s="1128"/>
      <c r="R5" s="1128"/>
      <c r="S5" s="1128"/>
      <c r="T5" s="1128"/>
      <c r="U5" s="1128"/>
      <c r="V5" s="1128"/>
      <c r="W5" s="1128"/>
    </row>
    <row r="6" spans="1:23" ht="36" customHeight="1" x14ac:dyDescent="0.35">
      <c r="A6" s="1129" t="str">
        <f>+'SEPG-F-056'!B7</f>
        <v>MAPA DE RIESGO Y MEDIDAS ANTICORRUPCION GRUPO DE DEFENSA JUDICIAL 2017</v>
      </c>
      <c r="B6" s="1130"/>
      <c r="C6" s="1130"/>
      <c r="D6" s="1130"/>
      <c r="E6" s="1130"/>
      <c r="F6" s="1130"/>
      <c r="G6" s="1130"/>
      <c r="H6" s="1130"/>
      <c r="I6" s="1130"/>
      <c r="J6" s="1130"/>
      <c r="K6" s="1130"/>
      <c r="L6" s="1130"/>
      <c r="M6" s="1130"/>
      <c r="N6" s="1130"/>
      <c r="O6" s="1130"/>
      <c r="P6" s="1130"/>
      <c r="Q6" s="1130"/>
      <c r="R6" s="1130"/>
      <c r="S6" s="1130"/>
      <c r="T6" s="1130"/>
      <c r="U6" s="1130"/>
      <c r="V6" s="1130"/>
      <c r="W6" s="1131"/>
    </row>
    <row r="7" spans="1:23" ht="35.25" customHeight="1" x14ac:dyDescent="0.35">
      <c r="A7" s="97" t="str">
        <f>+'SEPG-F-056'!B9</f>
        <v>FECHA ELABORACION</v>
      </c>
      <c r="B7" s="1127" t="str">
        <f>+'SEPG-F-056'!C9</f>
        <v>Enero de 2017</v>
      </c>
      <c r="C7" s="1127"/>
      <c r="D7" s="1127"/>
      <c r="E7" s="1127"/>
      <c r="F7" s="1127"/>
      <c r="G7" s="1127"/>
      <c r="H7" s="1127"/>
      <c r="I7" s="1127"/>
      <c r="J7" s="1127"/>
      <c r="K7" s="1127"/>
      <c r="L7" s="1127"/>
      <c r="M7" s="1127"/>
      <c r="N7" s="1127"/>
      <c r="O7" s="1127"/>
      <c r="P7" s="1127"/>
      <c r="Q7" s="1127"/>
      <c r="R7" s="1127"/>
      <c r="S7" s="1127"/>
      <c r="T7" s="1127"/>
      <c r="U7" s="1127"/>
      <c r="V7" s="1127"/>
      <c r="W7" s="1127"/>
    </row>
    <row r="8" spans="1:23" s="95" customFormat="1" ht="24" thickBot="1" x14ac:dyDescent="0.4">
      <c r="A8" s="1078" t="s">
        <v>211</v>
      </c>
      <c r="B8" s="1079"/>
      <c r="C8" s="1080" t="str">
        <f>+'SEPG-F-056'!D10</f>
        <v xml:space="preserve">Asistir a la Agencia en la determinación de políticas, objetivos y estrategias relacionadas con el fortalecimiento de los procesos de asesoría jurídica, defensa judicial y gestión normativa con el objetivo de encauzar todas las actuaciones de la Agencia dentro de la normatividad vigente y disminuir los riesgos que puedan ocasionar  perjuicios. </v>
      </c>
      <c r="D8" s="1081"/>
      <c r="E8" s="1081"/>
      <c r="F8" s="1081"/>
      <c r="G8" s="1081"/>
      <c r="H8" s="1081"/>
      <c r="I8" s="1081"/>
      <c r="J8" s="1081"/>
      <c r="K8" s="1081"/>
      <c r="L8" s="1081"/>
      <c r="M8" s="1081"/>
      <c r="N8" s="1081"/>
      <c r="O8" s="1081"/>
      <c r="P8" s="1081"/>
      <c r="Q8" s="1081"/>
      <c r="R8" s="1081"/>
      <c r="S8" s="1081"/>
      <c r="T8" s="1081"/>
      <c r="U8" s="1081"/>
      <c r="V8" s="1081"/>
      <c r="W8" s="1082"/>
    </row>
    <row r="9" spans="1:23" ht="36" customHeight="1" x14ac:dyDescent="0.35">
      <c r="A9" s="1153" t="s">
        <v>209</v>
      </c>
      <c r="B9" s="1154"/>
      <c r="C9" s="1154"/>
      <c r="D9" s="1154"/>
      <c r="E9" s="1154"/>
      <c r="F9" s="1154"/>
      <c r="G9" s="1154"/>
      <c r="H9" s="1154"/>
      <c r="I9" s="1154"/>
      <c r="J9" s="1154"/>
      <c r="K9" s="1154"/>
      <c r="L9" s="1154"/>
      <c r="M9" s="1154"/>
      <c r="N9" s="1154"/>
      <c r="O9" s="1154"/>
      <c r="P9" s="1154"/>
      <c r="Q9" s="1154"/>
      <c r="R9" s="1154"/>
      <c r="S9" s="1154"/>
      <c r="T9" s="1154"/>
      <c r="U9" s="1154"/>
      <c r="V9" s="1154"/>
      <c r="W9" s="1155"/>
    </row>
    <row r="10" spans="1:23" ht="23.25" x14ac:dyDescent="0.35">
      <c r="A10" s="1156"/>
      <c r="B10" s="1157"/>
      <c r="C10" s="1157"/>
      <c r="D10" s="1157"/>
      <c r="E10" s="1157"/>
      <c r="F10" s="1157"/>
      <c r="G10" s="1157"/>
      <c r="H10" s="1157"/>
      <c r="I10" s="1157"/>
      <c r="J10" s="1157"/>
      <c r="K10" s="1157"/>
      <c r="L10" s="1157"/>
      <c r="M10" s="1157"/>
      <c r="N10" s="1157"/>
      <c r="O10" s="1157"/>
      <c r="P10" s="1157"/>
      <c r="Q10" s="1157"/>
      <c r="R10" s="1157"/>
      <c r="S10" s="1157"/>
      <c r="T10" s="1157"/>
      <c r="U10" s="1157"/>
      <c r="V10" s="1157"/>
      <c r="W10" s="1158"/>
    </row>
    <row r="11" spans="1:23" ht="112.5" customHeight="1" x14ac:dyDescent="0.35">
      <c r="A11" s="1125" t="s">
        <v>254</v>
      </c>
      <c r="B11" s="1114"/>
      <c r="C11" s="1114"/>
      <c r="D11" s="1114"/>
      <c r="E11" s="1114"/>
      <c r="F11" s="1114"/>
      <c r="G11" s="1114"/>
      <c r="H11" s="1114"/>
      <c r="I11" s="1114"/>
      <c r="J11" s="1114"/>
      <c r="K11" s="1114" t="s">
        <v>205</v>
      </c>
      <c r="L11" s="1114"/>
      <c r="M11" s="1114"/>
      <c r="N11" s="1114"/>
      <c r="O11" s="1114"/>
      <c r="P11" s="1114"/>
      <c r="Q11" s="1114"/>
      <c r="R11" s="1114"/>
      <c r="S11" s="1132"/>
      <c r="T11" s="1132"/>
      <c r="U11" s="1132"/>
      <c r="V11" s="1132"/>
      <c r="W11" s="1133"/>
    </row>
    <row r="12" spans="1:23" ht="94.5" customHeight="1" thickBot="1" x14ac:dyDescent="0.4">
      <c r="A12" s="1126"/>
      <c r="B12" s="1115"/>
      <c r="C12" s="1115"/>
      <c r="D12" s="1115"/>
      <c r="E12" s="1115"/>
      <c r="F12" s="1115"/>
      <c r="G12" s="1115"/>
      <c r="H12" s="1115"/>
      <c r="I12" s="1115"/>
      <c r="J12" s="1115"/>
      <c r="K12" s="1115"/>
      <c r="L12" s="1115"/>
      <c r="M12" s="1115"/>
      <c r="N12" s="1115"/>
      <c r="O12" s="1115"/>
      <c r="P12" s="1115"/>
      <c r="Q12" s="1115"/>
      <c r="R12" s="1115"/>
      <c r="S12" s="1134"/>
      <c r="T12" s="1134"/>
      <c r="U12" s="1134"/>
      <c r="V12" s="1134"/>
      <c r="W12" s="1135"/>
    </row>
    <row r="13" spans="1:23" ht="24" thickBot="1" x14ac:dyDescent="0.4">
      <c r="A13" s="98"/>
      <c r="B13" s="98"/>
      <c r="C13" s="98"/>
      <c r="D13" s="99"/>
      <c r="E13" s="99"/>
      <c r="F13" s="96"/>
      <c r="G13" s="96"/>
      <c r="H13" s="96"/>
      <c r="I13" s="96"/>
      <c r="J13" s="96"/>
      <c r="K13" s="96"/>
      <c r="L13" s="96"/>
      <c r="M13" s="96"/>
      <c r="N13" s="96"/>
      <c r="O13" s="96"/>
      <c r="P13" s="96"/>
    </row>
    <row r="14" spans="1:23" ht="93.75" customHeight="1" x14ac:dyDescent="0.35">
      <c r="A14" s="1164" t="s">
        <v>105</v>
      </c>
      <c r="B14" s="1165"/>
      <c r="C14" s="1165"/>
      <c r="D14" s="1165"/>
      <c r="E14" s="1165"/>
      <c r="F14" s="1165"/>
      <c r="G14" s="1166"/>
      <c r="H14" s="1170" t="s">
        <v>106</v>
      </c>
      <c r="I14" s="1165"/>
      <c r="J14" s="1165"/>
      <c r="K14" s="1165"/>
      <c r="L14" s="1165"/>
      <c r="M14" s="1166"/>
      <c r="N14" s="124"/>
      <c r="O14" s="1150" t="s">
        <v>62</v>
      </c>
      <c r="P14" s="1151"/>
      <c r="Q14" s="1151"/>
      <c r="R14" s="1151"/>
      <c r="S14" s="1151"/>
      <c r="T14" s="1151"/>
      <c r="U14" s="1151"/>
      <c r="V14" s="1151"/>
      <c r="W14" s="1152"/>
    </row>
    <row r="15" spans="1:23" ht="24" customHeight="1" thickBot="1" x14ac:dyDescent="0.4">
      <c r="A15" s="1167"/>
      <c r="B15" s="1168"/>
      <c r="C15" s="1168"/>
      <c r="D15" s="1168"/>
      <c r="E15" s="1168"/>
      <c r="F15" s="1168"/>
      <c r="G15" s="1169"/>
      <c r="H15" s="1171"/>
      <c r="I15" s="1172"/>
      <c r="J15" s="1172"/>
      <c r="K15" s="1172"/>
      <c r="L15" s="1172"/>
      <c r="M15" s="1173"/>
      <c r="N15" s="105"/>
      <c r="O15" s="1071" t="s">
        <v>91</v>
      </c>
      <c r="P15" s="1159" t="s">
        <v>45</v>
      </c>
      <c r="Q15" s="1160"/>
      <c r="R15" s="1161"/>
      <c r="S15" s="1159" t="s">
        <v>64</v>
      </c>
      <c r="T15" s="1161"/>
      <c r="U15" s="1071" t="s">
        <v>67</v>
      </c>
      <c r="V15" s="1145" t="s">
        <v>138</v>
      </c>
      <c r="W15" s="1146"/>
    </row>
    <row r="16" spans="1:23" s="100" customFormat="1" ht="104.25" customHeight="1" thickBot="1" x14ac:dyDescent="0.25">
      <c r="A16" s="422" t="s">
        <v>28</v>
      </c>
      <c r="B16" s="418" t="s">
        <v>12</v>
      </c>
      <c r="C16" s="418" t="s">
        <v>203</v>
      </c>
      <c r="D16" s="418" t="s">
        <v>21</v>
      </c>
      <c r="E16" s="418" t="s">
        <v>1</v>
      </c>
      <c r="F16" s="418" t="s">
        <v>2</v>
      </c>
      <c r="G16" s="418" t="s">
        <v>101</v>
      </c>
      <c r="H16" s="418" t="s">
        <v>102</v>
      </c>
      <c r="I16" s="418" t="s">
        <v>103</v>
      </c>
      <c r="J16" s="418" t="s">
        <v>2</v>
      </c>
      <c r="K16" s="418" t="s">
        <v>1</v>
      </c>
      <c r="L16" s="418" t="s">
        <v>31</v>
      </c>
      <c r="M16" s="418" t="s">
        <v>57</v>
      </c>
      <c r="N16" s="364" t="s">
        <v>13</v>
      </c>
      <c r="O16" s="1072"/>
      <c r="P16" s="418" t="s">
        <v>45</v>
      </c>
      <c r="Q16" s="418" t="s">
        <v>342</v>
      </c>
      <c r="R16" s="418" t="s">
        <v>343</v>
      </c>
      <c r="S16" s="418" t="s">
        <v>65</v>
      </c>
      <c r="T16" s="418" t="s">
        <v>66</v>
      </c>
      <c r="U16" s="1072"/>
      <c r="V16" s="1147"/>
      <c r="W16" s="1148"/>
    </row>
    <row r="17" spans="1:23" ht="116.25" x14ac:dyDescent="0.35">
      <c r="A17" s="1103" t="str">
        <f>'SEPG-F-057'!B17</f>
        <v>GJ-DJ 1</v>
      </c>
      <c r="B17" s="1091" t="str">
        <f>IF(COUNTA('SEPG-F-057'!C17)&gt;0,'SEPG-F-057'!C17,"")</f>
        <v>Ocultar o presentar pruebas  falsas o incompletas para beneficiar a terceros</v>
      </c>
      <c r="C17" s="1091" t="str">
        <f>IF(COUNTA('SEPG-F-057'!D17)&gt;0,'SEPG-F-057'!D17,"")</f>
        <v>En procesos de instancia judicial y arbitral se podrían ocultar o presentar pruebas falsas o incompletas que busquen entorpecer el proceso o beneficiar a terceros.</v>
      </c>
      <c r="D17" s="1075" t="str">
        <f>IF(COUNTA('SEPG-F-057'!L17)&gt;0,'SEPG-F-057'!L17,"")</f>
        <v>Riesgo de Corrupción</v>
      </c>
      <c r="E17" s="446">
        <f>'SEPG-F-059'!$Y26</f>
        <v>1</v>
      </c>
      <c r="F17" s="446">
        <f>'SEPG-F-059'!Y27</f>
        <v>13</v>
      </c>
      <c r="G17" s="423">
        <f>'SEPG-F-059'!AA26</f>
        <v>13</v>
      </c>
      <c r="H17" s="106" t="str">
        <f>IF('SEPG-F-062'!H23=0," ",'SEPG-F-062'!H23)</f>
        <v>La pruebas son organizadas por las respectivas gerencias de la entidad sobre informes de supervisores, interventores y/o el  concesionario, y otros..</v>
      </c>
      <c r="I17" s="1075">
        <f>'SEPG-F-062'!U23</f>
        <v>-2</v>
      </c>
      <c r="J17" s="446">
        <f ca="1">+'SEPG-F-062'!W23</f>
        <v>13</v>
      </c>
      <c r="K17" s="446">
        <f>+'SEPG-F-062'!V23</f>
        <v>1</v>
      </c>
      <c r="L17" s="1075">
        <f ca="1">IFERROR(+'SEPG-F-062'!X23,"")</f>
        <v>13</v>
      </c>
      <c r="M17" s="1086" t="str">
        <f ca="1">IFERROR(IF('SEPG-F-062'!AA23&lt;&gt;0,'SEPG-F-062'!AA23,'SEPG-F-062'!Y23),"")</f>
        <v>Riesgo Moderado (Z-8)</v>
      </c>
      <c r="N17" s="1073" t="s">
        <v>42</v>
      </c>
      <c r="O17" s="1064" t="s">
        <v>509</v>
      </c>
      <c r="P17" s="1162"/>
      <c r="Q17" s="496" t="s">
        <v>439</v>
      </c>
      <c r="R17" s="496" t="s">
        <v>455</v>
      </c>
      <c r="S17" s="497">
        <v>42736</v>
      </c>
      <c r="T17" s="497">
        <v>43100</v>
      </c>
      <c r="U17" s="498" t="s">
        <v>451</v>
      </c>
      <c r="V17" s="1049" t="s">
        <v>452</v>
      </c>
      <c r="W17" s="1050"/>
    </row>
    <row r="18" spans="1:23" ht="23.25" x14ac:dyDescent="0.35">
      <c r="A18" s="1104"/>
      <c r="B18" s="1092"/>
      <c r="C18" s="1092"/>
      <c r="D18" s="1066"/>
      <c r="E18" s="1066" t="str">
        <f>IFERROR(VLOOKUP(E17,'SEPG-F-059'!$B$17:$K$21,6,FALSE),"")</f>
        <v xml:space="preserve">Raro </v>
      </c>
      <c r="F18" s="1066" t="str">
        <f>IFERROR(VLOOKUP(F17,'SEPG-F-059'!$L$17:$U$21,5,FALSE),"")</f>
        <v>Catastrófico</v>
      </c>
      <c r="G18" s="1076" t="str">
        <f>'SEPG-F-059'!AB26</f>
        <v>Riesgo Moderado (Z-8)</v>
      </c>
      <c r="H18" s="106" t="str">
        <f>IF('SEPG-F-062'!H24=0," ",'SEPG-F-062'!H24)</f>
        <v xml:space="preserve"> </v>
      </c>
      <c r="I18" s="1066"/>
      <c r="J18" s="1066" t="str">
        <f ca="1">IFERROR(VLOOKUP(J17,'SEPG-F-059'!$L$17:$U$21,5,FALSE),"")</f>
        <v>Catastrófico</v>
      </c>
      <c r="K18" s="1066" t="str">
        <f>IFERROR(VLOOKUP(K17,'SEPG-F-059'!$B$17:$K$21,6,FALSE),"")</f>
        <v xml:space="preserve">Raro </v>
      </c>
      <c r="L18" s="1066"/>
      <c r="M18" s="1077"/>
      <c r="N18" s="1074"/>
      <c r="O18" s="1065"/>
      <c r="P18" s="1163"/>
      <c r="Q18" s="1051" t="s">
        <v>440</v>
      </c>
      <c r="R18" s="1051"/>
      <c r="S18" s="1051">
        <v>42916</v>
      </c>
      <c r="T18" s="1051">
        <v>43100</v>
      </c>
      <c r="U18" s="1051" t="s">
        <v>453</v>
      </c>
      <c r="V18" s="1053" t="s">
        <v>454</v>
      </c>
      <c r="W18" s="1054"/>
    </row>
    <row r="19" spans="1:23" ht="24" thickBot="1" x14ac:dyDescent="0.4">
      <c r="A19" s="1104"/>
      <c r="B19" s="1092"/>
      <c r="C19" s="1092"/>
      <c r="D19" s="1066"/>
      <c r="E19" s="1066"/>
      <c r="F19" s="1066"/>
      <c r="G19" s="1077"/>
      <c r="H19" s="106" t="str">
        <f>IF('SEPG-F-062'!H25=0," ",'SEPG-F-062'!H25)</f>
        <v xml:space="preserve"> </v>
      </c>
      <c r="I19" s="1149"/>
      <c r="J19" s="1066"/>
      <c r="K19" s="1066"/>
      <c r="L19" s="1066"/>
      <c r="M19" s="1077"/>
      <c r="N19" s="1074"/>
      <c r="O19" s="1065"/>
      <c r="P19" s="1163"/>
      <c r="Q19" s="1052"/>
      <c r="R19" s="1052"/>
      <c r="S19" s="1052"/>
      <c r="T19" s="1052"/>
      <c r="U19" s="1052"/>
      <c r="V19" s="1055"/>
      <c r="W19" s="1056"/>
    </row>
    <row r="20" spans="1:23" ht="93" x14ac:dyDescent="0.35">
      <c r="A20" s="1103" t="str">
        <f>'SEPG-F-057'!B18</f>
        <v>GJ-DJ 2</v>
      </c>
      <c r="B20" s="1093" t="str">
        <f>IF(COUNTA('SEPG-F-057'!C18)&gt;0,'SEPG-F-057'!C18,"")</f>
        <v>Negligencia en el seguimiento de los términos de  vencimiento procesales con el fin de beneficiar a terceros.</v>
      </c>
      <c r="C20" s="1093" t="str">
        <f>IF(COUNTA('SEPG-F-057'!D18)&gt;0,'SEPG-F-057'!D18,"")</f>
        <v>La falta de seguimiento u omisión de plazos de vencimiento de términos procesales, a fin de que no se ejecutar las acciones de cumplimiento necesarias .</v>
      </c>
      <c r="D20" s="1091" t="str">
        <f>IF(COUNTA('SEPG-F-057'!L18)&gt;0,'SEPG-F-057'!L18,"")</f>
        <v>Riesgo de Corrupción</v>
      </c>
      <c r="E20" s="446">
        <f>'SEPG-F-059'!$Y28</f>
        <v>2</v>
      </c>
      <c r="F20" s="446">
        <f>'SEPG-F-059'!Y29</f>
        <v>13</v>
      </c>
      <c r="G20" s="423">
        <f>'SEPG-F-059'!AA28</f>
        <v>26</v>
      </c>
      <c r="H20" s="106" t="str">
        <f>IF('SEPG-F-062'!H26=0," ",'SEPG-F-062'!H26)</f>
        <v>Contrato con firma externa quienes están revisando el estado de procesos, y envían los informes a diario.</v>
      </c>
      <c r="I20" s="1075">
        <f>'SEPG-F-062'!U26</f>
        <v>-2</v>
      </c>
      <c r="J20" s="446">
        <f ca="1">+'SEPG-F-062'!W26</f>
        <v>13</v>
      </c>
      <c r="K20" s="446">
        <f>+'SEPG-F-062'!V26</f>
        <v>1</v>
      </c>
      <c r="L20" s="1075">
        <f ca="1">IFERROR(+'SEPG-F-062'!X26,"")</f>
        <v>13</v>
      </c>
      <c r="M20" s="1086" t="str">
        <f ca="1">IFERROR(IF('SEPG-F-062'!AA26&lt;&gt;0,'SEPG-F-062'!AA26,'SEPG-F-062'!Y26),"")</f>
        <v>Riesgo Moderado (Z-8)</v>
      </c>
      <c r="N20" s="1073" t="s">
        <v>42</v>
      </c>
      <c r="O20" s="1064" t="s">
        <v>482</v>
      </c>
      <c r="P20" s="1064"/>
      <c r="Q20" s="1064" t="s">
        <v>440</v>
      </c>
      <c r="R20" s="1064" t="s">
        <v>455</v>
      </c>
      <c r="S20" s="1063">
        <v>42736</v>
      </c>
      <c r="T20" s="1063">
        <v>43100</v>
      </c>
      <c r="U20" s="1084" t="s">
        <v>483</v>
      </c>
      <c r="V20" s="1049" t="s">
        <v>484</v>
      </c>
      <c r="W20" s="1050"/>
    </row>
    <row r="21" spans="1:23" ht="93" x14ac:dyDescent="0.35">
      <c r="A21" s="1104"/>
      <c r="B21" s="1094"/>
      <c r="C21" s="1094"/>
      <c r="D21" s="1092"/>
      <c r="E21" s="1066" t="str">
        <f>IFERROR(VLOOKUP(E20,'SEPG-F-059'!$B$17:$K$21,6,FALSE),"")</f>
        <v xml:space="preserve">Improbable </v>
      </c>
      <c r="F21" s="1066" t="str">
        <f>IFERROR(VLOOKUP(F20,'SEPG-F-059'!$L$17:$U$21,5,FALSE),"")</f>
        <v>Catastrófico</v>
      </c>
      <c r="G21" s="1076" t="str">
        <f>'SEPG-F-059'!AB28</f>
        <v>Riesgo Alto (Z-12)</v>
      </c>
      <c r="H21" s="106" t="str">
        <f>IF('SEPG-F-062'!H27=0," ",'SEPG-F-062'!H27)</f>
        <v>Se efectúa seguimiento a los procesos judiciales entregados  a firmas externas (Tribunal de Arbitramento)</v>
      </c>
      <c r="I21" s="1066"/>
      <c r="J21" s="1066" t="str">
        <f ca="1">IFERROR(VLOOKUP(J20,'SEPG-F-059'!$L$17:$U$21,5,FALSE),"")</f>
        <v>Catastrófico</v>
      </c>
      <c r="K21" s="1066" t="str">
        <f>IFERROR(VLOOKUP(K20,'SEPG-F-059'!$B$17:$K$21,6,FALSE),"")</f>
        <v xml:space="preserve">Raro </v>
      </c>
      <c r="L21" s="1066"/>
      <c r="M21" s="1077"/>
      <c r="N21" s="1074"/>
      <c r="O21" s="1065"/>
      <c r="P21" s="1065"/>
      <c r="Q21" s="1065"/>
      <c r="R21" s="1065"/>
      <c r="S21" s="1051"/>
      <c r="T21" s="1051"/>
      <c r="U21" s="1085"/>
      <c r="V21" s="1087"/>
      <c r="W21" s="1088"/>
    </row>
    <row r="22" spans="1:23" ht="144.75" customHeight="1" thickBot="1" x14ac:dyDescent="0.4">
      <c r="A22" s="1104"/>
      <c r="B22" s="1094"/>
      <c r="C22" s="1094"/>
      <c r="D22" s="1092"/>
      <c r="E22" s="1066"/>
      <c r="F22" s="1066"/>
      <c r="G22" s="1077"/>
      <c r="H22" s="106" t="str">
        <f>IF('SEPG-F-062'!H28=0," ",'SEPG-F-062'!H28)</f>
        <v>Consulta por parte de lo abogados de la Gerencia de Defensa Judicial del Portal de la Rama Judicial cotejando la información proporcionada por la firma externa La Litigar.com</v>
      </c>
      <c r="I22" s="1066"/>
      <c r="J22" s="1066"/>
      <c r="K22" s="1066"/>
      <c r="L22" s="1066"/>
      <c r="M22" s="1077"/>
      <c r="N22" s="1074"/>
      <c r="O22" s="1065"/>
      <c r="P22" s="1065"/>
      <c r="Q22" s="1065"/>
      <c r="R22" s="1065"/>
      <c r="S22" s="1051"/>
      <c r="T22" s="1051"/>
      <c r="U22" s="1085"/>
      <c r="V22" s="1087"/>
      <c r="W22" s="1088"/>
    </row>
    <row r="23" spans="1:23" ht="108.75" customHeight="1" x14ac:dyDescent="0.35">
      <c r="A23" s="1103" t="str">
        <f>'SEPG-F-057'!B19</f>
        <v>GJ-DJ 3</v>
      </c>
      <c r="B23" s="1093" t="str">
        <f>IF(COUNTA('SEPG-F-057'!C19)&gt;0,'SEPG-F-057'!C19,"")</f>
        <v>Incumplimiento o falta de gestión efectiva ante ordenes judiciales.</v>
      </c>
      <c r="C23" s="1093" t="str">
        <f>IF(COUNTA('SEPG-F-057'!D19)&gt;0,'SEPG-F-057'!D19,"")</f>
        <v>Los fallos ordenados por entes judiciales podrían no ejecutarse, o realizase una mala gestión con ellos ocasionando detrimento patrimonial de la Nación o para beneficio de terceros.</v>
      </c>
      <c r="D23" s="1091" t="str">
        <f>IF(COUNTA('SEPG-F-057'!L19)&gt;0,'SEPG-F-057'!L19,"")</f>
        <v>Riesgo de Corrupción</v>
      </c>
      <c r="E23" s="446">
        <f>'SEPG-F-059'!Y30</f>
        <v>1</v>
      </c>
      <c r="F23" s="446">
        <f>'SEPG-F-059'!Y31</f>
        <v>13</v>
      </c>
      <c r="G23" s="423">
        <f>'SEPG-F-059'!AA30</f>
        <v>13</v>
      </c>
      <c r="H23" s="106" t="str">
        <f>IF('SEPG-F-062'!H29=0," ",'SEPG-F-062'!H29)</f>
        <v xml:space="preserve">informe de seguimiento a cumplimiento de sentencias </v>
      </c>
      <c r="I23" s="1075">
        <f>'SEPG-F-062'!U29</f>
        <v>-1</v>
      </c>
      <c r="J23" s="446">
        <f ca="1">+'SEPG-F-062'!W29</f>
        <v>7</v>
      </c>
      <c r="K23" s="446">
        <f>+'SEPG-F-062'!V29</f>
        <v>1</v>
      </c>
      <c r="L23" s="1075">
        <f ca="1">IFERROR(+'SEPG-F-062'!X29,"")</f>
        <v>7</v>
      </c>
      <c r="M23" s="1086" t="str">
        <f ca="1">IFERROR(IF('SEPG-F-062'!AA29&lt;&gt;0,'SEPG-F-062'!AA29,'SEPG-F-062'!Y29),"")</f>
        <v>Riesgo Bajo (Z-1)</v>
      </c>
      <c r="N23" s="1073" t="s">
        <v>42</v>
      </c>
      <c r="O23" s="1064" t="s">
        <v>441</v>
      </c>
      <c r="P23" s="1073"/>
      <c r="Q23" s="1073" t="s">
        <v>440</v>
      </c>
      <c r="R23" s="1073" t="s">
        <v>442</v>
      </c>
      <c r="S23" s="1063">
        <v>42736</v>
      </c>
      <c r="T23" s="1063">
        <v>43100</v>
      </c>
      <c r="U23" s="1089" t="s">
        <v>478</v>
      </c>
      <c r="V23" s="1057" t="s">
        <v>457</v>
      </c>
      <c r="W23" s="1058"/>
    </row>
    <row r="24" spans="1:23" ht="69.75" x14ac:dyDescent="0.35">
      <c r="A24" s="1104"/>
      <c r="B24" s="1094"/>
      <c r="C24" s="1094"/>
      <c r="D24" s="1092"/>
      <c r="E24" s="1066" t="str">
        <f>IFERROR(VLOOKUP(E23,'SEPG-F-059'!$B$17:$K$21,6,FALSE),"")</f>
        <v xml:space="preserve">Raro </v>
      </c>
      <c r="F24" s="1066" t="str">
        <f>IFERROR(VLOOKUP(F23,'SEPG-F-059'!$L$17:$U$21,5,FALSE),"")</f>
        <v>Catastrófico</v>
      </c>
      <c r="G24" s="1076" t="str">
        <f>'SEPG-F-059'!AB30</f>
        <v>Riesgo Moderado (Z-8)</v>
      </c>
      <c r="H24" s="106" t="str">
        <f>IF('SEPG-F-062'!H30=0," ",'SEPG-F-062'!H30)</f>
        <v xml:space="preserve">Informe a las Vicepresidencias correspondientes de las novedades judiciales </v>
      </c>
      <c r="I24" s="1066"/>
      <c r="J24" s="1066" t="str">
        <f ca="1">IFERROR(VLOOKUP(J23,'SEPG-F-059'!$L$17:$U$21,5,FALSE),"")</f>
        <v>Moderado</v>
      </c>
      <c r="K24" s="1066" t="str">
        <f>IFERROR(VLOOKUP(K23,'SEPG-F-059'!$B$17:$K$21,6,FALSE),"")</f>
        <v xml:space="preserve">Raro </v>
      </c>
      <c r="L24" s="1066"/>
      <c r="M24" s="1077"/>
      <c r="N24" s="1074"/>
      <c r="O24" s="1065"/>
      <c r="P24" s="1074"/>
      <c r="Q24" s="1074"/>
      <c r="R24" s="1074"/>
      <c r="S24" s="1051"/>
      <c r="T24" s="1051"/>
      <c r="U24" s="1074"/>
      <c r="V24" s="1059"/>
      <c r="W24" s="1060"/>
    </row>
    <row r="25" spans="1:23" thickBot="1" x14ac:dyDescent="0.4">
      <c r="A25" s="1107"/>
      <c r="B25" s="1105"/>
      <c r="C25" s="1105"/>
      <c r="D25" s="1106"/>
      <c r="E25" s="1067"/>
      <c r="F25" s="1067"/>
      <c r="G25" s="1090"/>
      <c r="H25" s="106" t="str">
        <f>IF('SEPG-F-062'!H31=0," ",'SEPG-F-062'!H31)</f>
        <v>En algunos casos la oficina de Atención al Ciudadano hace seguimiento por requerimientos del peticionario.</v>
      </c>
      <c r="I25" s="1067"/>
      <c r="J25" s="1067"/>
      <c r="K25" s="1067"/>
      <c r="L25" s="1067"/>
      <c r="M25" s="1090"/>
      <c r="N25" s="1083"/>
      <c r="O25" s="1137"/>
      <c r="P25" s="1083"/>
      <c r="Q25" s="1083"/>
      <c r="R25" s="1083"/>
      <c r="S25" s="1052"/>
      <c r="T25" s="1052"/>
      <c r="U25" s="1083"/>
      <c r="V25" s="1061"/>
      <c r="W25" s="1062"/>
    </row>
    <row r="26" spans="1:23" ht="46.5" x14ac:dyDescent="0.35">
      <c r="A26" s="1103" t="str">
        <f>'SEPG-F-057'!B20</f>
        <v>GJ-DJ 4</v>
      </c>
      <c r="B26" s="1093" t="str">
        <f>IF(COUNTA('SEPG-F-057'!C20)&gt;0,'SEPG-F-057'!C20,"")</f>
        <v xml:space="preserve">Filtración de información de procesos judiciales </v>
      </c>
      <c r="C26" s="1093" t="str">
        <f>IF(COUNTA('SEPG-F-057'!D20)&gt;0,'SEPG-F-057'!D20,"")</f>
        <v>Decisiones  y posiciones institucionales para atender fallos judiciales, puede filtrarse antes de presentarlo oficialmente con el fin de favorecer a terceros.</v>
      </c>
      <c r="D26" s="1091" t="str">
        <f>IF(COUNTA('SEPG-F-057'!L20)&gt;0,'SEPG-F-057'!L20,"")</f>
        <v>Riesgo de Corrupción</v>
      </c>
      <c r="E26" s="446">
        <f>'SEPG-F-059'!Y32</f>
        <v>1</v>
      </c>
      <c r="F26" s="446">
        <f>'SEPG-F-059'!Y33</f>
        <v>13</v>
      </c>
      <c r="G26" s="423">
        <f>'SEPG-F-059'!AA32</f>
        <v>13</v>
      </c>
      <c r="H26" s="106" t="str">
        <f>IF('SEPG-F-062'!H32=0," ",'SEPG-F-062'!H32)</f>
        <v>Manejo centralizado de correspondencia</v>
      </c>
      <c r="I26" s="1075">
        <f>'SEPG-F-062'!U32</f>
        <v>-2</v>
      </c>
      <c r="J26" s="446">
        <f ca="1">+'SEPG-F-062'!W32</f>
        <v>13</v>
      </c>
      <c r="K26" s="446">
        <f>+'SEPG-F-062'!V32</f>
        <v>1</v>
      </c>
      <c r="L26" s="1075">
        <f ca="1">IFERROR(+'SEPG-F-062'!X32,"")</f>
        <v>13</v>
      </c>
      <c r="M26" s="1086" t="str">
        <f ca="1">IFERROR(IF('SEPG-F-062'!AA32&lt;&gt;0,'SEPG-F-062'!AA32,'SEPG-F-062'!Y32),"")</f>
        <v>Riesgo Moderado (Z-8)</v>
      </c>
      <c r="N26" s="1073" t="s">
        <v>42</v>
      </c>
      <c r="O26" s="1064" t="s">
        <v>479</v>
      </c>
      <c r="P26" s="1064"/>
      <c r="Q26" s="1064" t="s">
        <v>459</v>
      </c>
      <c r="R26" s="1073"/>
      <c r="S26" s="1063">
        <v>42736</v>
      </c>
      <c r="T26" s="1063">
        <v>43100</v>
      </c>
      <c r="U26" s="1089" t="s">
        <v>480</v>
      </c>
      <c r="V26" s="1057" t="s">
        <v>481</v>
      </c>
      <c r="W26" s="1058"/>
    </row>
    <row r="27" spans="1:23" ht="46.5" x14ac:dyDescent="0.35">
      <c r="A27" s="1104"/>
      <c r="B27" s="1094"/>
      <c r="C27" s="1094"/>
      <c r="D27" s="1092"/>
      <c r="E27" s="1066" t="str">
        <f>IFERROR(VLOOKUP(E26,'SEPG-F-059'!$B$17:$K$21,6,FALSE),"")</f>
        <v xml:space="preserve">Raro </v>
      </c>
      <c r="F27" s="1066" t="str">
        <f>IFERROR(VLOOKUP(F26,'SEPG-F-059'!$L$17:$U$21,5,FALSE),"")</f>
        <v>Catastrófico</v>
      </c>
      <c r="G27" s="1076" t="str">
        <f>'SEPG-F-059'!AB32</f>
        <v>Riesgo Moderado (Z-8)</v>
      </c>
      <c r="H27" s="106" t="str">
        <f>IF('SEPG-F-062'!H33=0," ",'SEPG-F-062'!H33)</f>
        <v>Selección adecuada de personal a cargo del Gerente y Talento Humano</v>
      </c>
      <c r="I27" s="1066"/>
      <c r="J27" s="1066" t="str">
        <f ca="1">IFERROR(VLOOKUP(J26,'SEPG-F-059'!$L$17:$U$21,5,FALSE),"")</f>
        <v>Catastrófico</v>
      </c>
      <c r="K27" s="1066" t="str">
        <f>IFERROR(VLOOKUP(K26,'SEPG-F-059'!$B$17:$K$21,6,FALSE),"")</f>
        <v xml:space="preserve">Raro </v>
      </c>
      <c r="L27" s="1066"/>
      <c r="M27" s="1077"/>
      <c r="N27" s="1074"/>
      <c r="O27" s="1065"/>
      <c r="P27" s="1065"/>
      <c r="Q27" s="1065"/>
      <c r="R27" s="1074"/>
      <c r="S27" s="1051"/>
      <c r="T27" s="1051"/>
      <c r="U27" s="1074"/>
      <c r="V27" s="1059"/>
      <c r="W27" s="1060"/>
    </row>
    <row r="28" spans="1:23" ht="24" thickBot="1" x14ac:dyDescent="0.4">
      <c r="A28" s="1107"/>
      <c r="B28" s="1105"/>
      <c r="C28" s="1105"/>
      <c r="D28" s="1106"/>
      <c r="E28" s="1067"/>
      <c r="F28" s="1067"/>
      <c r="G28" s="1090"/>
      <c r="H28" s="106" t="str">
        <f>IF('SEPG-F-062'!H34=0," ",'SEPG-F-062'!H34)</f>
        <v xml:space="preserve"> </v>
      </c>
      <c r="I28" s="1067"/>
      <c r="J28" s="1067"/>
      <c r="K28" s="1067"/>
      <c r="L28" s="1067"/>
      <c r="M28" s="1090"/>
      <c r="N28" s="1083"/>
      <c r="O28" s="1137"/>
      <c r="P28" s="1137"/>
      <c r="Q28" s="1137"/>
      <c r="R28" s="1083"/>
      <c r="S28" s="1052"/>
      <c r="T28" s="1052"/>
      <c r="U28" s="1083"/>
      <c r="V28" s="1061"/>
      <c r="W28" s="1062"/>
    </row>
    <row r="29" spans="1:23" ht="24" thickBot="1" x14ac:dyDescent="0.4"/>
    <row r="30" spans="1:23" s="101" customFormat="1" ht="41.25" customHeight="1" x14ac:dyDescent="0.2">
      <c r="A30" s="1101" t="s">
        <v>139</v>
      </c>
      <c r="B30" s="1102"/>
      <c r="C30" s="1102"/>
      <c r="D30" s="1102"/>
      <c r="E30" s="1102"/>
      <c r="F30" s="1102"/>
      <c r="G30" s="1102"/>
      <c r="H30" s="1102"/>
      <c r="I30" s="1102" t="s">
        <v>63</v>
      </c>
      <c r="J30" s="1102"/>
      <c r="K30" s="1102"/>
      <c r="L30" s="1102"/>
      <c r="M30" s="1102"/>
      <c r="N30" s="1102"/>
      <c r="O30" s="1102"/>
      <c r="P30" s="1102" t="s">
        <v>166</v>
      </c>
      <c r="Q30" s="1102"/>
      <c r="R30" s="1102"/>
      <c r="S30" s="1102"/>
      <c r="T30" s="1102"/>
      <c r="U30" s="1102"/>
      <c r="V30" s="1102"/>
      <c r="W30" s="1138"/>
    </row>
    <row r="31" spans="1:23" s="102" customFormat="1" ht="39.75" customHeight="1" x14ac:dyDescent="0.2">
      <c r="A31" s="1100" t="s">
        <v>206</v>
      </c>
      <c r="B31" s="1048"/>
      <c r="C31" s="1048"/>
      <c r="D31" s="1048" t="s">
        <v>204</v>
      </c>
      <c r="E31" s="1048"/>
      <c r="F31" s="1048"/>
      <c r="G31" s="1048" t="s">
        <v>127</v>
      </c>
      <c r="H31" s="1048"/>
      <c r="I31" s="1144" t="s">
        <v>206</v>
      </c>
      <c r="J31" s="1144"/>
      <c r="K31" s="1144"/>
      <c r="L31" s="1144"/>
      <c r="M31" s="1143" t="s">
        <v>204</v>
      </c>
      <c r="N31" s="1143"/>
      <c r="O31" s="499" t="s">
        <v>130</v>
      </c>
      <c r="P31" s="1048" t="s">
        <v>355</v>
      </c>
      <c r="Q31" s="1048"/>
      <c r="R31" s="1048"/>
      <c r="S31" s="1048"/>
      <c r="T31" s="1048" t="s">
        <v>130</v>
      </c>
      <c r="U31" s="1048"/>
      <c r="V31" s="1048"/>
      <c r="W31" s="1139"/>
    </row>
    <row r="32" spans="1:23" s="103" customFormat="1" ht="75" customHeight="1" thickBot="1" x14ac:dyDescent="0.4">
      <c r="A32" s="1095" t="s">
        <v>460</v>
      </c>
      <c r="B32" s="1096"/>
      <c r="C32" s="1096"/>
      <c r="D32" s="1097"/>
      <c r="E32" s="1097"/>
      <c r="F32" s="1097"/>
      <c r="G32" s="1098"/>
      <c r="H32" s="1098"/>
      <c r="I32" s="1099" t="str">
        <f>+'SEPG-F-059'!O69</f>
        <v>Alejandro Gutierrez Ramirez - Gerente de Defensa Judicial</v>
      </c>
      <c r="J32" s="1099"/>
      <c r="K32" s="1099"/>
      <c r="L32" s="1099"/>
      <c r="M32" s="1142"/>
      <c r="N32" s="1142"/>
      <c r="O32" s="276"/>
      <c r="P32" s="1136" t="s">
        <v>461</v>
      </c>
      <c r="Q32" s="1136"/>
      <c r="R32" s="1136"/>
      <c r="S32" s="1136"/>
      <c r="T32" s="1140"/>
      <c r="U32" s="1140"/>
      <c r="V32" s="1140"/>
      <c r="W32" s="1141"/>
    </row>
    <row r="33" ht="23.25" x14ac:dyDescent="0.35"/>
    <row r="34" ht="23.25" x14ac:dyDescent="0.35"/>
    <row r="35" ht="23.25" x14ac:dyDescent="0.35"/>
    <row r="36" ht="23.25" x14ac:dyDescent="0.35"/>
    <row r="37" ht="23.25" x14ac:dyDescent="0.35"/>
    <row r="38" ht="23.25" x14ac:dyDescent="0.35"/>
  </sheetData>
  <sheetProtection sheet="1" objects="1" scenarios="1"/>
  <mergeCells count="129">
    <mergeCell ref="U15:U16"/>
    <mergeCell ref="V15:W16"/>
    <mergeCell ref="I17:I19"/>
    <mergeCell ref="O14:W14"/>
    <mergeCell ref="A9:W9"/>
    <mergeCell ref="A10:W10"/>
    <mergeCell ref="P15:R15"/>
    <mergeCell ref="J18:J19"/>
    <mergeCell ref="K18:K19"/>
    <mergeCell ref="S15:T15"/>
    <mergeCell ref="G18:G19"/>
    <mergeCell ref="F18:F19"/>
    <mergeCell ref="E18:E19"/>
    <mergeCell ref="P17:P19"/>
    <mergeCell ref="Q18:Q19"/>
    <mergeCell ref="R18:R19"/>
    <mergeCell ref="L17:L19"/>
    <mergeCell ref="M17:M19"/>
    <mergeCell ref="N17:N19"/>
    <mergeCell ref="O17:O19"/>
    <mergeCell ref="B17:B19"/>
    <mergeCell ref="A17:A19"/>
    <mergeCell ref="A14:G15"/>
    <mergeCell ref="H14:M15"/>
    <mergeCell ref="P32:S32"/>
    <mergeCell ref="N23:N25"/>
    <mergeCell ref="N26:N28"/>
    <mergeCell ref="Q26:Q28"/>
    <mergeCell ref="P30:W30"/>
    <mergeCell ref="T31:W31"/>
    <mergeCell ref="T32:W32"/>
    <mergeCell ref="K21:K22"/>
    <mergeCell ref="J21:J22"/>
    <mergeCell ref="K27:K28"/>
    <mergeCell ref="M32:N32"/>
    <mergeCell ref="I30:O30"/>
    <mergeCell ref="M31:N31"/>
    <mergeCell ref="I31:L31"/>
    <mergeCell ref="Q23:Q25"/>
    <mergeCell ref="S23:S25"/>
    <mergeCell ref="T23:T25"/>
    <mergeCell ref="O26:O28"/>
    <mergeCell ref="U26:U28"/>
    <mergeCell ref="R26:R28"/>
    <mergeCell ref="T26:T28"/>
    <mergeCell ref="O23:O25"/>
    <mergeCell ref="P23:P25"/>
    <mergeCell ref="P26:P28"/>
    <mergeCell ref="A1:A4"/>
    <mergeCell ref="B2:U2"/>
    <mergeCell ref="B3:U3"/>
    <mergeCell ref="K11:R12"/>
    <mergeCell ref="V1:W1"/>
    <mergeCell ref="V3:W3"/>
    <mergeCell ref="V2:W2"/>
    <mergeCell ref="V4:W4"/>
    <mergeCell ref="B1:U1"/>
    <mergeCell ref="A11:J12"/>
    <mergeCell ref="B7:W7"/>
    <mergeCell ref="A5:W5"/>
    <mergeCell ref="A6:W6"/>
    <mergeCell ref="S11:W12"/>
    <mergeCell ref="A32:C32"/>
    <mergeCell ref="D32:F32"/>
    <mergeCell ref="G32:H32"/>
    <mergeCell ref="I32:L32"/>
    <mergeCell ref="A31:C31"/>
    <mergeCell ref="D31:F31"/>
    <mergeCell ref="G31:H31"/>
    <mergeCell ref="A30:H30"/>
    <mergeCell ref="A20:A22"/>
    <mergeCell ref="B20:B22"/>
    <mergeCell ref="B23:B25"/>
    <mergeCell ref="D23:D25"/>
    <mergeCell ref="E24:E25"/>
    <mergeCell ref="E27:E28"/>
    <mergeCell ref="D26:D28"/>
    <mergeCell ref="A26:A28"/>
    <mergeCell ref="B26:B28"/>
    <mergeCell ref="C23:C25"/>
    <mergeCell ref="C26:C28"/>
    <mergeCell ref="A23:A25"/>
    <mergeCell ref="I23:I25"/>
    <mergeCell ref="F27:F28"/>
    <mergeCell ref="G27:G28"/>
    <mergeCell ref="L26:L28"/>
    <mergeCell ref="D20:D22"/>
    <mergeCell ref="F21:F22"/>
    <mergeCell ref="C20:C22"/>
    <mergeCell ref="D17:D19"/>
    <mergeCell ref="C17:C19"/>
    <mergeCell ref="Q20:Q22"/>
    <mergeCell ref="P20:P22"/>
    <mergeCell ref="G24:G25"/>
    <mergeCell ref="F24:F25"/>
    <mergeCell ref="M23:M25"/>
    <mergeCell ref="J27:J28"/>
    <mergeCell ref="B4:U4"/>
    <mergeCell ref="E21:E22"/>
    <mergeCell ref="O15:O16"/>
    <mergeCell ref="N20:N22"/>
    <mergeCell ref="O20:O22"/>
    <mergeCell ref="I26:I28"/>
    <mergeCell ref="G21:G22"/>
    <mergeCell ref="I20:I22"/>
    <mergeCell ref="L20:L22"/>
    <mergeCell ref="K24:K25"/>
    <mergeCell ref="J24:J25"/>
    <mergeCell ref="A8:B8"/>
    <mergeCell ref="C8:W8"/>
    <mergeCell ref="V23:W25"/>
    <mergeCell ref="T20:T22"/>
    <mergeCell ref="L23:L25"/>
    <mergeCell ref="R23:R25"/>
    <mergeCell ref="U20:U22"/>
    <mergeCell ref="M20:M22"/>
    <mergeCell ref="S20:S22"/>
    <mergeCell ref="V20:W22"/>
    <mergeCell ref="U23:U25"/>
    <mergeCell ref="M26:M28"/>
    <mergeCell ref="P31:S31"/>
    <mergeCell ref="V17:W17"/>
    <mergeCell ref="S18:S19"/>
    <mergeCell ref="T18:T19"/>
    <mergeCell ref="U18:U19"/>
    <mergeCell ref="V18:W19"/>
    <mergeCell ref="V26:W28"/>
    <mergeCell ref="S26:S28"/>
    <mergeCell ref="R20:R22"/>
  </mergeCells>
  <phoneticPr fontId="5" type="noConversion"/>
  <conditionalFormatting sqref="G18">
    <cfRule type="containsText" dxfId="186" priority="258" stopIfTrue="1" operator="containsText" text="Riesgo Alto">
      <formula>NOT(ISERROR(SEARCH("Riesgo Alto",G18)))</formula>
    </cfRule>
    <cfRule type="containsText" dxfId="185" priority="259" stopIfTrue="1" operator="containsText" text="Riesgo Moderado">
      <formula>NOT(ISERROR(SEARCH("Riesgo Moderado",G18)))</formula>
    </cfRule>
    <cfRule type="containsText" dxfId="184" priority="260" stopIfTrue="1" operator="containsText" text="Riesgo Bajo">
      <formula>NOT(ISERROR(SEARCH("Riesgo Bajo",G18)))</formula>
    </cfRule>
    <cfRule type="containsText" dxfId="183" priority="261" stopIfTrue="1" operator="containsText" text="Riesgo Alto">
      <formula>NOT(ISERROR(SEARCH("Riesgo Alto",G18)))</formula>
    </cfRule>
    <cfRule type="containsText" dxfId="182" priority="262" stopIfTrue="1" operator="containsText" text="Riesgo Extremo">
      <formula>NOT(ISERROR(SEARCH("Riesgo Extremo",G18)))</formula>
    </cfRule>
  </conditionalFormatting>
  <conditionalFormatting sqref="G18">
    <cfRule type="containsText" dxfId="181" priority="257" stopIfTrue="1" operator="containsText" text="Riesgo Extremo">
      <formula>NOT(ISERROR(SEARCH("Riesgo Extremo",G18)))</formula>
    </cfRule>
  </conditionalFormatting>
  <conditionalFormatting sqref="G21:G22">
    <cfRule type="containsText" dxfId="180" priority="252" stopIfTrue="1" operator="containsText" text="Riesgo Alto">
      <formula>NOT(ISERROR(SEARCH("Riesgo Alto",G21)))</formula>
    </cfRule>
    <cfRule type="containsText" dxfId="179" priority="253" stopIfTrue="1" operator="containsText" text="Riesgo Moderado">
      <formula>NOT(ISERROR(SEARCH("Riesgo Moderado",G21)))</formula>
    </cfRule>
    <cfRule type="containsText" dxfId="178" priority="254" stopIfTrue="1" operator="containsText" text="Riesgo Bajo">
      <formula>NOT(ISERROR(SEARCH("Riesgo Bajo",G21)))</formula>
    </cfRule>
    <cfRule type="containsText" dxfId="177" priority="255" stopIfTrue="1" operator="containsText" text="Riesgo Alto">
      <formula>NOT(ISERROR(SEARCH("Riesgo Alto",G21)))</formula>
    </cfRule>
    <cfRule type="containsText" dxfId="176" priority="256" stopIfTrue="1" operator="containsText" text="Riesgo Extremo">
      <formula>NOT(ISERROR(SEARCH("Riesgo Extremo",G21)))</formula>
    </cfRule>
  </conditionalFormatting>
  <conditionalFormatting sqref="G21:G22">
    <cfRule type="containsText" dxfId="175" priority="251" stopIfTrue="1" operator="containsText" text="Riesgo Extremo">
      <formula>NOT(ISERROR(SEARCH("Riesgo Extremo",G21)))</formula>
    </cfRule>
  </conditionalFormatting>
  <conditionalFormatting sqref="G24">
    <cfRule type="containsText" dxfId="174" priority="246" stopIfTrue="1" operator="containsText" text="Riesgo Alto">
      <formula>NOT(ISERROR(SEARCH("Riesgo Alto",G24)))</formula>
    </cfRule>
    <cfRule type="containsText" dxfId="173" priority="247" stopIfTrue="1" operator="containsText" text="Riesgo Moderado">
      <formula>NOT(ISERROR(SEARCH("Riesgo Moderado",G24)))</formula>
    </cfRule>
    <cfRule type="containsText" dxfId="172" priority="248" stopIfTrue="1" operator="containsText" text="Riesgo Bajo">
      <formula>NOT(ISERROR(SEARCH("Riesgo Bajo",G24)))</formula>
    </cfRule>
    <cfRule type="containsText" dxfId="171" priority="249" stopIfTrue="1" operator="containsText" text="Riesgo Alto">
      <formula>NOT(ISERROR(SEARCH("Riesgo Alto",G24)))</formula>
    </cfRule>
    <cfRule type="containsText" dxfId="170" priority="250" stopIfTrue="1" operator="containsText" text="Riesgo Extremo">
      <formula>NOT(ISERROR(SEARCH("Riesgo Extremo",G24)))</formula>
    </cfRule>
  </conditionalFormatting>
  <conditionalFormatting sqref="G24">
    <cfRule type="containsText" dxfId="169" priority="245" stopIfTrue="1" operator="containsText" text="Riesgo Extremo">
      <formula>NOT(ISERROR(SEARCH("Riesgo Extremo",G24)))</formula>
    </cfRule>
  </conditionalFormatting>
  <conditionalFormatting sqref="G27">
    <cfRule type="containsText" dxfId="168" priority="240" stopIfTrue="1" operator="containsText" text="Riesgo Alto">
      <formula>NOT(ISERROR(SEARCH("Riesgo Alto",G27)))</formula>
    </cfRule>
    <cfRule type="containsText" dxfId="167" priority="241" stopIfTrue="1" operator="containsText" text="Riesgo Moderado">
      <formula>NOT(ISERROR(SEARCH("Riesgo Moderado",G27)))</formula>
    </cfRule>
    <cfRule type="containsText" dxfId="166" priority="242" stopIfTrue="1" operator="containsText" text="Riesgo Bajo">
      <formula>NOT(ISERROR(SEARCH("Riesgo Bajo",G27)))</formula>
    </cfRule>
    <cfRule type="containsText" dxfId="165" priority="243" stopIfTrue="1" operator="containsText" text="Riesgo Alto">
      <formula>NOT(ISERROR(SEARCH("Riesgo Alto",G27)))</formula>
    </cfRule>
    <cfRule type="containsText" dxfId="164" priority="244" stopIfTrue="1" operator="containsText" text="Riesgo Extremo">
      <formula>NOT(ISERROR(SEARCH("Riesgo Extremo",G27)))</formula>
    </cfRule>
  </conditionalFormatting>
  <conditionalFormatting sqref="G27">
    <cfRule type="containsText" dxfId="163" priority="239" stopIfTrue="1" operator="containsText" text="Riesgo Extremo">
      <formula>NOT(ISERROR(SEARCH("Riesgo Extremo",G27)))</formula>
    </cfRule>
  </conditionalFormatting>
  <conditionalFormatting sqref="M17 M20 M23 M26">
    <cfRule type="containsText" dxfId="162" priority="120" stopIfTrue="1" operator="containsText" text="Riesgo Alto">
      <formula>NOT(ISERROR(SEARCH("Riesgo Alto",M17)))</formula>
    </cfRule>
    <cfRule type="containsText" dxfId="161" priority="121" stopIfTrue="1" operator="containsText" text="Riesgo Moderado">
      <formula>NOT(ISERROR(SEARCH("Riesgo Moderado",M17)))</formula>
    </cfRule>
    <cfRule type="containsText" dxfId="160" priority="122" stopIfTrue="1" operator="containsText" text="Riesgo Bajo">
      <formula>NOT(ISERROR(SEARCH("Riesgo Bajo",M17)))</formula>
    </cfRule>
    <cfRule type="containsText" dxfId="159" priority="123" stopIfTrue="1" operator="containsText" text="Riesgo Alto">
      <formula>NOT(ISERROR(SEARCH("Riesgo Alto",M17)))</formula>
    </cfRule>
    <cfRule type="containsText" dxfId="158" priority="124" stopIfTrue="1" operator="containsText" text="Riesgo Extremo">
      <formula>NOT(ISERROR(SEARCH("Riesgo Extremo",M17)))</formula>
    </cfRule>
  </conditionalFormatting>
  <conditionalFormatting sqref="M17 M20 M23 M26">
    <cfRule type="containsText" dxfId="157" priority="119" stopIfTrue="1" operator="containsText" text="Riesgo Extremo">
      <formula>NOT(ISERROR(SEARCH("Riesgo Extremo",M17)))</formula>
    </cfRule>
  </conditionalFormatting>
  <dataValidations count="1">
    <dataValidation type="list" allowBlank="1" showInputMessage="1" showErrorMessage="1" errorTitle="Error" error="Esta opción no está permitida" sqref="N17 N26 N20:N23">
      <formula1>OPCIONESDEMANEJO</formula1>
    </dataValidation>
  </dataValidations>
  <printOptions horizontalCentered="1" verticalCentered="1"/>
  <pageMargins left="0.19685039370078741" right="0.19685039370078741" top="0.19685039370078741" bottom="0.19685039370078741" header="0" footer="0"/>
  <pageSetup paperSize="60" scale="19" orientation="landscape" errors="blank" r:id="rId1"/>
  <headerFooter alignWithMargins="0"/>
  <rowBreaks count="1" manualBreakCount="1">
    <brk id="25"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9"/>
  <sheetViews>
    <sheetView zoomScale="80" zoomScaleNormal="80" workbookViewId="0">
      <selection activeCell="L6" sqref="L6:L9"/>
    </sheetView>
  </sheetViews>
  <sheetFormatPr baseColWidth="10" defaultRowHeight="12.75" x14ac:dyDescent="0.2"/>
  <cols>
    <col min="3" max="3" width="27.5703125" customWidth="1"/>
    <col min="9" max="9" width="22.85546875" customWidth="1"/>
    <col min="10" max="10" width="28.7109375" customWidth="1"/>
    <col min="12" max="12" width="31.85546875" customWidth="1"/>
    <col min="13" max="13" width="34.5703125" customWidth="1"/>
  </cols>
  <sheetData>
    <row r="1" spans="2:13" x14ac:dyDescent="0.2">
      <c r="B1" s="1174" t="s">
        <v>503</v>
      </c>
      <c r="C1" s="1174"/>
      <c r="D1" s="1174"/>
      <c r="E1" s="1174"/>
      <c r="F1" s="1174"/>
      <c r="H1" s="1174" t="s">
        <v>504</v>
      </c>
      <c r="I1" s="1174"/>
      <c r="J1" s="1174"/>
      <c r="K1" s="504"/>
      <c r="L1" s="504"/>
    </row>
    <row r="2" spans="2:13" ht="13.5" thickBot="1" x14ac:dyDescent="0.25">
      <c r="B2" s="1175"/>
      <c r="C2" s="1175"/>
      <c r="D2" s="1175"/>
      <c r="E2" s="1175"/>
      <c r="F2" s="1175"/>
      <c r="H2" s="1175"/>
      <c r="I2" s="1175"/>
      <c r="J2" s="1175"/>
      <c r="K2" s="505"/>
      <c r="L2" s="505"/>
    </row>
    <row r="3" spans="2:13" ht="12.75" customHeight="1" x14ac:dyDescent="0.2">
      <c r="B3" s="576" t="s">
        <v>28</v>
      </c>
      <c r="C3" s="579" t="s">
        <v>256</v>
      </c>
      <c r="D3" s="598" t="s">
        <v>255</v>
      </c>
      <c r="E3" s="598"/>
      <c r="F3" s="598"/>
      <c r="H3" s="576" t="s">
        <v>28</v>
      </c>
      <c r="I3" s="579" t="s">
        <v>256</v>
      </c>
      <c r="J3" s="686" t="s">
        <v>255</v>
      </c>
      <c r="L3" s="1176" t="s">
        <v>505</v>
      </c>
      <c r="M3" s="1176" t="s">
        <v>506</v>
      </c>
    </row>
    <row r="4" spans="2:13" ht="12.75" customHeight="1" x14ac:dyDescent="0.2">
      <c r="B4" s="577"/>
      <c r="C4" s="580"/>
      <c r="D4" s="599"/>
      <c r="E4" s="599"/>
      <c r="F4" s="599"/>
      <c r="H4" s="577"/>
      <c r="I4" s="580"/>
      <c r="J4" s="687"/>
      <c r="L4" s="1177"/>
      <c r="M4" s="1177"/>
    </row>
    <row r="5" spans="2:13" ht="13.5" customHeight="1" thickBot="1" x14ac:dyDescent="0.25">
      <c r="B5" s="578"/>
      <c r="C5" s="581"/>
      <c r="D5" s="600"/>
      <c r="E5" s="600"/>
      <c r="F5" s="600"/>
      <c r="H5" s="578"/>
      <c r="I5" s="581"/>
      <c r="J5" s="691"/>
      <c r="L5" s="1177"/>
      <c r="M5" s="1177"/>
    </row>
    <row r="6" spans="2:13" ht="105" x14ac:dyDescent="0.2">
      <c r="B6" s="131" t="s">
        <v>462</v>
      </c>
      <c r="C6" s="454" t="s">
        <v>371</v>
      </c>
      <c r="D6" s="614" t="s">
        <v>373</v>
      </c>
      <c r="E6" s="615"/>
      <c r="F6" s="616"/>
      <c r="H6" s="131">
        <v>1</v>
      </c>
      <c r="I6" s="463" t="s">
        <v>371</v>
      </c>
      <c r="J6" s="444" t="s">
        <v>373</v>
      </c>
      <c r="L6" s="506" t="s">
        <v>507</v>
      </c>
    </row>
    <row r="7" spans="2:13" ht="126" x14ac:dyDescent="0.2">
      <c r="B7" s="131" t="s">
        <v>463</v>
      </c>
      <c r="C7" s="458" t="s">
        <v>372</v>
      </c>
      <c r="D7" s="620" t="s">
        <v>374</v>
      </c>
      <c r="E7" s="621"/>
      <c r="F7" s="622"/>
      <c r="H7" s="131">
        <v>2</v>
      </c>
      <c r="I7" s="463" t="s">
        <v>372</v>
      </c>
      <c r="J7" s="444" t="s">
        <v>374</v>
      </c>
      <c r="L7" s="506" t="s">
        <v>507</v>
      </c>
    </row>
    <row r="8" spans="2:13" ht="105" x14ac:dyDescent="0.2">
      <c r="B8" s="131" t="s">
        <v>464</v>
      </c>
      <c r="C8" s="459" t="s">
        <v>375</v>
      </c>
      <c r="D8" s="617" t="s">
        <v>376</v>
      </c>
      <c r="E8" s="618"/>
      <c r="F8" s="619"/>
      <c r="H8" s="131">
        <v>3</v>
      </c>
      <c r="I8" s="463" t="s">
        <v>375</v>
      </c>
      <c r="J8" s="444" t="s">
        <v>376</v>
      </c>
      <c r="L8" s="506" t="s">
        <v>507</v>
      </c>
    </row>
    <row r="9" spans="2:13" ht="105" x14ac:dyDescent="0.2">
      <c r="B9" s="131" t="s">
        <v>465</v>
      </c>
      <c r="C9" s="459" t="s">
        <v>472</v>
      </c>
      <c r="D9" s="617" t="s">
        <v>473</v>
      </c>
      <c r="E9" s="618"/>
      <c r="F9" s="619"/>
      <c r="H9" s="131">
        <v>4</v>
      </c>
      <c r="I9" s="463" t="s">
        <v>501</v>
      </c>
      <c r="J9" s="444" t="s">
        <v>502</v>
      </c>
      <c r="L9" s="506" t="s">
        <v>507</v>
      </c>
    </row>
  </sheetData>
  <mergeCells count="14">
    <mergeCell ref="M3:M5"/>
    <mergeCell ref="D9:F9"/>
    <mergeCell ref="H3:H5"/>
    <mergeCell ref="I3:I5"/>
    <mergeCell ref="J3:J5"/>
    <mergeCell ref="D6:F6"/>
    <mergeCell ref="D7:F7"/>
    <mergeCell ref="D8:F8"/>
    <mergeCell ref="B1:F2"/>
    <mergeCell ref="H1:J2"/>
    <mergeCell ref="L3:L5"/>
    <mergeCell ref="B3:B5"/>
    <mergeCell ref="C3:C5"/>
    <mergeCell ref="D3:F5"/>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EBF96723F62340A9793300A41BF33A" ma:contentTypeVersion="1" ma:contentTypeDescription="Crear nuevo documento." ma:contentTypeScope="" ma:versionID="da719682661190b1a1476684c3a2a148">
  <xsd:schema xmlns:xsd="http://www.w3.org/2001/XMLSchema" xmlns:xs="http://www.w3.org/2001/XMLSchema" xmlns:p="http://schemas.microsoft.com/office/2006/metadata/properties" xmlns:ns3="38539203-6527-4f6b-a926-0d0e280db43c" targetNamespace="http://schemas.microsoft.com/office/2006/metadata/properties" ma:root="true" ma:fieldsID="22fef9418de162277470e4bed60c939a" ns3:_="">
    <xsd:import namespace="38539203-6527-4f6b-a926-0d0e280db43c"/>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539203-6527-4f6b-a926-0d0e280db43c"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6A7C8EA-3433-47AD-8A49-AFC87519CB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539203-6527-4f6b-a926-0d0e280db4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2A131B-BFC2-4B27-975D-7B2949A3BEF4}">
  <ds:schemaRefs>
    <ds:schemaRef ds:uri="http://schemas.openxmlformats.org/package/2006/metadata/core-properties"/>
    <ds:schemaRef ds:uri="http://schemas.microsoft.com/office/infopath/2007/PartnerControls"/>
    <ds:schemaRef ds:uri="http://purl.org/dc/elements/1.1/"/>
    <ds:schemaRef ds:uri="http://www.w3.org/XML/1998/namespace"/>
    <ds:schemaRef ds:uri="http://schemas.microsoft.com/office/2006/metadata/properties"/>
    <ds:schemaRef ds:uri="http://schemas.microsoft.com/office/2006/documentManagement/types"/>
    <ds:schemaRef ds:uri="38539203-6527-4f6b-a926-0d0e280db43c"/>
    <ds:schemaRef ds:uri="http://purl.org/dc/dcmitype/"/>
    <ds:schemaRef ds:uri="http://purl.org/dc/terms/"/>
  </ds:schemaRefs>
</ds:datastoreItem>
</file>

<file path=customXml/itemProps3.xml><?xml version="1.0" encoding="utf-8"?>
<ds:datastoreItem xmlns:ds="http://schemas.openxmlformats.org/officeDocument/2006/customXml" ds:itemID="{4A488416-EF0E-4993-BA57-3288D1FB0E19}">
  <ds:schemaRefs>
    <ds:schemaRef ds:uri="http://schemas.microsoft.com/sharepoint/v3/contenttype/forms"/>
  </ds:schemaRefs>
</ds:datastoreItem>
</file>

<file path=customXml/itemProps4.xml><?xml version="1.0" encoding="utf-8"?>
<ds:datastoreItem xmlns:ds="http://schemas.openxmlformats.org/officeDocument/2006/customXml" ds:itemID="{711E1AE7-9510-4914-845F-5891A6977883}">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22</vt:i4>
      </vt:variant>
    </vt:vector>
  </HeadingPairs>
  <TitlesOfParts>
    <vt:vector size="34" baseType="lpstr">
      <vt:lpstr>SEPG-F-056</vt:lpstr>
      <vt:lpstr>SEPG-F-057</vt:lpstr>
      <vt:lpstr>SEPG-F-058</vt:lpstr>
      <vt:lpstr>SEPG-F-059</vt:lpstr>
      <vt:lpstr>SEPG-F-060</vt:lpstr>
      <vt:lpstr>SEPG-F-061</vt:lpstr>
      <vt:lpstr>SEPG-F-062</vt:lpstr>
      <vt:lpstr>SEPG-F-030</vt:lpstr>
      <vt:lpstr>Cambios2017-2016</vt:lpstr>
      <vt:lpstr>CAMBIOS 2014-2015</vt:lpstr>
      <vt:lpstr>DB</vt:lpstr>
      <vt:lpstr>Hoja1</vt:lpstr>
      <vt:lpstr>¿TIENE_HERRAMIENTA_PARA_EJERCER_EL_CONTROL?</vt:lpstr>
      <vt:lpstr>A</vt:lpstr>
      <vt:lpstr>'SEPG-F-030'!Área_de_impresión</vt:lpstr>
      <vt:lpstr>B</vt:lpstr>
      <vt:lpstr>CE</vt:lpstr>
      <vt:lpstr>EvidenciaSeguimiento</vt:lpstr>
      <vt:lpstr>EXISTENCONTROLES</vt:lpstr>
      <vt:lpstr>ExistenManuales</vt:lpstr>
      <vt:lpstr>FrecuenciaSeguim</vt:lpstr>
      <vt:lpstr>FrecuendiaSeguim</vt:lpstr>
      <vt:lpstr>HerramientaControl</vt:lpstr>
      <vt:lpstr>HerramientaEfectiva</vt:lpstr>
      <vt:lpstr>IMPACTO</vt:lpstr>
      <vt:lpstr>ManualesInstructivos</vt:lpstr>
      <vt:lpstr>OPCIONESDEMANEJO</vt:lpstr>
      <vt:lpstr>PROBABILIDAD</vt:lpstr>
      <vt:lpstr>ResponDefinidos</vt:lpstr>
      <vt:lpstr>TieneHerramientaControl1</vt:lpstr>
      <vt:lpstr>TIPODERIESGO</vt:lpstr>
      <vt:lpstr>'SEPG-F-030'!Títulos_a_imprimir</vt:lpstr>
      <vt:lpstr>'SEPG-F-057'!Títulos_a_imprimir</vt:lpstr>
      <vt:lpstr>'SEPG-F-062'!Títulos_a_imprimir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Vanegas</dc:creator>
  <cp:lastModifiedBy>Monica Viviana Parra Segura</cp:lastModifiedBy>
  <cp:lastPrinted>2017-01-17T22:42:24Z</cp:lastPrinted>
  <dcterms:created xsi:type="dcterms:W3CDTF">2007-05-23T11:34:18Z</dcterms:created>
  <dcterms:modified xsi:type="dcterms:W3CDTF">2017-04-17T20:58:17Z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