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nionline-my.sharepoint.com/personal/cmunoz_ani_gov_co/Documents/2026/Documentos/1. SEPG/Formatos/"/>
    </mc:Choice>
  </mc:AlternateContent>
  <xr:revisionPtr revIDLastSave="19" documentId="13_ncr:1_{7471927F-7B9E-4EC1-8DB3-0B21664EC48D}" xr6:coauthVersionLast="47" xr6:coauthVersionMax="47" xr10:uidLastSave="{9B50DD07-2AAA-4009-9909-B54AD1DB223C}"/>
  <bookViews>
    <workbookView xWindow="-120" yWindow="-120" windowWidth="20730" windowHeight="11040" tabRatio="606" xr2:uid="{00000000-000D-0000-FFFF-FFFF00000000}"/>
  </bookViews>
  <sheets>
    <sheet name="Mapa riesgos V11" sheetId="31" r:id="rId1"/>
    <sheet name="Tabla Probabilidad-Impacto" sheetId="53" r:id="rId2"/>
    <sheet name="Mapa de calor" sheetId="42" r:id="rId3"/>
    <sheet name="Datos" sheetId="40" r:id="rId4"/>
  </sheets>
  <externalReferences>
    <externalReference r:id="rId5"/>
    <externalReference r:id="rId6"/>
  </externalReferences>
  <definedNames>
    <definedName name="¿TIENE_HERRAMIENTA_PARA_EJERCER_EL_CONTROL?">#REF!</definedName>
    <definedName name="A">#REF!</definedName>
    <definedName name="Aceptar">Datos!$Y$54</definedName>
    <definedName name="Act_administrativa_contable_y_financiera">Datos!$J$31</definedName>
    <definedName name="Act_Defensa_Judicial">Datos!$M$31</definedName>
    <definedName name="Act_Etapa_Contractual">Datos!$O$31</definedName>
    <definedName name="Act_Etapa_Postcontractual">Datos!$P$31</definedName>
    <definedName name="Act_Etapa_Precontractual">Datos!$N$31</definedName>
    <definedName name="Act_Gestión_de_Cobro">Datos!$S$31</definedName>
    <definedName name="Act_Gestión_Predial_y_Registro_Inmobiliario">Datos!$Q$31</definedName>
    <definedName name="Act_Manejo_de_bases_de_datos_y_sistemas_de_información">Datos!$R$31</definedName>
    <definedName name="ALTO">Datos!$AB$46</definedName>
    <definedName name="_xlnm.Print_Area" localSheetId="0">'Mapa riesgos V11'!$A$1:$BM$97</definedName>
    <definedName name="B">#REF!</definedName>
    <definedName name="BAJO">Datos!$AD$46</definedName>
    <definedName name="CE">#REF!</definedName>
    <definedName name="Económica">Datos!$B$52:$B$56</definedName>
    <definedName name="Económica_y_Reputacional">Datos!$D$52</definedName>
    <definedName name="Ejecución_y_Administración_de_Procesos">Datos!$F$39:$F$47</definedName>
    <definedName name="Evento_externo">Datos!$K$39:$K$42</definedName>
    <definedName name="Evitar">Datos!$W$54</definedName>
    <definedName name="EXISTENCONTROLES">#REF!</definedName>
    <definedName name="EXTREMO">Datos!$AA$46:$AA$47</definedName>
    <definedName name="FACTORES">Datos!$F$38:$K$38</definedName>
    <definedName name="fdhgdhk">[1]DB!$B$5:$B$11</definedName>
    <definedName name="FrecuenciaSeguim">#REF!</definedName>
    <definedName name="FrecuendiaSeguim">#REF!</definedName>
    <definedName name="HerramientaControl">#REF!</definedName>
    <definedName name="HerramientaEfectiva">#REF!</definedName>
    <definedName name="impac">[2]DB!$B$24:$B$28</definedName>
    <definedName name="IMPACTO">#REF!</definedName>
    <definedName name="Impactos">Datos!$I$31:$I$33</definedName>
    <definedName name="Infraestructura">Datos!$J$39:$J$42</definedName>
    <definedName name="Insumos">Datos!$E$31:$E$33</definedName>
    <definedName name="ManualesInstructivos">#REF!</definedName>
    <definedName name="MODERADO">Datos!$AC$46</definedName>
    <definedName name="OPCIONESDEMANEJO">#REF!</definedName>
    <definedName name="probab">[2]DB!$B$16:$B$20</definedName>
    <definedName name="PROBABILIDAD">#REF!</definedName>
    <definedName name="Proceso_Intercambio_de_recursos__Entrega_bien_servicio">Datos!$L$31:$L$33</definedName>
    <definedName name="Proceso_Intercambio_de_recursos__Recibir_bien_servicio">Datos!$K$31:$K$33</definedName>
    <definedName name="Procesos">Datos!$F$31:$F$33</definedName>
    <definedName name="Productos">Datos!$G$31:$G$33</definedName>
    <definedName name="PUNTOS">Datos!$E$30:$L$30</definedName>
    <definedName name="REDUCCIÓN">Datos!$W$53:$Y$53</definedName>
    <definedName name="Reducir">Datos!$X$54:$X$56</definedName>
    <definedName name="Reputacional">Datos!$C$52</definedName>
    <definedName name="ResponDefinidos">#REF!</definedName>
    <definedName name="Resultados">Datos!$H$31:$H$33</definedName>
    <definedName name="Riesgo_de_gestión">Datos!$F$16:$F$20</definedName>
    <definedName name="Riesgo_Fiscal">Datos!$G$16:$G$23</definedName>
    <definedName name="SIGRIP__Conflicto_de_intereses">Datos!$J$16</definedName>
    <definedName name="SIGRIP__Corrupción">Datos!$K$16</definedName>
    <definedName name="SIGRIP__Fraude_interno">Datos!$H$16</definedName>
    <definedName name="SIGRIP__LA_FT_FP">Datos!$L$16:$L$17</definedName>
    <definedName name="SIGRIP__Soborno">Datos!$I$16</definedName>
    <definedName name="Talento_humano">Datos!$H$39:$H$42</definedName>
    <definedName name="Tecnología">Datos!$I$39:$I$43</definedName>
    <definedName name="TieneHerramientaControl1">#REF!</definedName>
    <definedName name="TIPODERIESGO">#REF!</definedName>
    <definedName name="TIPOLOGIA">Datos!$F$15:$L$15</definedName>
    <definedName name="Transacción_u_Operación__LA_FT_FP">Datos!$G$39:$G$42</definedName>
    <definedName name="TRATAMIENTO">Datos!$AA$45:$AD$45</definedName>
    <definedName name="valor">[2]DB!$B$32:$B$34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 i="31" l="1"/>
  <c r="X19" i="31"/>
  <c r="X20" i="31"/>
  <c r="X21" i="31"/>
  <c r="BI73" i="31"/>
  <c r="BI74" i="31"/>
  <c r="BI75" i="31"/>
  <c r="BI76" i="31"/>
  <c r="BI77" i="31"/>
  <c r="BI78" i="31"/>
  <c r="BI79" i="31"/>
  <c r="BI80" i="31"/>
  <c r="BI61" i="31"/>
  <c r="BI62" i="31"/>
  <c r="BI63" i="31"/>
  <c r="BI64" i="31"/>
  <c r="BI65" i="31"/>
  <c r="BI66" i="31"/>
  <c r="BI67" i="31"/>
  <c r="BI68" i="31"/>
  <c r="BI69" i="31"/>
  <c r="CA16" i="31"/>
  <c r="CA17" i="31"/>
  <c r="CA18" i="31"/>
  <c r="CA19" i="31"/>
  <c r="CA20" i="31"/>
  <c r="CA21" i="31"/>
  <c r="CA22" i="31"/>
  <c r="CA23" i="31"/>
  <c r="CA24" i="31"/>
  <c r="CA25" i="31"/>
  <c r="CA26" i="31"/>
  <c r="CA27" i="31"/>
  <c r="CA28" i="31"/>
  <c r="CA29" i="31"/>
  <c r="CA30" i="31"/>
  <c r="CA31" i="31"/>
  <c r="CA32" i="31"/>
  <c r="CA33" i="31"/>
  <c r="CA34" i="31"/>
  <c r="CA35" i="31"/>
  <c r="CA36" i="31"/>
  <c r="CA37" i="31"/>
  <c r="CA38" i="31"/>
  <c r="CA39" i="31"/>
  <c r="CA40" i="31"/>
  <c r="CA41" i="31"/>
  <c r="CA42" i="31"/>
  <c r="CA43" i="31"/>
  <c r="CA44" i="31"/>
  <c r="CA45" i="31"/>
  <c r="CA46" i="31"/>
  <c r="CA47" i="31"/>
  <c r="CA48" i="31"/>
  <c r="CA49" i="31"/>
  <c r="CA50" i="31"/>
  <c r="CA51" i="31"/>
  <c r="CA52" i="31"/>
  <c r="CA53" i="31"/>
  <c r="CA54" i="31"/>
  <c r="CA55" i="31"/>
  <c r="CA56" i="31"/>
  <c r="CA57" i="31"/>
  <c r="CA58" i="31"/>
  <c r="CA59" i="31"/>
  <c r="CA60" i="31"/>
  <c r="CA61" i="31"/>
  <c r="CA62" i="31"/>
  <c r="CA63" i="31"/>
  <c r="CA64" i="31"/>
  <c r="CA65" i="31"/>
  <c r="CA66" i="31"/>
  <c r="CA67" i="31"/>
  <c r="CA68" i="31"/>
  <c r="CA69" i="31"/>
  <c r="CA70" i="31"/>
  <c r="CA71" i="31"/>
  <c r="CA72" i="31"/>
  <c r="CA73" i="31"/>
  <c r="CA74" i="31"/>
  <c r="CA75" i="31"/>
  <c r="CA76" i="31"/>
  <c r="CA77" i="31"/>
  <c r="CA78" i="31"/>
  <c r="CA79" i="31"/>
  <c r="CA80" i="31"/>
  <c r="CA81" i="31"/>
  <c r="CA82" i="31"/>
  <c r="CA83" i="31"/>
  <c r="CA84" i="31"/>
  <c r="CA15" i="31"/>
  <c r="K63" i="31"/>
  <c r="P63" i="31"/>
  <c r="T63" i="31"/>
  <c r="X63" i="31"/>
  <c r="AD63" i="31"/>
  <c r="AF63" i="31"/>
  <c r="AH63" i="31"/>
  <c r="AM63" i="31"/>
  <c r="AY63" i="31"/>
  <c r="AZ63" i="31"/>
  <c r="BA63" i="31"/>
  <c r="BB63" i="31"/>
  <c r="BU63" i="31"/>
  <c r="BI52" i="31"/>
  <c r="P46" i="31"/>
  <c r="K15" i="31"/>
  <c r="K16" i="31"/>
  <c r="AF78" i="31"/>
  <c r="AF79" i="31"/>
  <c r="AF80" i="31"/>
  <c r="K71" i="31"/>
  <c r="K72" i="31"/>
  <c r="K73" i="31"/>
  <c r="K74" i="31"/>
  <c r="K75" i="31"/>
  <c r="K76" i="31"/>
  <c r="K77" i="31"/>
  <c r="K78" i="31"/>
  <c r="K79" i="31"/>
  <c r="K80" i="31"/>
  <c r="K81" i="31"/>
  <c r="K82" i="31"/>
  <c r="K83" i="31"/>
  <c r="K84" i="31"/>
  <c r="BU76" i="31"/>
  <c r="BB76" i="31"/>
  <c r="BA76" i="31"/>
  <c r="AZ76" i="31"/>
  <c r="AY76" i="31"/>
  <c r="AM76" i="31"/>
  <c r="AH76" i="31"/>
  <c r="AF76" i="31"/>
  <c r="AD76" i="31"/>
  <c r="X76" i="31"/>
  <c r="T76" i="31"/>
  <c r="BU75" i="31"/>
  <c r="BB75" i="31"/>
  <c r="BA75" i="31"/>
  <c r="AZ75" i="31"/>
  <c r="AY75" i="31"/>
  <c r="AM75" i="31"/>
  <c r="AH75" i="31"/>
  <c r="AF75" i="31"/>
  <c r="AD75" i="31"/>
  <c r="X75" i="31"/>
  <c r="T75" i="31"/>
  <c r="BU74" i="31"/>
  <c r="BB74" i="31"/>
  <c r="BA74" i="31"/>
  <c r="AZ74" i="31"/>
  <c r="AY74" i="31"/>
  <c r="AM74" i="31"/>
  <c r="AH74" i="31"/>
  <c r="AF74" i="31"/>
  <c r="AD74" i="31"/>
  <c r="X74" i="31"/>
  <c r="T74" i="31"/>
  <c r="BU73" i="31"/>
  <c r="BB73" i="31"/>
  <c r="BA73" i="31"/>
  <c r="AZ73" i="31"/>
  <c r="AY73" i="31"/>
  <c r="AM73" i="31"/>
  <c r="AH73" i="31"/>
  <c r="AF73" i="31"/>
  <c r="AD73" i="31"/>
  <c r="X73" i="31"/>
  <c r="T73" i="31"/>
  <c r="AZ18" i="31"/>
  <c r="BA18" i="31"/>
  <c r="BB18" i="31"/>
  <c r="AZ19" i="31"/>
  <c r="BA19" i="31"/>
  <c r="BB19" i="31"/>
  <c r="AZ20" i="31"/>
  <c r="BA20" i="31"/>
  <c r="BB20" i="31"/>
  <c r="AZ21" i="31"/>
  <c r="BA21" i="31"/>
  <c r="BB21" i="31"/>
  <c r="AZ22" i="31"/>
  <c r="BA22" i="31"/>
  <c r="BB22" i="31"/>
  <c r="AZ23" i="31"/>
  <c r="BA23" i="31"/>
  <c r="BB23" i="31"/>
  <c r="AZ16" i="31"/>
  <c r="BA16" i="31"/>
  <c r="BB16" i="31"/>
  <c r="AZ17" i="31"/>
  <c r="BA17" i="31"/>
  <c r="BB17" i="31"/>
  <c r="AN73" i="31" l="1"/>
  <c r="AQ73" i="31" s="1"/>
  <c r="AR73" i="31" s="1"/>
  <c r="AN76" i="31"/>
  <c r="AQ76" i="31" s="1"/>
  <c r="AR76" i="31" s="1"/>
  <c r="P73" i="31"/>
  <c r="AN75" i="31"/>
  <c r="AO75" i="31" s="1"/>
  <c r="AP75" i="31" s="1"/>
  <c r="AN63" i="31"/>
  <c r="AQ63" i="31" s="1"/>
  <c r="AR63" i="31" s="1"/>
  <c r="AN74" i="31"/>
  <c r="AQ74" i="31" s="1"/>
  <c r="AR74" i="31" s="1"/>
  <c r="P76" i="31"/>
  <c r="P75" i="31"/>
  <c r="P74" i="31"/>
  <c r="AO73" i="31" l="1"/>
  <c r="AP73" i="31" s="1"/>
  <c r="AO76" i="31"/>
  <c r="AP76" i="31" s="1"/>
  <c r="AQ75" i="31"/>
  <c r="AR75" i="31" s="1"/>
  <c r="AO63" i="31"/>
  <c r="AP63" i="31" s="1"/>
  <c r="AO74" i="31"/>
  <c r="AP74" i="31" s="1"/>
  <c r="AY68" i="31"/>
  <c r="AY69" i="31"/>
  <c r="AY70" i="31"/>
  <c r="AY71" i="31"/>
  <c r="AY72" i="31"/>
  <c r="AY77" i="31"/>
  <c r="AY78" i="31"/>
  <c r="AY79" i="31"/>
  <c r="AY80" i="31"/>
  <c r="AY81" i="31"/>
  <c r="AY82" i="31"/>
  <c r="AY83" i="31"/>
  <c r="AY84" i="31"/>
  <c r="AY65" i="31"/>
  <c r="AY66" i="31"/>
  <c r="AY67" i="31"/>
  <c r="P67" i="31"/>
  <c r="BU80" i="31"/>
  <c r="BB80" i="31"/>
  <c r="BA80" i="31"/>
  <c r="AZ80" i="31"/>
  <c r="AM80" i="31"/>
  <c r="AH80" i="31"/>
  <c r="AD80" i="31"/>
  <c r="X80" i="31"/>
  <c r="T80" i="31"/>
  <c r="BU79" i="31"/>
  <c r="BB79" i="31"/>
  <c r="BA79" i="31"/>
  <c r="AZ79" i="31"/>
  <c r="AM79" i="31"/>
  <c r="AH79" i="31"/>
  <c r="AN79" i="31" s="1"/>
  <c r="AD79" i="31"/>
  <c r="X79" i="31"/>
  <c r="T79" i="31"/>
  <c r="AY62" i="31"/>
  <c r="AY64" i="31"/>
  <c r="AD50" i="31"/>
  <c r="K43" i="31"/>
  <c r="BI42" i="31"/>
  <c r="T38" i="31"/>
  <c r="T39" i="31"/>
  <c r="T40" i="31"/>
  <c r="T41" i="31"/>
  <c r="T43" i="31"/>
  <c r="T44" i="31"/>
  <c r="X38" i="31"/>
  <c r="X39" i="31"/>
  <c r="X40" i="31"/>
  <c r="X41" i="31"/>
  <c r="X43" i="31"/>
  <c r="X44" i="31"/>
  <c r="BI39" i="31"/>
  <c r="BI38" i="31"/>
  <c r="BI37" i="31"/>
  <c r="BB85" i="31"/>
  <c r="BA85" i="31"/>
  <c r="AZ85" i="31"/>
  <c r="BB84" i="31"/>
  <c r="BA84" i="31"/>
  <c r="AZ84" i="31"/>
  <c r="BB83" i="31"/>
  <c r="BA83" i="31"/>
  <c r="AZ83" i="31"/>
  <c r="BB82" i="31"/>
  <c r="BA82" i="31"/>
  <c r="AZ82" i="31"/>
  <c r="BB81" i="31"/>
  <c r="BA81" i="31"/>
  <c r="AZ81" i="31"/>
  <c r="BB78" i="31"/>
  <c r="BA78" i="31"/>
  <c r="AZ78" i="31"/>
  <c r="BB77" i="31"/>
  <c r="BA77" i="31"/>
  <c r="AZ77" i="31"/>
  <c r="BB72" i="31"/>
  <c r="BA72" i="31"/>
  <c r="AZ72" i="31"/>
  <c r="BB71" i="31"/>
  <c r="BA71" i="31"/>
  <c r="AZ71" i="31"/>
  <c r="BB70" i="31"/>
  <c r="BA70" i="31"/>
  <c r="AZ70" i="31"/>
  <c r="BB69" i="31"/>
  <c r="BA69" i="31"/>
  <c r="AZ69" i="31"/>
  <c r="BB68" i="31"/>
  <c r="BA68" i="31"/>
  <c r="AZ68" i="31"/>
  <c r="BB67" i="31"/>
  <c r="BA67" i="31"/>
  <c r="AZ67" i="31"/>
  <c r="BB66" i="31"/>
  <c r="BA66" i="31"/>
  <c r="AZ66" i="31"/>
  <c r="BB65" i="31"/>
  <c r="BA65" i="31"/>
  <c r="AZ65" i="31"/>
  <c r="BB64" i="31"/>
  <c r="BA64" i="31"/>
  <c r="AZ64" i="31"/>
  <c r="BB62" i="31"/>
  <c r="BA62" i="31"/>
  <c r="AZ62" i="31"/>
  <c r="BB61" i="31"/>
  <c r="BA61" i="31"/>
  <c r="AZ61" i="31"/>
  <c r="BB60" i="31"/>
  <c r="BA60" i="31"/>
  <c r="AZ60" i="31"/>
  <c r="BB59" i="31"/>
  <c r="BA59" i="31"/>
  <c r="AZ59" i="31"/>
  <c r="BB58" i="31"/>
  <c r="BA58" i="31"/>
  <c r="AZ58" i="31"/>
  <c r="BB57" i="31"/>
  <c r="BA57" i="31"/>
  <c r="AZ57" i="31"/>
  <c r="BB56" i="31"/>
  <c r="BA56" i="31"/>
  <c r="AZ56" i="31"/>
  <c r="BB55" i="31"/>
  <c r="BA55" i="31"/>
  <c r="AZ55" i="31"/>
  <c r="BB54" i="31"/>
  <c r="BA54" i="31"/>
  <c r="AZ54" i="31"/>
  <c r="BB53" i="31"/>
  <c r="BA53" i="31"/>
  <c r="AZ53" i="31"/>
  <c r="BB52" i="31"/>
  <c r="BA52" i="31"/>
  <c r="AZ52" i="31"/>
  <c r="BB51" i="31"/>
  <c r="BA51" i="31"/>
  <c r="AZ51" i="31"/>
  <c r="BB50" i="31"/>
  <c r="BA50" i="31"/>
  <c r="AZ50" i="31"/>
  <c r="BB49" i="31"/>
  <c r="BA49" i="31"/>
  <c r="AZ49" i="31"/>
  <c r="BB48" i="31"/>
  <c r="BA48" i="31"/>
  <c r="AZ48" i="31"/>
  <c r="BB47" i="31"/>
  <c r="BA47" i="31"/>
  <c r="AZ47" i="31"/>
  <c r="BB46" i="31"/>
  <c r="BA46" i="31"/>
  <c r="AZ46" i="31"/>
  <c r="BB45" i="31"/>
  <c r="BA45" i="31"/>
  <c r="AZ45" i="31"/>
  <c r="BB44" i="31"/>
  <c r="BA44" i="31"/>
  <c r="AZ44" i="31"/>
  <c r="BB43" i="31"/>
  <c r="BA43" i="31"/>
  <c r="AZ43" i="31"/>
  <c r="BB41" i="31"/>
  <c r="BA41" i="31"/>
  <c r="AZ41" i="31"/>
  <c r="BB40" i="31"/>
  <c r="BA40" i="31"/>
  <c r="AZ40" i="31"/>
  <c r="BB39" i="31"/>
  <c r="BA39" i="31"/>
  <c r="AZ39" i="31"/>
  <c r="BB38" i="31"/>
  <c r="BA38" i="31"/>
  <c r="AZ38" i="31"/>
  <c r="BB37" i="31"/>
  <c r="BA37" i="31"/>
  <c r="AZ37" i="31"/>
  <c r="BB36" i="31"/>
  <c r="BA36" i="31"/>
  <c r="AZ36" i="31"/>
  <c r="BB35" i="31"/>
  <c r="BA35" i="31"/>
  <c r="AZ35" i="31"/>
  <c r="BB34" i="31"/>
  <c r="BA34" i="31"/>
  <c r="AZ34" i="31"/>
  <c r="BB33" i="31"/>
  <c r="BA33" i="31"/>
  <c r="AZ33" i="31"/>
  <c r="BB32" i="31"/>
  <c r="BA32" i="31"/>
  <c r="AZ32" i="31"/>
  <c r="BB31" i="31"/>
  <c r="BA31" i="31"/>
  <c r="AZ31" i="31"/>
  <c r="BB30" i="31"/>
  <c r="BA30" i="31"/>
  <c r="AZ30" i="31"/>
  <c r="BB29" i="31"/>
  <c r="BA29" i="31"/>
  <c r="AZ29" i="31"/>
  <c r="BB28" i="31"/>
  <c r="BA28" i="31"/>
  <c r="AZ28" i="31"/>
  <c r="BB27" i="31"/>
  <c r="BA27" i="31"/>
  <c r="AZ27" i="31"/>
  <c r="BB26" i="31"/>
  <c r="BA26" i="31"/>
  <c r="AZ26" i="31"/>
  <c r="BB25" i="31"/>
  <c r="BA25" i="31"/>
  <c r="AZ25" i="31"/>
  <c r="BB24" i="31"/>
  <c r="BA24" i="31"/>
  <c r="AZ24" i="31"/>
  <c r="BB15" i="31"/>
  <c r="BI34" i="31"/>
  <c r="BI33" i="31"/>
  <c r="BI32" i="31"/>
  <c r="AY16" i="31"/>
  <c r="AY17" i="31"/>
  <c r="AY18" i="31"/>
  <c r="AY19" i="31"/>
  <c r="AY20" i="31"/>
  <c r="AY21" i="31"/>
  <c r="AY22" i="31"/>
  <c r="AY23" i="31"/>
  <c r="AY24" i="31"/>
  <c r="AY25" i="31"/>
  <c r="AY26" i="31"/>
  <c r="AY27" i="31"/>
  <c r="AY28" i="31"/>
  <c r="AY29" i="31"/>
  <c r="AY30" i="31"/>
  <c r="AY31" i="31"/>
  <c r="AY32" i="31"/>
  <c r="AY33" i="31"/>
  <c r="AY34" i="31"/>
  <c r="AY35" i="31"/>
  <c r="AY36" i="31"/>
  <c r="AY37" i="31"/>
  <c r="AY38" i="31"/>
  <c r="AY39" i="31"/>
  <c r="AY40" i="31"/>
  <c r="AY41" i="31"/>
  <c r="AY43" i="31"/>
  <c r="AY44" i="31"/>
  <c r="AY45" i="31"/>
  <c r="AY46" i="31"/>
  <c r="AY47" i="31"/>
  <c r="AY48" i="31"/>
  <c r="AY49" i="31"/>
  <c r="AY50" i="31"/>
  <c r="AY51" i="31"/>
  <c r="AY52" i="31"/>
  <c r="AY53" i="31"/>
  <c r="AY54" i="31"/>
  <c r="AY55" i="31"/>
  <c r="AY56" i="31"/>
  <c r="AY57" i="31"/>
  <c r="AY58" i="31"/>
  <c r="AY59" i="31"/>
  <c r="AY60" i="31"/>
  <c r="AY61" i="31"/>
  <c r="P32" i="31"/>
  <c r="K27" i="31"/>
  <c r="P80" i="31" l="1"/>
  <c r="AN80" i="31"/>
  <c r="P79" i="31"/>
  <c r="BU29" i="31" l="1"/>
  <c r="BI29" i="31"/>
  <c r="AM29" i="31"/>
  <c r="AH29" i="31"/>
  <c r="AF29" i="31"/>
  <c r="AD29" i="31"/>
  <c r="X29" i="31"/>
  <c r="T29" i="31"/>
  <c r="K29" i="31"/>
  <c r="BU28" i="31"/>
  <c r="BI28" i="31"/>
  <c r="AM28" i="31"/>
  <c r="AH28" i="31"/>
  <c r="AF28" i="31"/>
  <c r="AD28" i="31"/>
  <c r="X28" i="31"/>
  <c r="T28" i="31"/>
  <c r="K28" i="31"/>
  <c r="P29" i="31" l="1"/>
  <c r="AN29" i="31"/>
  <c r="AN28" i="31"/>
  <c r="P28" i="31"/>
  <c r="AD21" i="31"/>
  <c r="T72" i="31" l="1"/>
  <c r="X72" i="31"/>
  <c r="AD72" i="31"/>
  <c r="AF72" i="31"/>
  <c r="AH72" i="31"/>
  <c r="AM72" i="31"/>
  <c r="BI72" i="31"/>
  <c r="BU72" i="31"/>
  <c r="T78" i="31"/>
  <c r="X78" i="31"/>
  <c r="AD78" i="31"/>
  <c r="AH78" i="31"/>
  <c r="AN78" i="31" s="1"/>
  <c r="AM78" i="31"/>
  <c r="BU78" i="31"/>
  <c r="BU48" i="31"/>
  <c r="BI48" i="31"/>
  <c r="AM48" i="31"/>
  <c r="AH48" i="31"/>
  <c r="AF48" i="31"/>
  <c r="AD48" i="31"/>
  <c r="X48" i="31"/>
  <c r="T48" i="31"/>
  <c r="K48" i="31"/>
  <c r="BU47" i="31"/>
  <c r="BI47" i="31"/>
  <c r="AM47" i="31"/>
  <c r="AH47" i="31"/>
  <c r="AF47" i="31"/>
  <c r="AD47" i="31"/>
  <c r="X47" i="31"/>
  <c r="T47" i="31"/>
  <c r="K47" i="31"/>
  <c r="BU46" i="31"/>
  <c r="BI46" i="31"/>
  <c r="AM46" i="31"/>
  <c r="AH46" i="31"/>
  <c r="AF46" i="31"/>
  <c r="AD46" i="31"/>
  <c r="X46" i="31"/>
  <c r="T46" i="31"/>
  <c r="K46" i="31"/>
  <c r="BU45" i="31"/>
  <c r="BI45" i="31"/>
  <c r="AM45" i="31"/>
  <c r="AH45" i="31"/>
  <c r="AF45" i="31"/>
  <c r="AD45" i="31"/>
  <c r="X45" i="31"/>
  <c r="T45" i="31"/>
  <c r="K45" i="31"/>
  <c r="BU44" i="31"/>
  <c r="BI44" i="31"/>
  <c r="AM44" i="31"/>
  <c r="AH44" i="31"/>
  <c r="AF44" i="31"/>
  <c r="AD44" i="31"/>
  <c r="K44" i="31"/>
  <c r="BU43" i="31"/>
  <c r="BI43" i="31"/>
  <c r="AM43" i="31"/>
  <c r="AH43" i="31"/>
  <c r="AF43" i="31"/>
  <c r="AD43" i="31"/>
  <c r="BU41" i="31"/>
  <c r="BI41" i="31"/>
  <c r="AM41" i="31"/>
  <c r="AH41" i="31"/>
  <c r="AF41" i="31"/>
  <c r="AD41" i="31"/>
  <c r="K41" i="31"/>
  <c r="BU40" i="31"/>
  <c r="BI40" i="31"/>
  <c r="AM40" i="31"/>
  <c r="AH40" i="31"/>
  <c r="AF40" i="31"/>
  <c r="AD40" i="31"/>
  <c r="K40" i="31"/>
  <c r="BU39" i="31"/>
  <c r="AM39" i="31"/>
  <c r="AH39" i="31"/>
  <c r="AF39" i="31"/>
  <c r="AD39" i="31"/>
  <c r="K39" i="31"/>
  <c r="BU38" i="31"/>
  <c r="AM38" i="31"/>
  <c r="AH38" i="31"/>
  <c r="AF38" i="31"/>
  <c r="AD38" i="31"/>
  <c r="K38" i="31"/>
  <c r="BU37" i="31"/>
  <c r="AM37" i="31"/>
  <c r="AH37" i="31"/>
  <c r="AF37" i="31"/>
  <c r="AD37" i="31"/>
  <c r="X37" i="31"/>
  <c r="T37" i="31"/>
  <c r="K37" i="31"/>
  <c r="BU36" i="31"/>
  <c r="AM36" i="31"/>
  <c r="AH36" i="31"/>
  <c r="AF36" i="31"/>
  <c r="AD36" i="31"/>
  <c r="X36" i="31"/>
  <c r="K36" i="31"/>
  <c r="BU35" i="31"/>
  <c r="AM35" i="31"/>
  <c r="AH35" i="31"/>
  <c r="AF35" i="31"/>
  <c r="AD35" i="31"/>
  <c r="X35" i="31"/>
  <c r="K35" i="31"/>
  <c r="BU34" i="31"/>
  <c r="AM34" i="31"/>
  <c r="AH34" i="31"/>
  <c r="AF34" i="31"/>
  <c r="AD34" i="31"/>
  <c r="K34" i="31"/>
  <c r="BU33" i="31"/>
  <c r="AM33" i="31"/>
  <c r="AH33" i="31"/>
  <c r="AF33" i="31"/>
  <c r="AD33" i="31"/>
  <c r="K33" i="31"/>
  <c r="BU32" i="31"/>
  <c r="AM32" i="31"/>
  <c r="AH32" i="31"/>
  <c r="AF32" i="31"/>
  <c r="AD32" i="31"/>
  <c r="X32" i="31"/>
  <c r="T32" i="31"/>
  <c r="K32" i="31"/>
  <c r="BU31" i="31"/>
  <c r="BI31" i="31"/>
  <c r="AM31" i="31"/>
  <c r="AH31" i="31"/>
  <c r="AF31" i="31"/>
  <c r="AD31" i="31"/>
  <c r="X31" i="31"/>
  <c r="T31" i="31"/>
  <c r="K31" i="31"/>
  <c r="BU30" i="31"/>
  <c r="BI30" i="31"/>
  <c r="AM30" i="31"/>
  <c r="AH30" i="31"/>
  <c r="AF30" i="31"/>
  <c r="AD30" i="31"/>
  <c r="X30" i="31"/>
  <c r="T30" i="31"/>
  <c r="K30" i="31"/>
  <c r="BU27" i="31"/>
  <c r="BI27" i="31"/>
  <c r="AM27" i="31"/>
  <c r="AH27" i="31"/>
  <c r="AF27" i="31"/>
  <c r="AD27" i="31"/>
  <c r="X27" i="31"/>
  <c r="T27" i="31"/>
  <c r="BU26" i="31"/>
  <c r="BI26" i="31"/>
  <c r="AM26" i="31"/>
  <c r="AH26" i="31"/>
  <c r="AF26" i="31"/>
  <c r="AD26" i="31"/>
  <c r="X26" i="31"/>
  <c r="T26" i="31"/>
  <c r="K26" i="31"/>
  <c r="BU25" i="31"/>
  <c r="BI25" i="31"/>
  <c r="AM25" i="31"/>
  <c r="AH25" i="31"/>
  <c r="AF25" i="31"/>
  <c r="AD25" i="31"/>
  <c r="X25" i="31"/>
  <c r="T25" i="31"/>
  <c r="K25" i="31"/>
  <c r="BU24" i="31"/>
  <c r="BI24" i="31"/>
  <c r="AM24" i="31"/>
  <c r="AH24" i="31"/>
  <c r="AF24" i="31"/>
  <c r="AD24" i="31"/>
  <c r="X24" i="31"/>
  <c r="T24" i="31"/>
  <c r="K24" i="31"/>
  <c r="BU23" i="31"/>
  <c r="BI23" i="31"/>
  <c r="AM23" i="31"/>
  <c r="AH23" i="31"/>
  <c r="AF23" i="31"/>
  <c r="AD23" i="31"/>
  <c r="X23" i="31"/>
  <c r="T23" i="31"/>
  <c r="K23" i="31"/>
  <c r="BU22" i="31"/>
  <c r="BI22" i="31"/>
  <c r="AM22" i="31"/>
  <c r="AH22" i="31"/>
  <c r="AF22" i="31"/>
  <c r="AD22" i="31"/>
  <c r="X22" i="31"/>
  <c r="T22" i="31"/>
  <c r="K22" i="31"/>
  <c r="BU21" i="31"/>
  <c r="AM21" i="31"/>
  <c r="AH21" i="31"/>
  <c r="AF21" i="31"/>
  <c r="K21" i="31"/>
  <c r="BU20" i="31"/>
  <c r="BI20" i="31"/>
  <c r="AM20" i="31"/>
  <c r="AH20" i="31"/>
  <c r="AF20" i="31"/>
  <c r="AD20" i="31"/>
  <c r="K20" i="31"/>
  <c r="BU19" i="31"/>
  <c r="BI19" i="31"/>
  <c r="AM19" i="31"/>
  <c r="AH19" i="31"/>
  <c r="AF19" i="31"/>
  <c r="AD19" i="31"/>
  <c r="K19" i="31"/>
  <c r="BU18" i="31"/>
  <c r="BI18" i="31"/>
  <c r="AM18" i="31"/>
  <c r="AH18" i="31"/>
  <c r="AF18" i="31"/>
  <c r="AD18" i="31"/>
  <c r="K18" i="31"/>
  <c r="BU17" i="31"/>
  <c r="BI17" i="31"/>
  <c r="AM17" i="31"/>
  <c r="AH17" i="31"/>
  <c r="AF17" i="31"/>
  <c r="AD17" i="31"/>
  <c r="X17" i="31"/>
  <c r="T17" i="31"/>
  <c r="K17" i="31"/>
  <c r="BU62" i="31"/>
  <c r="AM62" i="31"/>
  <c r="AH62" i="31"/>
  <c r="AF62" i="31"/>
  <c r="AD62" i="31"/>
  <c r="X62" i="31"/>
  <c r="T62" i="31"/>
  <c r="K62" i="31"/>
  <c r="BU61" i="31"/>
  <c r="AM61" i="31"/>
  <c r="AH61" i="31"/>
  <c r="AF61" i="31"/>
  <c r="AD61" i="31"/>
  <c r="X61" i="31"/>
  <c r="T61" i="31"/>
  <c r="K61" i="31"/>
  <c r="BU60" i="31"/>
  <c r="BI60" i="31"/>
  <c r="AM60" i="31"/>
  <c r="AH60" i="31"/>
  <c r="AF60" i="31"/>
  <c r="AD60" i="31"/>
  <c r="X60" i="31"/>
  <c r="T60" i="31"/>
  <c r="K60" i="31"/>
  <c r="BU59" i="31"/>
  <c r="BI59" i="31"/>
  <c r="AM59" i="31"/>
  <c r="AH59" i="31"/>
  <c r="AF59" i="31"/>
  <c r="AD59" i="31"/>
  <c r="X59" i="31"/>
  <c r="T59" i="31"/>
  <c r="K59" i="31"/>
  <c r="BU58" i="31"/>
  <c r="BI58" i="31"/>
  <c r="AM58" i="31"/>
  <c r="AH58" i="31"/>
  <c r="AF58" i="31"/>
  <c r="AD58" i="31"/>
  <c r="X58" i="31"/>
  <c r="T58" i="31"/>
  <c r="K58" i="31"/>
  <c r="BU57" i="31"/>
  <c r="BI57" i="31"/>
  <c r="AM57" i="31"/>
  <c r="AH57" i="31"/>
  <c r="AF57" i="31"/>
  <c r="AD57" i="31"/>
  <c r="X57" i="31"/>
  <c r="T57" i="31"/>
  <c r="K57" i="31"/>
  <c r="BU56" i="31"/>
  <c r="BI56" i="31"/>
  <c r="AM56" i="31"/>
  <c r="AH56" i="31"/>
  <c r="AF56" i="31"/>
  <c r="AD56" i="31"/>
  <c r="X56" i="31"/>
  <c r="T56" i="31"/>
  <c r="K56" i="31"/>
  <c r="BU55" i="31"/>
  <c r="BI55" i="31"/>
  <c r="AM55" i="31"/>
  <c r="AH55" i="31"/>
  <c r="AF55" i="31"/>
  <c r="AD55" i="31"/>
  <c r="X55" i="31"/>
  <c r="T55" i="31"/>
  <c r="K55" i="31"/>
  <c r="BU54" i="31"/>
  <c r="BI54" i="31"/>
  <c r="AM54" i="31"/>
  <c r="AH54" i="31"/>
  <c r="AF54" i="31"/>
  <c r="AD54" i="31"/>
  <c r="X54" i="31"/>
  <c r="T54" i="31"/>
  <c r="K54" i="31"/>
  <c r="BU53" i="31"/>
  <c r="BI53" i="31"/>
  <c r="AM53" i="31"/>
  <c r="AH53" i="31"/>
  <c r="AF53" i="31"/>
  <c r="AD53" i="31"/>
  <c r="X53" i="31"/>
  <c r="T53" i="31"/>
  <c r="K53" i="31"/>
  <c r="BU52" i="31"/>
  <c r="AM52" i="31"/>
  <c r="AH52" i="31"/>
  <c r="AF52" i="31"/>
  <c r="AD52" i="31"/>
  <c r="X52" i="31"/>
  <c r="T52" i="31"/>
  <c r="K52" i="31"/>
  <c r="BU51" i="31"/>
  <c r="BI51" i="31"/>
  <c r="AM51" i="31"/>
  <c r="AH51" i="31"/>
  <c r="AF51" i="31"/>
  <c r="AD51" i="31"/>
  <c r="X51" i="31"/>
  <c r="T51" i="31"/>
  <c r="K51" i="31"/>
  <c r="BU50" i="31"/>
  <c r="BI50" i="31"/>
  <c r="AM50" i="31"/>
  <c r="AH50" i="31"/>
  <c r="AF50" i="31"/>
  <c r="X50" i="31"/>
  <c r="T50" i="31"/>
  <c r="K50" i="31"/>
  <c r="BU49" i="31"/>
  <c r="BI49" i="31"/>
  <c r="AM49" i="31"/>
  <c r="AH49" i="31"/>
  <c r="AF49" i="31"/>
  <c r="AD49" i="31"/>
  <c r="X49" i="31"/>
  <c r="T49" i="31"/>
  <c r="K49" i="31"/>
  <c r="BU16" i="31"/>
  <c r="BI16" i="31"/>
  <c r="AM16" i="31"/>
  <c r="AH16" i="31"/>
  <c r="AF16" i="31"/>
  <c r="AD16" i="31"/>
  <c r="X16" i="31"/>
  <c r="T16" i="31"/>
  <c r="P16" i="31"/>
  <c r="BU70" i="31"/>
  <c r="BI70" i="31"/>
  <c r="AM70" i="31"/>
  <c r="AH70" i="31"/>
  <c r="AF70" i="31"/>
  <c r="AD70" i="31"/>
  <c r="X70" i="31"/>
  <c r="T70" i="31"/>
  <c r="K70" i="31"/>
  <c r="BU69" i="31"/>
  <c r="AM69" i="31"/>
  <c r="AH69" i="31"/>
  <c r="AF69" i="31"/>
  <c r="AD69" i="31"/>
  <c r="X69" i="31"/>
  <c r="T69" i="31"/>
  <c r="K69" i="31"/>
  <c r="BU68" i="31"/>
  <c r="AM68" i="31"/>
  <c r="AH68" i="31"/>
  <c r="AF68" i="31"/>
  <c r="AD68" i="31"/>
  <c r="X68" i="31"/>
  <c r="T68" i="31"/>
  <c r="K68" i="31"/>
  <c r="BU67" i="31"/>
  <c r="AM67" i="31"/>
  <c r="AH67" i="31"/>
  <c r="AF67" i="31"/>
  <c r="AD67" i="31"/>
  <c r="X67" i="31"/>
  <c r="T67" i="31"/>
  <c r="K67" i="31"/>
  <c r="BU66" i="31"/>
  <c r="AM66" i="31"/>
  <c r="AH66" i="31"/>
  <c r="AF66" i="31"/>
  <c r="AD66" i="31"/>
  <c r="X66" i="31"/>
  <c r="T66" i="31"/>
  <c r="K66" i="31"/>
  <c r="BU65" i="31"/>
  <c r="AM65" i="31"/>
  <c r="AH65" i="31"/>
  <c r="AF65" i="31"/>
  <c r="AD65" i="31"/>
  <c r="X65" i="31"/>
  <c r="T65" i="31"/>
  <c r="K65" i="31"/>
  <c r="BU64" i="31"/>
  <c r="AM64" i="31"/>
  <c r="AH64" i="31"/>
  <c r="AF64" i="31"/>
  <c r="AD64" i="31"/>
  <c r="X64" i="31"/>
  <c r="T64" i="31"/>
  <c r="K64" i="31"/>
  <c r="BU77" i="31"/>
  <c r="AM77" i="31"/>
  <c r="AH77" i="31"/>
  <c r="AF77" i="31"/>
  <c r="AD77" i="31"/>
  <c r="X77" i="31"/>
  <c r="T77" i="31"/>
  <c r="BU71" i="31"/>
  <c r="BU81" i="31"/>
  <c r="BU82" i="31"/>
  <c r="BU83" i="31"/>
  <c r="BU84" i="31"/>
  <c r="BU15" i="31"/>
  <c r="BI71" i="31"/>
  <c r="BI81" i="31"/>
  <c r="BI82" i="31"/>
  <c r="BI83" i="31"/>
  <c r="BI84" i="31"/>
  <c r="BI15" i="31"/>
  <c r="BA15" i="31"/>
  <c r="AZ15" i="31"/>
  <c r="AY15" i="31"/>
  <c r="P65" i="31" l="1"/>
  <c r="P66" i="31"/>
  <c r="P72" i="31"/>
  <c r="P51" i="31"/>
  <c r="AN53" i="31"/>
  <c r="P52" i="31"/>
  <c r="AN72" i="31"/>
  <c r="AO72" i="31" s="1"/>
  <c r="AP72" i="31" s="1"/>
  <c r="AN33" i="31"/>
  <c r="AN19" i="31"/>
  <c r="AN41" i="31"/>
  <c r="P78" i="31"/>
  <c r="AN21" i="31"/>
  <c r="P40" i="31"/>
  <c r="P54" i="31"/>
  <c r="AN16" i="31"/>
  <c r="AN23" i="31"/>
  <c r="AN59" i="31"/>
  <c r="AQ59" i="31" s="1"/>
  <c r="AR59" i="31" s="1"/>
  <c r="AN54" i="31"/>
  <c r="AN20" i="31"/>
  <c r="AN34" i="31"/>
  <c r="P57" i="31"/>
  <c r="AN58" i="31"/>
  <c r="AN17" i="31"/>
  <c r="AQ17" i="31" s="1"/>
  <c r="AR17" i="31" s="1"/>
  <c r="AN24" i="31"/>
  <c r="P77" i="31"/>
  <c r="AN68" i="31"/>
  <c r="AN39" i="31"/>
  <c r="AQ39" i="31" s="1"/>
  <c r="AR39" i="31" s="1"/>
  <c r="P33" i="31"/>
  <c r="P21" i="31"/>
  <c r="AN27" i="31"/>
  <c r="AO27" i="31" s="1"/>
  <c r="AP27" i="31" s="1"/>
  <c r="AO28" i="31" s="1"/>
  <c r="AP28" i="31" s="1"/>
  <c r="AO29" i="31" s="1"/>
  <c r="AP29" i="31" s="1"/>
  <c r="P48" i="31"/>
  <c r="P68" i="31"/>
  <c r="P30" i="31"/>
  <c r="P43" i="31"/>
  <c r="AN38" i="31"/>
  <c r="P45" i="31"/>
  <c r="P25" i="31"/>
  <c r="P47" i="31"/>
  <c r="P50" i="31"/>
  <c r="P62" i="31"/>
  <c r="P26" i="31"/>
  <c r="AN66" i="31"/>
  <c r="AQ66" i="31" s="1"/>
  <c r="AR66" i="31" s="1"/>
  <c r="AN47" i="31"/>
  <c r="AN31" i="31"/>
  <c r="AN57" i="31"/>
  <c r="P17" i="31"/>
  <c r="AN18" i="31"/>
  <c r="P27" i="31"/>
  <c r="P39" i="31"/>
  <c r="P22" i="31"/>
  <c r="AN35" i="31"/>
  <c r="AQ35" i="31" s="1"/>
  <c r="AR35" i="31" s="1"/>
  <c r="AN40" i="31"/>
  <c r="AQ40" i="31" s="1"/>
  <c r="AR40" i="31" s="1"/>
  <c r="P19" i="31"/>
  <c r="P24" i="31"/>
  <c r="P31" i="31"/>
  <c r="AN32" i="31"/>
  <c r="AQ32" i="31" s="1"/>
  <c r="AR32" i="31" s="1"/>
  <c r="P36" i="31"/>
  <c r="AN37" i="31"/>
  <c r="AQ37" i="31" s="1"/>
  <c r="AR37" i="31" s="1"/>
  <c r="P41" i="31"/>
  <c r="P61" i="31"/>
  <c r="AN26" i="31"/>
  <c r="AQ26" i="31" s="1"/>
  <c r="AR26" i="31" s="1"/>
  <c r="P44" i="31"/>
  <c r="AN45" i="31"/>
  <c r="AQ45" i="31" s="1"/>
  <c r="AR45" i="31" s="1"/>
  <c r="P64" i="31"/>
  <c r="AN65" i="31"/>
  <c r="AN49" i="31"/>
  <c r="AO49" i="31" s="1"/>
  <c r="AP49" i="31" s="1"/>
  <c r="P20" i="31"/>
  <c r="AN22" i="31"/>
  <c r="AQ22" i="31" s="1"/>
  <c r="AR22" i="31" s="1"/>
  <c r="AN25" i="31"/>
  <c r="AN51" i="31"/>
  <c r="AQ51" i="31" s="1"/>
  <c r="AR51" i="31" s="1"/>
  <c r="AN56" i="31"/>
  <c r="AO56" i="31" s="1"/>
  <c r="AP56" i="31" s="1"/>
  <c r="P60" i="31"/>
  <c r="AN30" i="31"/>
  <c r="AQ30" i="31" s="1"/>
  <c r="AR30" i="31" s="1"/>
  <c r="P35" i="31"/>
  <c r="P38" i="31"/>
  <c r="AN44" i="31"/>
  <c r="P23" i="31"/>
  <c r="AN36" i="31"/>
  <c r="AN46" i="31"/>
  <c r="AQ46" i="31" s="1"/>
  <c r="AR46" i="31" s="1"/>
  <c r="AQ47" i="31" s="1"/>
  <c r="AR47" i="31" s="1"/>
  <c r="P34" i="31"/>
  <c r="AN60" i="31"/>
  <c r="AO60" i="31" s="1"/>
  <c r="AP60" i="31" s="1"/>
  <c r="P18" i="31"/>
  <c r="P37" i="31"/>
  <c r="AN43" i="31"/>
  <c r="AQ43" i="31" s="1"/>
  <c r="AR43" i="31" s="1"/>
  <c r="AN48" i="31"/>
  <c r="AO48" i="31" s="1"/>
  <c r="AP48" i="31" s="1"/>
  <c r="AN64" i="31"/>
  <c r="AQ64" i="31" s="1"/>
  <c r="AR64" i="31" s="1"/>
  <c r="AN61" i="31"/>
  <c r="AQ61" i="31" s="1"/>
  <c r="AR61" i="31" s="1"/>
  <c r="P55" i="31"/>
  <c r="P49" i="31"/>
  <c r="P59" i="31"/>
  <c r="AN50" i="31"/>
  <c r="AN55" i="31"/>
  <c r="AQ55" i="31" s="1"/>
  <c r="AR55" i="31" s="1"/>
  <c r="AN67" i="31"/>
  <c r="AO67" i="31" s="1"/>
  <c r="AP67" i="31" s="1"/>
  <c r="AN52" i="31"/>
  <c r="AQ52" i="31" s="1"/>
  <c r="AR52" i="31" s="1"/>
  <c r="P56" i="31"/>
  <c r="P53" i="31"/>
  <c r="P58" i="31"/>
  <c r="AN62" i="31"/>
  <c r="AN69" i="31"/>
  <c r="P70" i="31"/>
  <c r="P69" i="31"/>
  <c r="AN70" i="31"/>
  <c r="AO70" i="31" s="1"/>
  <c r="AP70" i="31" s="1"/>
  <c r="AN77" i="31"/>
  <c r="AQ77" i="31" s="1"/>
  <c r="AR77" i="31" s="1"/>
  <c r="AD81" i="31"/>
  <c r="AD82" i="31"/>
  <c r="AD83" i="31"/>
  <c r="AD84" i="31"/>
  <c r="AD15" i="31"/>
  <c r="AQ78" i="31" l="1"/>
  <c r="AR78" i="31" s="1"/>
  <c r="AQ79" i="31" s="1"/>
  <c r="AR79" i="31" s="1"/>
  <c r="AQ80" i="31" s="1"/>
  <c r="AR80" i="31" s="1"/>
  <c r="AQ41" i="31"/>
  <c r="AR41" i="31" s="1"/>
  <c r="AQ65" i="31"/>
  <c r="AR65" i="31" s="1"/>
  <c r="AQ31" i="31"/>
  <c r="AR31" i="31" s="1"/>
  <c r="AO77" i="31"/>
  <c r="AP77" i="31" s="1"/>
  <c r="AO78" i="31" s="1"/>
  <c r="AP78" i="31" s="1"/>
  <c r="AO79" i="31" s="1"/>
  <c r="AP79" i="31" s="1"/>
  <c r="AO80" i="31" s="1"/>
  <c r="AP80" i="31" s="1"/>
  <c r="AQ53" i="31"/>
  <c r="AR53" i="31" s="1"/>
  <c r="AQ54" i="31" s="1"/>
  <c r="AR54" i="31" s="1"/>
  <c r="AQ67" i="31"/>
  <c r="AR67" i="31" s="1"/>
  <c r="AQ68" i="31" s="1"/>
  <c r="AR68" i="31" s="1"/>
  <c r="AQ69" i="31" s="1"/>
  <c r="AR69" i="31" s="1"/>
  <c r="AO59" i="31"/>
  <c r="AP59" i="31" s="1"/>
  <c r="AQ62" i="31"/>
  <c r="AR62" i="31" s="1"/>
  <c r="AQ70" i="31"/>
  <c r="AR70" i="31" s="1"/>
  <c r="AQ72" i="31"/>
  <c r="AR72" i="31" s="1"/>
  <c r="AO68" i="31"/>
  <c r="AP68" i="31" s="1"/>
  <c r="AO52" i="31"/>
  <c r="AP52" i="31" s="1"/>
  <c r="AO53" i="31" s="1"/>
  <c r="AP53" i="31" s="1"/>
  <c r="AO54" i="31" s="1"/>
  <c r="AP54" i="31" s="1"/>
  <c r="AO55" i="31"/>
  <c r="AP55" i="31" s="1"/>
  <c r="AQ56" i="31"/>
  <c r="AR56" i="31" s="1"/>
  <c r="AQ57" i="31" s="1"/>
  <c r="AR57" i="31" s="1"/>
  <c r="AO50" i="31"/>
  <c r="AP50" i="31" s="1"/>
  <c r="AO57" i="31"/>
  <c r="AP57" i="31" s="1"/>
  <c r="AO58" i="31" s="1"/>
  <c r="AP58" i="31" s="1"/>
  <c r="AO64" i="31"/>
  <c r="AP64" i="31" s="1"/>
  <c r="AO65" i="31" s="1"/>
  <c r="AP65" i="31" s="1"/>
  <c r="AQ44" i="31"/>
  <c r="AR44" i="31" s="1"/>
  <c r="AO61" i="31"/>
  <c r="AP61" i="31" s="1"/>
  <c r="AO62" i="31" s="1"/>
  <c r="AP62" i="31" s="1"/>
  <c r="AQ49" i="31"/>
  <c r="AR49" i="31" s="1"/>
  <c r="AQ50" i="31" s="1"/>
  <c r="AR50" i="31" s="1"/>
  <c r="AQ23" i="31"/>
  <c r="AR23" i="31" s="1"/>
  <c r="AQ24" i="31" s="1"/>
  <c r="AR24" i="31" s="1"/>
  <c r="AQ25" i="31" s="1"/>
  <c r="AR25" i="31" s="1"/>
  <c r="AO46" i="31"/>
  <c r="AP46" i="31" s="1"/>
  <c r="AO47" i="31" s="1"/>
  <c r="AP47" i="31" s="1"/>
  <c r="AO66" i="31"/>
  <c r="AP66" i="31" s="1"/>
  <c r="AO30" i="31"/>
  <c r="AP30" i="31" s="1"/>
  <c r="AO31" i="31" s="1"/>
  <c r="AP31" i="31" s="1"/>
  <c r="AQ18" i="31"/>
  <c r="AR18" i="31" s="1"/>
  <c r="AQ19" i="31" s="1"/>
  <c r="AR19" i="31" s="1"/>
  <c r="AQ20" i="31" s="1"/>
  <c r="AR20" i="31" s="1"/>
  <c r="AQ21" i="31" s="1"/>
  <c r="AR21" i="31" s="1"/>
  <c r="AO43" i="31"/>
  <c r="AP43" i="31" s="1"/>
  <c r="AO44" i="31" s="1"/>
  <c r="AP44" i="31" s="1"/>
  <c r="AQ36" i="31"/>
  <c r="AR36" i="31" s="1"/>
  <c r="AO35" i="31"/>
  <c r="AP35" i="31" s="1"/>
  <c r="AO36" i="31" s="1"/>
  <c r="AP36" i="31" s="1"/>
  <c r="AQ27" i="31"/>
  <c r="AR27" i="31" s="1"/>
  <c r="AQ28" i="31" s="1"/>
  <c r="AR28" i="31" s="1"/>
  <c r="AO37" i="31"/>
  <c r="AP37" i="31" s="1"/>
  <c r="AO38" i="31" s="1"/>
  <c r="AP38" i="31" s="1"/>
  <c r="AO40" i="31"/>
  <c r="AP40" i="31" s="1"/>
  <c r="AO41" i="31" s="1"/>
  <c r="AP41" i="31" s="1"/>
  <c r="AQ38" i="31"/>
  <c r="AR38" i="31" s="1"/>
  <c r="AO32" i="31"/>
  <c r="AP32" i="31" s="1"/>
  <c r="AO33" i="31" s="1"/>
  <c r="AP33" i="31" s="1"/>
  <c r="AQ33" i="31"/>
  <c r="AR33" i="31" s="1"/>
  <c r="AO51" i="31"/>
  <c r="AP51" i="31" s="1"/>
  <c r="AQ60" i="31"/>
  <c r="AR60" i="31" s="1"/>
  <c r="AO17" i="31"/>
  <c r="AP17" i="31" s="1"/>
  <c r="AO18" i="31" s="1"/>
  <c r="AP18" i="31" s="1"/>
  <c r="AO19" i="31" s="1"/>
  <c r="AP19" i="31" s="1"/>
  <c r="AO20" i="31" s="1"/>
  <c r="AP20" i="31" s="1"/>
  <c r="AO21" i="31" s="1"/>
  <c r="AP21" i="31" s="1"/>
  <c r="AO22" i="31"/>
  <c r="AP22" i="31" s="1"/>
  <c r="AO23" i="31" s="1"/>
  <c r="AP23" i="31" s="1"/>
  <c r="AO39" i="31"/>
  <c r="AP39" i="31" s="1"/>
  <c r="AQ48" i="31"/>
  <c r="AR48" i="31" s="1"/>
  <c r="AO45" i="31"/>
  <c r="AP45" i="31" s="1"/>
  <c r="AO26" i="31"/>
  <c r="AP26" i="31" s="1"/>
  <c r="AF71" i="31"/>
  <c r="AH81" i="31"/>
  <c r="AN81" i="31" s="1"/>
  <c r="AH82" i="31"/>
  <c r="AH83" i="31"/>
  <c r="AM81" i="31"/>
  <c r="AO69" i="31" l="1"/>
  <c r="AP69" i="31" s="1"/>
  <c r="AQ58" i="31"/>
  <c r="AR58" i="31" s="1"/>
  <c r="AQ29" i="31"/>
  <c r="AR29" i="31" s="1"/>
  <c r="AQ34" i="31"/>
  <c r="AR34" i="31" s="1"/>
  <c r="AO34" i="31"/>
  <c r="AP34" i="31" s="1"/>
  <c r="AO24" i="31"/>
  <c r="AP24" i="31" s="1"/>
  <c r="AO25" i="31" s="1"/>
  <c r="AP25" i="31" s="1"/>
  <c r="X71" i="31"/>
  <c r="X81" i="31"/>
  <c r="X82" i="31"/>
  <c r="X83" i="31"/>
  <c r="X84" i="31"/>
  <c r="X15" i="31"/>
  <c r="T81" i="31"/>
  <c r="T82" i="31"/>
  <c r="T83" i="31"/>
  <c r="T84" i="31"/>
  <c r="T71" i="31"/>
  <c r="T15" i="31"/>
  <c r="AM71" i="31"/>
  <c r="AH71" i="31"/>
  <c r="AN71" i="31" s="1"/>
  <c r="AO71" i="31" s="1"/>
  <c r="AP71" i="31" s="1"/>
  <c r="AD71" i="31"/>
  <c r="P71" i="31"/>
  <c r="AM82" i="31"/>
  <c r="AM83" i="31"/>
  <c r="AM84" i="31"/>
  <c r="AM15" i="31"/>
  <c r="AH84" i="31"/>
  <c r="AH15" i="31"/>
  <c r="AF82" i="31"/>
  <c r="AN82" i="31" s="1"/>
  <c r="AF83" i="31"/>
  <c r="AN83" i="31" s="1"/>
  <c r="AF84" i="31"/>
  <c r="AF15" i="31"/>
  <c r="P84" i="31"/>
  <c r="P83" i="31"/>
  <c r="P82" i="31"/>
  <c r="P81" i="31"/>
  <c r="P15" i="31"/>
  <c r="AQ71" i="31" l="1"/>
  <c r="AR71" i="31" s="1"/>
  <c r="AN84" i="31"/>
  <c r="AN15" i="31"/>
  <c r="AQ15" i="31" s="1"/>
  <c r="AR15" i="31" s="1"/>
  <c r="AQ16" i="31" s="1"/>
  <c r="AR16" i="31" s="1"/>
  <c r="AO15" i="31" l="1"/>
  <c r="AP15" i="31" s="1"/>
  <c r="AO16" i="31" s="1"/>
  <c r="AP16"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Jessika Del Pilar Junca Ortiz</author>
  </authors>
  <commentList>
    <comment ref="H14" authorId="0" shapeId="0" xr:uid="{D47D94EE-0655-EE44-9666-D423565E7430}">
      <text>
        <r>
          <rPr>
            <b/>
            <sz val="10"/>
            <color rgb="FF000000"/>
            <rFont val="Tahoma"/>
            <family val="2"/>
          </rPr>
          <t xml:space="preserve">Riesgos de gestión Y SIGRIP: económica y/o reputacional.
Riesgos fiscales: Económica </t>
        </r>
      </text>
    </comment>
    <comment ref="L14" authorId="0" shapeId="0" xr:uid="{42FEF430-A7D3-3A40-BC8A-42EEF77F11B0}">
      <text>
        <r>
          <rPr>
            <b/>
            <sz val="10"/>
            <color rgb="FF000000"/>
            <rFont val="Tahoma"/>
            <family val="2"/>
          </rPr>
          <t xml:space="preserve">Riesgos fiscales: </t>
        </r>
        <r>
          <rPr>
            <sz val="10"/>
            <color rgb="FF000000"/>
            <rFont val="Arial"/>
            <family val="2"/>
          </rPr>
          <t xml:space="preserve">según el objeto sobre el cual recae la posibilidad de efecto dañoso. (ver lista desplegable 3 ultimas opciones)
</t>
        </r>
        <r>
          <rPr>
            <sz val="10"/>
            <color rgb="FF000000"/>
            <rFont val="Tahoma"/>
            <family val="2"/>
          </rPr>
          <t xml:space="preserve">
</t>
        </r>
      </text>
    </comment>
    <comment ref="M14" authorId="0" shapeId="0" xr:uid="{F1421760-7F41-234B-A112-B4D2CDDAAE80}">
      <text>
        <r>
          <rPr>
            <b/>
            <sz val="10"/>
            <color rgb="FF000000"/>
            <rFont val="Tahoma"/>
            <family val="2"/>
          </rPr>
          <t>Riesgos fiscales: Relacionar circunstancia inmediata relacionada con el punto de riesgos fiscal (ver Libro circunstancias )</t>
        </r>
        <r>
          <rPr>
            <sz val="10"/>
            <color rgb="FF000000"/>
            <rFont val="Tahoma"/>
            <family val="2"/>
          </rPr>
          <t xml:space="preserve">
</t>
        </r>
      </text>
    </comment>
    <comment ref="O14" authorId="1" shapeId="0" xr:uid="{C011EC32-E1E6-47D8-8252-98042C4BF0D0}">
      <text>
        <r>
          <rPr>
            <sz val="9"/>
            <color indexed="81"/>
            <rFont val="Tahoma"/>
            <family val="2"/>
          </rPr>
          <t>Estructura XX-XXXX-XY
XX:Riesgos de gestión=RG
XX:Riesgos fiscales =RF
XX: Riesgos de integridad = RI
XXXX: Sigla del proceso.
XY:Consecutivo de número de riesgos por proceso</t>
        </r>
      </text>
    </comment>
    <comment ref="AA14" authorId="1" shapeId="0" xr:uid="{6DAB8E48-7ECE-42D3-B8F1-81F9DDE5663F}">
      <text>
        <r>
          <rPr>
            <sz val="9"/>
            <color indexed="81"/>
            <rFont val="Tahoma"/>
            <family val="2"/>
          </rPr>
          <t xml:space="preserve">Para conocer los verbos mas utilizados dirijase al instructivo SEPG-I-15
</t>
        </r>
      </text>
    </comment>
  </commentList>
</comments>
</file>

<file path=xl/sharedStrings.xml><?xml version="1.0" encoding="utf-8"?>
<sst xmlns="http://schemas.openxmlformats.org/spreadsheetml/2006/main" count="798" uniqueCount="373">
  <si>
    <t>MAPA INTEGRAL DE RIESGOS INSTITUCIONALES Y SEGUIMIENTO</t>
  </si>
  <si>
    <t>SISTEMA ESTRATÉGICO DE PLANEACIÓN Y GESTIÓN</t>
  </si>
  <si>
    <t>CÓDIGO:</t>
  </si>
  <si>
    <t>SEPG-F-030</t>
  </si>
  <si>
    <t xml:space="preserve">VERSIÓN:   </t>
  </si>
  <si>
    <t>FECHA:</t>
  </si>
  <si>
    <t>PROCESO</t>
  </si>
  <si>
    <t>OBJETIVO DEL PROCESO</t>
  </si>
  <si>
    <t>PASO 1 - IDENTIFICACIÓN DE RIESGOS</t>
  </si>
  <si>
    <t>PASO 2 - VALORACIÓN DE LOS RIESGOS</t>
  </si>
  <si>
    <t>PASO 3 - PLAN DE MITIGACIÓN DEL RIESGO</t>
  </si>
  <si>
    <t>ETAPA DE SEGUIMIENTO</t>
  </si>
  <si>
    <t>MÓDULO II</t>
  </si>
  <si>
    <t>MÓDULO III</t>
  </si>
  <si>
    <t>MÓDULO IV</t>
  </si>
  <si>
    <t>MÓDULO V</t>
  </si>
  <si>
    <t>MÓDULO VI</t>
  </si>
  <si>
    <t>MÓDULO VII</t>
  </si>
  <si>
    <t>SEGUIMIENTO PRIMERA LINEA DEFENSA</t>
  </si>
  <si>
    <t xml:space="preserve">SEGUIMIENTO/ MONITOREO PERIODICO SEGUNDA LINEA DE DEFENSA </t>
  </si>
  <si>
    <t>CARACTERÍSTICAS DEL PROCESO</t>
  </si>
  <si>
    <t xml:space="preserve">PUNTOS Y ÁREAS DE RIESGO </t>
  </si>
  <si>
    <t xml:space="preserve">FACTORES DE RIESGO </t>
  </si>
  <si>
    <t>DESCRIPCIÓN DEL RIESGO</t>
  </si>
  <si>
    <t>RIESGO INHERENTE</t>
  </si>
  <si>
    <t>DESCRIPCIÓN DEL CONTROL</t>
  </si>
  <si>
    <t>ATRIBUTOS DEL CONTROL - EFICIENCIA</t>
  </si>
  <si>
    <t>ATRIBUTOS DEL CONTROL - IMPLEMENTACIÓN</t>
  </si>
  <si>
    <t>VALORACIÓN DEL CONTROL</t>
  </si>
  <si>
    <t>RIESGO RESIDUAL</t>
  </si>
  <si>
    <t>TRATAMIENTO DEL RIESGO</t>
  </si>
  <si>
    <t>PLAN DE MITIGACIÓN DEL RIESGO</t>
  </si>
  <si>
    <t>INDICADOR DEL RIESGO</t>
  </si>
  <si>
    <t>FECHA DEL SEGUIMIENTO</t>
  </si>
  <si>
    <t>INDICADORES UMBRAL ROJO</t>
  </si>
  <si>
    <t>REPORTE DE MATERIALIZACIÓN</t>
  </si>
  <si>
    <t>Observaciones generales segunda línea (monitoreo/seguimiento)</t>
  </si>
  <si>
    <t>NUEVA IDENTIFICACIÓN</t>
  </si>
  <si>
    <t>ACTIVIDADES DEL PROCESO / FOCO / OBJETIVO / ESTRATEGIA</t>
  </si>
  <si>
    <t>PARTES INTERESADAS (INTERNAS)</t>
  </si>
  <si>
    <t>PARTES INTERESADAS (EXTERNAS)</t>
  </si>
  <si>
    <t>TIPO DE RIESGO</t>
  </si>
  <si>
    <t>PUNTO DE RIESGO</t>
  </si>
  <si>
    <t>ÁREAS DE IMPACTO</t>
  </si>
  <si>
    <t>FACTORES DE RIESGO</t>
  </si>
  <si>
    <t xml:space="preserve">FUENTE </t>
  </si>
  <si>
    <t xml:space="preserve">DESCRIPCION FACTOR </t>
  </si>
  <si>
    <t>IMPACTO (EFECTO)</t>
  </si>
  <si>
    <t>CAUSA INMEDIATA / CIRCUNSTANCIA INMEDIATA</t>
  </si>
  <si>
    <t>CAUSA RAIZ</t>
  </si>
  <si>
    <t>ID</t>
  </si>
  <si>
    <t>RIESGO</t>
  </si>
  <si>
    <t>Frecuencia de la actividad (Al año)</t>
  </si>
  <si>
    <t>PROBABILIDAD</t>
  </si>
  <si>
    <t>Calificación de la probabilidad</t>
  </si>
  <si>
    <t>Afectación económica</t>
  </si>
  <si>
    <t>Afectación reputacional</t>
  </si>
  <si>
    <t>IMPACTO</t>
  </si>
  <si>
    <t>Calificación del impacto</t>
  </si>
  <si>
    <t>NIVEL DE RIESGO INHERENTE</t>
  </si>
  <si>
    <r>
      <t xml:space="preserve">RESPONSABLE
</t>
    </r>
    <r>
      <rPr>
        <sz val="11"/>
        <color theme="1"/>
        <rFont val="Calibri Light"/>
        <family val="2"/>
      </rPr>
      <t>(Cargo o grupo de trabajo quien ejecuta el control)</t>
    </r>
  </si>
  <si>
    <r>
      <t xml:space="preserve">ACCIÓN 
</t>
    </r>
    <r>
      <rPr>
        <sz val="11"/>
        <color theme="1"/>
        <rFont val="Calibri Light"/>
        <family val="2"/>
      </rPr>
      <t>(No acciones operativas, solo de control)</t>
    </r>
  </si>
  <si>
    <r>
      <t xml:space="preserve">COMPLEMENTO
</t>
    </r>
    <r>
      <rPr>
        <sz val="11"/>
        <color theme="1"/>
        <rFont val="Calibri Light"/>
        <family val="2"/>
      </rPr>
      <t>(Frecuencia, Fuente de documentación, Próposito, Evidencia, Ejecución (como), Desviaciones)</t>
    </r>
  </si>
  <si>
    <t>No.</t>
  </si>
  <si>
    <t>CONTROL</t>
  </si>
  <si>
    <t>TIPO DE CONTROL</t>
  </si>
  <si>
    <t>Peso
(Tipo de control)</t>
  </si>
  <si>
    <t>IMPLEMENTACIÓN</t>
  </si>
  <si>
    <t>Peso
(Implementación)</t>
  </si>
  <si>
    <t>DOCUMENTACIÓN</t>
  </si>
  <si>
    <t>FRECUENCIA</t>
  </si>
  <si>
    <t>EVIDENCIA</t>
  </si>
  <si>
    <t>EJECUCIÓN</t>
  </si>
  <si>
    <t>REDUCE</t>
  </si>
  <si>
    <t>CALIFICACIÓN DEL CONTROL</t>
  </si>
  <si>
    <t>PROBABILIDAD x CONTROL</t>
  </si>
  <si>
    <t>PROBABILIDAD DESPUES DEL CONTROL</t>
  </si>
  <si>
    <t>IMPACTO x CONTROL</t>
  </si>
  <si>
    <t>IMPACTO DESPUES DEL CONTROL</t>
  </si>
  <si>
    <t>PROBABILIDAD
RESIDUAL</t>
  </si>
  <si>
    <t>IMPACTO
RESIDUAL</t>
  </si>
  <si>
    <t>NIVEL DE RIESGO RESIDUAL</t>
  </si>
  <si>
    <t>TRATAMIENTO</t>
  </si>
  <si>
    <t>FORMA DE REDUCCIÓN</t>
  </si>
  <si>
    <t>Observaciones (Justificación)</t>
  </si>
  <si>
    <t>ACCIÓN DE MITIGACIÓN</t>
  </si>
  <si>
    <t>RESPONSABLE</t>
  </si>
  <si>
    <t>FECHA DE IMPLEMENTACIÓN</t>
  </si>
  <si>
    <t>NOMBRE DEL INDICADOR CLAVE DEL RIESGO</t>
  </si>
  <si>
    <t xml:space="preserve">FORMULA DEL INDICADOR </t>
  </si>
  <si>
    <t>DESCRIPCIÓN DEL INDICADOR</t>
  </si>
  <si>
    <t>PERIODICIDAD DE MEDICIÓN</t>
  </si>
  <si>
    <t>FUENTE DE MEDICIÓN</t>
  </si>
  <si>
    <t>UMBRALES DE ALERTA</t>
  </si>
  <si>
    <t>VALOR UMBRAL</t>
  </si>
  <si>
    <t>OBSERVACIONES</t>
  </si>
  <si>
    <t>RELACION DE EVIDENCIAS</t>
  </si>
  <si>
    <t>% CUMPLIMIENTO CADA CONTROL</t>
  </si>
  <si>
    <t xml:space="preserve">DESCRIPCIÓN DEL DESEMPEÑO DE CADA CONTROL </t>
  </si>
  <si>
    <t>% DE CUMPLIMIENTO DE CADA PLAN MITIGACIÓN</t>
  </si>
  <si>
    <t xml:space="preserve">DESCRIPCIÓN DEL DESEMPEÑO DE CADA PLAN DE MITIGACIÓN </t>
  </si>
  <si>
    <t>VALOR O RESULTADO DE CADA INDICADOR</t>
  </si>
  <si>
    <t>RESULTADO DEL UMBRAL DEL INDICADOR</t>
  </si>
  <si>
    <t xml:space="preserve">DESCRIPCIÓN DEL DESEMPEÑO DE CADA INDICADOR </t>
  </si>
  <si>
    <t>OBSERVACIONES PRIMERA  LINEA DEFENSA (SI APLICA)</t>
  </si>
  <si>
    <t xml:space="preserve">OBSERVACIONES REVISIÓN SEGUNDA LINEA DEFENSA </t>
  </si>
  <si>
    <t>ID Plan de mejoramiento indicadores (umbral rojo)</t>
  </si>
  <si>
    <t>Materialización del riesgo</t>
  </si>
  <si>
    <t>ID Plan de mejoramiento materialización</t>
  </si>
  <si>
    <t>Nuevos riesgos identificados</t>
  </si>
  <si>
    <t>Oportunidades identificadas</t>
  </si>
  <si>
    <t>Riesgo_de_gestión</t>
  </si>
  <si>
    <t>Procesos</t>
  </si>
  <si>
    <t>Económica</t>
  </si>
  <si>
    <t>Ejecución_y_Administración_de_Procesos</t>
  </si>
  <si>
    <t>La actividad que conlleva el riesgo se ejecuta de 3 a 24 veces por año</t>
  </si>
  <si>
    <t>BAJA 
(40%)</t>
  </si>
  <si>
    <t>Afectación entre 2.501 y 150.000 SMLMV</t>
  </si>
  <si>
    <t>El riesgo afecta la imagen de la entidad con efecto publicitario sostenido a nivel de sector administrativo, nivel departamental y/o municipal.</t>
  </si>
  <si>
    <t>MAYOR
(80%)</t>
  </si>
  <si>
    <t>Preventivo</t>
  </si>
  <si>
    <t>Documentado- Procedimientos</t>
  </si>
  <si>
    <t>Continua - Periódicamente (mensual)</t>
  </si>
  <si>
    <t>Con registro Manual</t>
  </si>
  <si>
    <t>MEDIA
(60%)</t>
  </si>
  <si>
    <t>MENOR
(40%)</t>
  </si>
  <si>
    <t>EXTREMO</t>
  </si>
  <si>
    <t>Reducir</t>
  </si>
  <si>
    <t>BAJO</t>
  </si>
  <si>
    <t>ALTO</t>
  </si>
  <si>
    <t>MODERADO</t>
  </si>
  <si>
    <t>El riesgo se materializó</t>
  </si>
  <si>
    <t>El riesgo NO se materializó</t>
  </si>
  <si>
    <t>1. El indicador se mide teniendo en cuenta los compromisos y obligaciones ejecutados en el periodo evaluado frente a la programación .</t>
  </si>
  <si>
    <t xml:space="preserve">La meta del indicador se mide conforme a la fecha de corte de cada seguimiento </t>
  </si>
  <si>
    <t>APROBACIÓN MAPA DE RIESGOS</t>
  </si>
  <si>
    <t>APROBACIÓN SEGUIMIENTO</t>
  </si>
  <si>
    <t>NOMBRE</t>
  </si>
  <si>
    <t>CARGO</t>
  </si>
  <si>
    <t>ELABORÓ</t>
  </si>
  <si>
    <t>REVISÓ</t>
  </si>
  <si>
    <t>Vo.Bo.</t>
  </si>
  <si>
    <t>APROBÓ</t>
  </si>
  <si>
    <t>TABLA DE PROBABILIDAD</t>
  </si>
  <si>
    <t>TABLA DE IMPACTO</t>
  </si>
  <si>
    <t>Tabla de Valoración de Controles</t>
  </si>
  <si>
    <t>Frecuencia de la actividad</t>
  </si>
  <si>
    <t>Afectación económica o presupuestal</t>
  </si>
  <si>
    <t>Pérdida reputacional</t>
  </si>
  <si>
    <t>Características de Eficiencia</t>
  </si>
  <si>
    <t>Peso</t>
  </si>
  <si>
    <t>Probabilidad</t>
  </si>
  <si>
    <t>Muy baja
(20%)</t>
  </si>
  <si>
    <t>(0-20%)</t>
  </si>
  <si>
    <t>La actividad que conlleva el riesgo se ejecuta como máximo 2 veces por año</t>
  </si>
  <si>
    <t>Impacto</t>
  </si>
  <si>
    <t>Leve
(20%)</t>
  </si>
  <si>
    <t>Afectación menor a 500 SMLMV</t>
  </si>
  <si>
    <t>El riesgo afecta la imagen de algún área de la entidad</t>
  </si>
  <si>
    <t>Tipo</t>
  </si>
  <si>
    <t>Baja
(40%)</t>
  </si>
  <si>
    <t>(21-40%)</t>
  </si>
  <si>
    <t>Menor
(40%)</t>
  </si>
  <si>
    <t>Afectación entre 501 y 2.500 SMLMV</t>
  </si>
  <si>
    <t>El riesgo afecta la imagen de la entidad internamente; de conocimiento general a nivel interno, junta directiva, accionistas y/o de proveedores</t>
  </si>
  <si>
    <t>Detectivo</t>
  </si>
  <si>
    <t>Media
(60%)</t>
  </si>
  <si>
    <t>(41-60%)</t>
  </si>
  <si>
    <t>La actividad que conlleva el riesgo se ejecuta de 25 a 499 veces por año</t>
  </si>
  <si>
    <t>Moderado
(60%)</t>
  </si>
  <si>
    <t>El riesgo afecta la imagen de la entidad con algunos usuarios de relevancia, frente al logro de los objetivos.</t>
  </si>
  <si>
    <t>Correctivo</t>
  </si>
  <si>
    <t>Alta
(80%)</t>
  </si>
  <si>
    <t>(61-80%)</t>
  </si>
  <si>
    <t>La actividad que conlleva el riesgo se ejecuta de 500 a 5000 veces por año</t>
  </si>
  <si>
    <t>Mayor
(80%)</t>
  </si>
  <si>
    <t>Afectación entre 150.001 y 250.000 SMLMV</t>
  </si>
  <si>
    <t>Implementación</t>
  </si>
  <si>
    <t>Automático</t>
  </si>
  <si>
    <t>Muy alta
(100%)</t>
  </si>
  <si>
    <t>(81- 100%)</t>
  </si>
  <si>
    <t>La actividad que conlleva el riesgo se ejecuta más de 5000 veces por año</t>
  </si>
  <si>
    <t>Catastrófico
(100%)</t>
  </si>
  <si>
    <t>Afectación mayor a 250.001 SMLMV</t>
  </si>
  <si>
    <t>El riesgo afecta la imagen de la entidad a nivel nacional, con efecto publicitario sostenido a nivel país.</t>
  </si>
  <si>
    <t>Manual</t>
  </si>
  <si>
    <t>MAPA DE CALOR</t>
  </si>
  <si>
    <t>(81-100%)</t>
  </si>
  <si>
    <t>Alto</t>
  </si>
  <si>
    <t>Extremo</t>
  </si>
  <si>
    <t>Moderado</t>
  </si>
  <si>
    <t>Bajo</t>
  </si>
  <si>
    <t>OBJETIVO</t>
  </si>
  <si>
    <t xml:space="preserve">TIPOLOGIA </t>
  </si>
  <si>
    <t>Sistema Estratégico de Planeación y Gestión</t>
  </si>
  <si>
    <t>PASO 2 VALORACION RIESGOS</t>
  </si>
  <si>
    <t>Estructuración de Proyectos de Infraestructura de Transporte</t>
  </si>
  <si>
    <t>Riesgo_gestión</t>
  </si>
  <si>
    <t>NIVELES DE SEVERIDAD</t>
  </si>
  <si>
    <t>Gestión de la Contratación Pública</t>
  </si>
  <si>
    <t>Riesgo_Fiscal</t>
  </si>
  <si>
    <t>MUY BAJA
(20%)</t>
  </si>
  <si>
    <t>LEVE
(20%)</t>
  </si>
  <si>
    <t>Gestión Contractual y Seguimiento de Proyectos de Infraestructura de Transporte</t>
  </si>
  <si>
    <t>SIGRIP_Fraude_interno</t>
  </si>
  <si>
    <t>Gestión del Talento Humano</t>
  </si>
  <si>
    <t>SIGRIP_Soborno</t>
  </si>
  <si>
    <t>MODERADO
(60%)</t>
  </si>
  <si>
    <t>Gestión Administrativa y Financiera</t>
  </si>
  <si>
    <t>SIGRIP_Conflicto de intereses</t>
  </si>
  <si>
    <t>ALTA
(80%)</t>
  </si>
  <si>
    <t>Gestión Tecnológica</t>
  </si>
  <si>
    <t>SIGRIP_Corrupción</t>
  </si>
  <si>
    <t>MUY ALTA
(100%)</t>
  </si>
  <si>
    <t>CATASTRÓFICO
(100%)</t>
  </si>
  <si>
    <t>Gestión Jurídica</t>
  </si>
  <si>
    <t>SIGRIP_LA/FT/FP</t>
  </si>
  <si>
    <t>Transparencia, Participación, Servicio al Ciudadano y Comunicación</t>
  </si>
  <si>
    <t>Evaluación y Control Institucional</t>
  </si>
  <si>
    <t>FRECUENCIA DE LA ACTIVIDAD (AL AÑO)</t>
  </si>
  <si>
    <t xml:space="preserve">PUNTOS  DE RIESGO </t>
  </si>
  <si>
    <t>SIGRIP__Fraude_interno</t>
  </si>
  <si>
    <t>SIGRIP__Soborno</t>
  </si>
  <si>
    <t>SIGRIP__Conflicto_de_intereses</t>
  </si>
  <si>
    <t>SIGRIP__Corrupción</t>
  </si>
  <si>
    <t>SIGRIP__LA_FT_FP</t>
  </si>
  <si>
    <t>Insumos</t>
  </si>
  <si>
    <t>Act_administrativa_contable_y_financiera</t>
  </si>
  <si>
    <t>Proceso_Intercambio_de_recursos__Entrega_bien_servicio</t>
  </si>
  <si>
    <t>Act_Defensa_Judicial</t>
  </si>
  <si>
    <t>Proceso_Intercambio_de_recursos__Recibir_bien_servicio</t>
  </si>
  <si>
    <t>Productos</t>
  </si>
  <si>
    <t>Act_Etapa_Precontractual</t>
  </si>
  <si>
    <t>No aplica</t>
  </si>
  <si>
    <t xml:space="preserve">No aplica </t>
  </si>
  <si>
    <t>Resultados</t>
  </si>
  <si>
    <t>Act_Etapa_Contractual</t>
  </si>
  <si>
    <t>Impactos</t>
  </si>
  <si>
    <t>Act_Etapa_Postcontractual</t>
  </si>
  <si>
    <t>Act_Gestión_Predial_y_Registro_Inmobiliario</t>
  </si>
  <si>
    <t>ATRIBUTOS CONTROL EFICIENCIA</t>
  </si>
  <si>
    <t>Act_Manejo_de_bases_de_datos_y_sistemas_de_información</t>
  </si>
  <si>
    <t>IMPLEMENTACIÓN DEL CONTROL</t>
  </si>
  <si>
    <t>Act_Gestión_de_Cobro</t>
  </si>
  <si>
    <t>Documentado- Sistemas de información</t>
  </si>
  <si>
    <t xml:space="preserve">Documentado- Otros esquemas </t>
  </si>
  <si>
    <t>Sin documentar</t>
  </si>
  <si>
    <t>AREAS  DE IMPACTO</t>
  </si>
  <si>
    <t>ATRIBUTOS CONTROL EFICIENCIA /IMPLEMENTACIÓN</t>
  </si>
  <si>
    <t>Reputacional</t>
  </si>
  <si>
    <t>Continua - Siempre que se ejecuta la actividad</t>
  </si>
  <si>
    <t xml:space="preserve">Fuente información Interna </t>
  </si>
  <si>
    <t>Económica_y_Reputacional</t>
  </si>
  <si>
    <t>Continua - Periódicamente (Diaria)</t>
  </si>
  <si>
    <t>Con registro Electrónico</t>
  </si>
  <si>
    <t>Fuente información externa</t>
  </si>
  <si>
    <t>Continua - Periódicamente (Semanal)</t>
  </si>
  <si>
    <t>Sin registro</t>
  </si>
  <si>
    <t>Fuente información mixta</t>
  </si>
  <si>
    <t>Continua - Periódicamente (bimensual)</t>
  </si>
  <si>
    <t xml:space="preserve">FACTORES  DE RIESGO </t>
  </si>
  <si>
    <t>FACTOR DE RIESGO</t>
  </si>
  <si>
    <t>Descripción</t>
  </si>
  <si>
    <t>Continua - Periódicamente (trimestral)</t>
  </si>
  <si>
    <t>Transacción_u_Operación__LA_FT_FP</t>
  </si>
  <si>
    <t>Talento_humano</t>
  </si>
  <si>
    <t>Tecnología</t>
  </si>
  <si>
    <t>Infraestructura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</si>
  <si>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</si>
  <si>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</si>
  <si>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Continua - Periódicamente (cuatrimestral)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</si>
  <si>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</si>
  <si>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</si>
  <si>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</si>
  <si>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</si>
  <si>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</si>
  <si>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</si>
  <si>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</si>
  <si>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Continua - Periódicamente (semestral)</t>
  </si>
  <si>
    <t>Falta segregación de funciones</t>
  </si>
  <si>
    <t xml:space="preserve">Productos (bienes o servicios) que oferta/requiere </t>
  </si>
  <si>
    <t>Soborno</t>
  </si>
  <si>
    <t>Caída de sistemas de información y aplicaciones</t>
  </si>
  <si>
    <t>Incendios</t>
  </si>
  <si>
    <t>Suplantación de identidad</t>
  </si>
  <si>
    <t>Eventos relacionados con las conductas o comportamientos de los empleados que afectan la Integridad Pública</t>
  </si>
  <si>
    <t>Continua - Periódicamente 
(anual)</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</si>
  <si>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</si>
  <si>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</si>
  <si>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</si>
  <si>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</si>
  <si>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</si>
  <si>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</si>
  <si>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</si>
  <si>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Continua - Periódicamente (Cuatrianual)</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</si>
  <si>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</si>
  <si>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</si>
  <si>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</si>
  <si>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</si>
  <si>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</si>
  <si>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</si>
  <si>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</si>
  <si>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Aleatoria</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</si>
  <si>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</si>
  <si>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</si>
  <si>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</si>
  <si>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</si>
  <si>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</si>
  <si>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</si>
  <si>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Aceptar</t>
  </si>
  <si>
    <t>Falta de capacitación y otros temas relacionados con el personal</t>
  </si>
  <si>
    <t>Evitar</t>
  </si>
  <si>
    <t>Riesgo de gestión</t>
  </si>
  <si>
    <t>Riesgo Fiscal</t>
  </si>
  <si>
    <t>SIGRIP: Fraude interno</t>
  </si>
  <si>
    <t>SIGRIP: Soborno</t>
  </si>
  <si>
    <t>SIGRIP: Conflicto de intereses</t>
  </si>
  <si>
    <t>SIGRIP: Corrupción</t>
  </si>
  <si>
    <t>SIGRIP: LA/FT/FP</t>
  </si>
  <si>
    <t xml:space="preserve">por la gestión </t>
  </si>
  <si>
    <t>Posibilidad de afectación económica</t>
  </si>
  <si>
    <t>Posibilidad de afectación reputacional</t>
  </si>
  <si>
    <t>Posibilidad de afectación económica y reputacional</t>
  </si>
  <si>
    <t>Posibilidad  de efecto dañoso sobre el recurso público</t>
  </si>
  <si>
    <t>Posibilidad  de efecto dañoso sobre bienes de uso público</t>
  </si>
  <si>
    <t>por fraude interno</t>
  </si>
  <si>
    <t>Posibilidad  de efecto dañoso sobre bienes de uso fiscal</t>
  </si>
  <si>
    <t xml:space="preserve">por soborno saliente o entrante </t>
  </si>
  <si>
    <t>No iniciar o continuar con la actividad</t>
  </si>
  <si>
    <t>Mitigar</t>
  </si>
  <si>
    <t>Teniendo en cuenta los criterios de aceptación del apetito del riesgo definido por la Entidad, se requiere definir acciones que permita evitar el riesgo residual</t>
  </si>
  <si>
    <t>Posibilidad  de efecto dañoso sobre el interes patrimonial</t>
  </si>
  <si>
    <t>por conflicto de interés</t>
  </si>
  <si>
    <t>Transferir</t>
  </si>
  <si>
    <t>Teniendo en cuenta los criterios de aceptación del apetito del riesgo definido por la Entidad, se requiere definir acciones que permita mitigar el riesgo residual</t>
  </si>
  <si>
    <t>por corrupción</t>
  </si>
  <si>
    <t>Compartir</t>
  </si>
  <si>
    <t>De conformidad con criterios de aceptación del apetito del riesgo, se asume el riesgo y se administra por medio de las actividades propias del proceso asociado, no se adopta ninguna medida de control que afecte la probabilidad o impacto del riesgo.</t>
  </si>
  <si>
    <t>CAUSA INMEDIATA/ CIRCUNSTANCIA INMEDIATA</t>
  </si>
  <si>
    <t>Relacione la causa inmediata identificada del riesgo de gestión (circuntancia o situación que puede afectar el logro de los objetivos del proceso y/o la Entidad)</t>
  </si>
  <si>
    <t xml:space="preserve">Diligencie aquí la circunstancia inmediata relacionada al punto de riesgo fiscal. (ver SEPG-F-100 y debe estar relacionada con el  punto de riesgo fiscal y la circuntancia identificada) </t>
  </si>
  <si>
    <t xml:space="preserve">ACCIÓN DE MITIGACIÓN </t>
  </si>
  <si>
    <t xml:space="preserve">RESPONSABLE </t>
  </si>
  <si>
    <r>
      <t xml:space="preserve">Relacione la causa inmediata identificada del riesgo de Fraude.
Corresponde a errores, omisiones, informes inexactos o descripciones incorrectas realizados con culpa o dolo para beneficio personal o de terceros
</t>
    </r>
    <r>
      <rPr>
        <b/>
        <sz val="10"/>
        <rFont val="Arial"/>
        <family val="2"/>
      </rPr>
      <t>Ejemplo:</t>
    </r>
    <r>
      <rPr>
        <sz val="10"/>
        <rFont val="Arial"/>
        <family val="2"/>
      </rPr>
      <t xml:space="preserve"> por Fraude Interno en la asignación de subsidios a causa de errores, omisiones, informes inexactos o descripciones incorrectas realizados para beneficio personal o de terceros en la asignación de subsidios</t>
    </r>
  </si>
  <si>
    <t xml:space="preserve">Defina la acción para no iniciar o continuar con la actividad </t>
  </si>
  <si>
    <t xml:space="preserve">Defina el cargo o equipo responsable de la acción </t>
  </si>
  <si>
    <r>
      <t xml:space="preserve">Relacione la causa inmediata identificada del riesgo de Soborno. 
Puede ser entendido como “ofrecer, prometer, dar, aceptar o solicitar una ventaja indebida de cualquier valor. 
</t>
    </r>
    <r>
      <rPr>
        <b/>
        <sz val="10"/>
        <rFont val="Arial"/>
        <family val="2"/>
      </rPr>
      <t xml:space="preserve">Ejemplo:
</t>
    </r>
    <r>
      <rPr>
        <sz val="10"/>
        <rFont val="Arial"/>
        <family val="2"/>
      </rPr>
      <t xml:space="preserve">por </t>
    </r>
    <r>
      <rPr>
        <u/>
        <sz val="10"/>
        <rFont val="Arial"/>
        <family val="2"/>
      </rPr>
      <t>soborno entrante</t>
    </r>
    <r>
      <rPr>
        <sz val="10"/>
        <rFont val="Arial"/>
        <family val="2"/>
      </rPr>
      <t xml:space="preserve"> al aceptar o solicitar una ventaja indebida de cualquier valor (que puede ser financiero o no financiero), directa o indirectamente, e independientemente de la ubicación, en violación de la ley aplicable, como incentivo o recompensa para que una persona actúe o se abstenga de actuar […]”.
por s</t>
    </r>
    <r>
      <rPr>
        <u/>
        <sz val="10"/>
        <rFont val="Arial"/>
        <family val="2"/>
      </rPr>
      <t>oborno saliente</t>
    </r>
    <r>
      <rPr>
        <sz val="10"/>
        <rFont val="Arial"/>
        <family val="2"/>
      </rPr>
      <t xml:space="preserve"> al ofrecer, prometer o dar una ventaja indebida de cualquier valor (que puede ser financiero o no financiero), directa o indirectamente, e independientemente de la ubicación, en violación de la ley aplicable, como incentivo o recompensa para que una persona actúe o se abstenga de actuar […]”.</t>
    </r>
  </si>
  <si>
    <t xml:space="preserve">Defina la acción para mitigar, transferir o compartir el riesgo </t>
  </si>
  <si>
    <r>
      <t xml:space="preserve">Relacione la causa inmediata identificada del riesgo de conflicto de interés.
Surge cuando el servidor público debe "decidir sobre un asunto en el que tiene interés particular y directo en su regulación, gestión, control o decisión, o lo tiene su cónyuge, compañero o compañera permanente, o sus parientes dentro del cuarto grado de consanguinidad, segundo de afinidad o primero civil, o su socio o socios de hecho o de derecho".
</t>
    </r>
    <r>
      <rPr>
        <b/>
        <sz val="10"/>
        <rFont val="Arial"/>
        <family val="2"/>
      </rPr>
      <t xml:space="preserve">Ejemplo: </t>
    </r>
    <r>
      <rPr>
        <sz val="10"/>
        <rFont val="Arial"/>
        <family val="2"/>
      </rPr>
      <t>por conflicto de interés no declarado y/o declarado, pero no gestionado y/o declarado y no aceptado, a causa de decisiones en asuntos sobre los cuales la servidora o servidor público tiene un interés particular en desarrollo del comité de contratación.</t>
    </r>
  </si>
  <si>
    <r>
      <t xml:space="preserve">Relacione la causa inmediata identificada del riesgo Corrupción. 
Corresponde a todo acto que implique desviación de la gestión administrativa o de los recursos públicos y privados para obtener un beneficio propio o para un tercero. Esas conductas incluyen: (i) El uso del poder para obtener beneficios personales, (ii) Pérdida o disminución del patrimonio público, (iii) El perjuicio social significativo, y (iv) La corrupción electoral.
</t>
    </r>
    <r>
      <rPr>
        <b/>
        <sz val="10"/>
        <rFont val="Arial"/>
        <family val="2"/>
      </rPr>
      <t>Ejemplo</t>
    </r>
    <r>
      <rPr>
        <sz val="10"/>
        <rFont val="Arial"/>
        <family val="2"/>
      </rPr>
      <t>: Por corrupción al desviar la gestión administrativa o los recursos públicos y privados para obtener un beneficio propio o para un tercero</t>
    </r>
  </si>
  <si>
    <r>
      <t xml:space="preserve">Relacione la causa inmediata identificada del riesgo LA/FT/FP.
A través de estas prácticas y conductas se compromete la capacidad del Estado para cumplir con sus fines, en la medida que las entidades pueden ser usadas para dar apariencia de legalidad a recursos obtenidos de forma ilícita o ilegal, e incluso para trasladar recursos a personas o grupos que pueden terminar atacando instituciones estatales.
</t>
    </r>
    <r>
      <rPr>
        <b/>
        <sz val="10"/>
        <rFont val="Arial"/>
        <family val="2"/>
      </rPr>
      <t xml:space="preserve">Ejemplo: </t>
    </r>
    <r>
      <rPr>
        <sz val="10"/>
        <rFont val="Arial"/>
        <family val="2"/>
      </rPr>
      <t>por usar la entidad para dar apariencia de legalidad a los activos provenientes de actividades delictivas o para canalizar recursos hacia la realización de actividades terroristas o la proliferación de armas de destrucción masiva</t>
    </r>
  </si>
  <si>
    <t>FECHA</t>
  </si>
  <si>
    <t>¿La acción está incluída en el plan operativo?</t>
  </si>
  <si>
    <t xml:space="preserve">Defina la fecha de implementación de la acción </t>
  </si>
  <si>
    <t>SI</t>
  </si>
  <si>
    <t>Defina la fecha de implementación de la acción</t>
  </si>
  <si>
    <t>NO (Incluirla)</t>
  </si>
  <si>
    <t>Subcausa (por qué?) pueden clasificarse en: humanas, tecnológicas, normativas, ambientales, organizacionales.</t>
  </si>
  <si>
    <t>N/A</t>
  </si>
  <si>
    <t>Subcausa (por qué?): cualquier evento potencial (acción u omisión) que de presentarse provocaría un menoscabo, disminución, perjuicio, detrimento, pérdida o deterioro. Ejemplo: Omisión de pago oportuno del canon de arrendamiento</t>
  </si>
  <si>
    <t>Subcausa (por qué?): Descripción de la actividad en el flujo del proceso</t>
  </si>
  <si>
    <t>UMBRALES KRI</t>
  </si>
  <si>
    <t>VALOR KRI</t>
  </si>
  <si>
    <t>Subcausa (por qué?): Descripción de la Operación o Transacción</t>
  </si>
  <si>
    <t>Defina el valor crítico o inaceptable</t>
  </si>
  <si>
    <t>Defina el valor que indica riesgo potencial</t>
  </si>
  <si>
    <t>Defina el valor mínimo deseado</t>
  </si>
  <si>
    <t>ANALISIS VALOR KRI</t>
  </si>
  <si>
    <t>Recuerde que requiere acción de mitigación debido a que es un valor crítico o inaceptable</t>
  </si>
  <si>
    <t>Recuerde que requiere acción de mitigación debido a que es un  valor que indica riesgo potencial</t>
  </si>
  <si>
    <t>Recuerde que no requiere acción de mitigación se encuentra controlado de conformidad al apetito del riesgo</t>
  </si>
  <si>
    <t>Seguimiento aprobado mediante memorando con Radicado No.
 ___________________</t>
  </si>
  <si>
    <t>Actualización aprobada mediante memorando con Radicado No.
 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</si>
</sst>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quot;00&quot;#"/>
  </numFmts>
  <fonts count="44" x14ac:knownFonts="1">
    <font>
      <sz val="10"/>
      <name val="Arial"/>
    </font>
    <font>
      <sz val="12"/>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0"/>
      <name val="Arial"/>
      <family val="2"/>
    </font>
    <font>
      <sz val="11"/>
      <color indexed="8"/>
      <name val="Calibri"/>
      <family val="2"/>
    </font>
    <font>
      <b/>
      <sz val="11"/>
      <color theme="1"/>
      <name val="Calibri Light"/>
      <family val="2"/>
    </font>
    <font>
      <sz val="10"/>
      <name val="Calibri Light"/>
      <family val="2"/>
    </font>
    <font>
      <b/>
      <sz val="18"/>
      <color theme="1"/>
      <name val="Calibri Light"/>
      <family val="2"/>
    </font>
    <font>
      <sz val="11"/>
      <name val="Calibri Light"/>
      <family val="2"/>
    </font>
    <font>
      <sz val="11"/>
      <color theme="1"/>
      <name val="Calibri Light"/>
      <family val="2"/>
    </font>
    <font>
      <b/>
      <sz val="11"/>
      <name val="Calibri Light"/>
      <family val="2"/>
    </font>
    <font>
      <b/>
      <sz val="10"/>
      <name val="Calibri Light"/>
      <family val="2"/>
    </font>
    <font>
      <sz val="9"/>
      <name val="Calibri Light"/>
      <family val="2"/>
    </font>
    <font>
      <sz val="10"/>
      <color theme="0"/>
      <name val="Calibri Light"/>
      <family val="2"/>
    </font>
    <font>
      <sz val="10"/>
      <color theme="1" tint="0.14999847407452621"/>
      <name val="Calibri Light"/>
      <family val="2"/>
    </font>
    <font>
      <sz val="8"/>
      <name val="Calibri Light"/>
      <family val="2"/>
    </font>
    <font>
      <sz val="8"/>
      <name val="Arial"/>
      <family val="2"/>
    </font>
    <font>
      <sz val="16"/>
      <color theme="1"/>
      <name val="Calibri Light"/>
      <family val="2"/>
    </font>
    <font>
      <sz val="12"/>
      <color theme="1"/>
      <name val="Calibri"/>
      <family val="2"/>
      <scheme val="minor"/>
    </font>
    <font>
      <sz val="9.5"/>
      <name val="Calibri Light"/>
      <family val="2"/>
    </font>
    <font>
      <sz val="14"/>
      <name val="Calibri Light"/>
      <family val="2"/>
    </font>
    <font>
      <b/>
      <sz val="18"/>
      <color rgb="FFFF0000"/>
      <name val="Calibri Light"/>
      <family val="2"/>
    </font>
    <font>
      <b/>
      <sz val="18"/>
      <name val="Calibri Light"/>
      <family val="2"/>
    </font>
    <font>
      <sz val="18"/>
      <name val="Calibri Light"/>
      <family val="2"/>
    </font>
    <font>
      <sz val="18"/>
      <color rgb="FFFF0000"/>
      <name val="Calibri Light"/>
      <family val="2"/>
    </font>
    <font>
      <b/>
      <sz val="10"/>
      <color theme="1"/>
      <name val="Calibri Light"/>
      <family val="2"/>
    </font>
    <font>
      <b/>
      <sz val="9.5"/>
      <name val="Calibri Light"/>
      <family val="2"/>
    </font>
    <font>
      <b/>
      <sz val="12"/>
      <color theme="1"/>
      <name val="Calibri"/>
      <family val="2"/>
      <scheme val="minor"/>
    </font>
    <font>
      <b/>
      <sz val="12"/>
      <color theme="1"/>
      <name val="Calibri Light"/>
      <family val="2"/>
    </font>
    <font>
      <sz val="12"/>
      <color theme="1"/>
      <name val="Calibri Light"/>
      <family val="2"/>
    </font>
    <font>
      <sz val="10"/>
      <color theme="1"/>
      <name val="Calibri Light"/>
      <family val="2"/>
    </font>
    <font>
      <sz val="10"/>
      <color rgb="FF000000"/>
      <name val="Arial"/>
      <family val="2"/>
    </font>
    <font>
      <sz val="10"/>
      <color rgb="FF000000"/>
      <name val="Tahoma"/>
      <family val="2"/>
    </font>
    <font>
      <b/>
      <sz val="10"/>
      <color rgb="FF000000"/>
      <name val="Tahoma"/>
      <family val="2"/>
    </font>
    <font>
      <sz val="9"/>
      <color indexed="81"/>
      <name val="Tahoma"/>
      <family val="2"/>
    </font>
    <font>
      <sz val="10"/>
      <color theme="1"/>
      <name val="Arial"/>
      <family val="2"/>
    </font>
    <font>
      <u/>
      <sz val="10"/>
      <name val="Arial"/>
      <family val="2"/>
    </font>
    <font>
      <sz val="10"/>
      <color rgb="FF000000"/>
      <name val="Calibri Light"/>
      <family val="2"/>
    </font>
    <font>
      <sz val="10"/>
      <color theme="9" tint="-0.249977111117893"/>
      <name val="Calibri Light"/>
      <family val="2"/>
    </font>
    <font>
      <sz val="11"/>
      <color rgb="FF000000"/>
      <name val="Calibri Light"/>
      <family val="2"/>
    </font>
    <font>
      <b/>
      <sz val="24"/>
      <name val="Calibri Light"/>
      <family val="2"/>
    </font>
  </fonts>
  <fills count="2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8F"/>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67B00"/>
        <bgColor indexed="64"/>
      </patternFill>
    </fill>
    <fill>
      <patternFill patternType="solid">
        <fgColor rgb="FF77FF3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AA9A0"/>
        <bgColor indexed="64"/>
      </patternFill>
    </fill>
    <fill>
      <patternFill patternType="solid">
        <fgColor rgb="FFFFFF99"/>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99FF"/>
        <bgColor indexed="64"/>
      </patternFill>
    </fill>
    <fill>
      <patternFill patternType="solid">
        <fgColor rgb="FFCCCCFF"/>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bgColor rgb="FF000000"/>
      </patternFill>
    </fill>
  </fills>
  <borders count="30">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indexed="64"/>
      </left>
      <right style="hair">
        <color indexed="64"/>
      </right>
      <top/>
      <bottom style="hair">
        <color indexed="64"/>
      </bottom>
      <diagonal/>
    </border>
    <border>
      <left style="hair">
        <color theme="1"/>
      </left>
      <right/>
      <top style="hair">
        <color theme="1"/>
      </top>
      <bottom/>
      <diagonal/>
    </border>
    <border>
      <left style="hair">
        <color theme="1"/>
      </left>
      <right style="hair">
        <color theme="1"/>
      </right>
      <top/>
      <bottom style="hair">
        <color theme="1"/>
      </bottom>
      <diagonal/>
    </border>
    <border>
      <left style="hair">
        <color theme="1"/>
      </left>
      <right/>
      <top/>
      <bottom style="hair">
        <color theme="1"/>
      </bottom>
      <diagonal/>
    </border>
    <border>
      <left/>
      <right style="hair">
        <color indexed="64"/>
      </right>
      <top/>
      <bottom style="hair">
        <color indexed="64"/>
      </bottom>
      <diagonal/>
    </border>
    <border>
      <left/>
      <right/>
      <top/>
      <bottom style="hair">
        <color theme="1"/>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theme="1"/>
      </left>
      <right/>
      <top style="hair">
        <color indexed="64"/>
      </top>
      <bottom style="hair">
        <color theme="1"/>
      </bottom>
      <diagonal/>
    </border>
    <border>
      <left/>
      <right/>
      <top style="hair">
        <color indexed="64"/>
      </top>
      <bottom style="hair">
        <color theme="1"/>
      </bottom>
      <diagonal/>
    </border>
    <border>
      <left/>
      <right style="hair">
        <color indexed="64"/>
      </right>
      <top style="hair">
        <color indexed="64"/>
      </top>
      <bottom style="hair">
        <color theme="1"/>
      </bottom>
      <diagonal/>
    </border>
    <border>
      <left style="hair">
        <color theme="1"/>
      </left>
      <right/>
      <top style="hair">
        <color theme="1"/>
      </top>
      <bottom style="hair">
        <color theme="1"/>
      </bottom>
      <diagonal/>
    </border>
    <border>
      <left/>
      <right style="hair">
        <color theme="1"/>
      </right>
      <top style="hair">
        <color theme="1"/>
      </top>
      <bottom/>
      <diagonal/>
    </border>
    <border>
      <left style="hair">
        <color indexed="64"/>
      </left>
      <right style="hair">
        <color indexed="64"/>
      </right>
      <top style="hair">
        <color theme="1"/>
      </top>
      <bottom style="hair">
        <color indexed="64"/>
      </bottom>
      <diagonal/>
    </border>
    <border>
      <left style="hair">
        <color indexed="64"/>
      </left>
      <right style="hair">
        <color theme="1"/>
      </right>
      <top style="hair">
        <color indexed="64"/>
      </top>
      <bottom style="hair">
        <color indexed="64"/>
      </bottom>
      <diagonal/>
    </border>
    <border>
      <left style="hair">
        <color theme="1"/>
      </left>
      <right style="hair">
        <color theme="1"/>
      </right>
      <top style="hair">
        <color theme="1"/>
      </top>
      <bottom style="hair">
        <color indexed="64"/>
      </bottom>
      <diagonal/>
    </border>
    <border>
      <left style="hair">
        <color indexed="64"/>
      </left>
      <right style="hair">
        <color theme="1"/>
      </right>
      <top style="hair">
        <color theme="1"/>
      </top>
      <bottom style="hair">
        <color indexed="64"/>
      </bottom>
      <diagonal/>
    </border>
    <border>
      <left/>
      <right style="hair">
        <color indexed="64"/>
      </right>
      <top style="hair">
        <color indexed="64"/>
      </top>
      <bottom/>
      <diagonal/>
    </border>
    <border>
      <left/>
      <right style="hair">
        <color indexed="64"/>
      </right>
      <top/>
      <bottom/>
      <diagonal/>
    </border>
  </borders>
  <cellStyleXfs count="34">
    <xf numFmtId="0" fontId="0" fillId="0" borderId="0"/>
    <xf numFmtId="0" fontId="5" fillId="0" borderId="0"/>
    <xf numFmtId="9" fontId="6"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9" fontId="5" fillId="0" borderId="0" applyFont="0" applyFill="0" applyBorder="0" applyAlignment="0" applyProtection="0"/>
    <xf numFmtId="0" fontId="21"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cellStyleXfs>
  <cellXfs count="310">
    <xf numFmtId="0" fontId="0" fillId="0" borderId="0" xfId="0"/>
    <xf numFmtId="0" fontId="0" fillId="0" borderId="0" xfId="0" applyAlignment="1">
      <alignment horizontal="center" vertical="center" wrapText="1"/>
    </xf>
    <xf numFmtId="0" fontId="0" fillId="0" borderId="0" xfId="0" applyAlignment="1">
      <alignment wrapText="1"/>
    </xf>
    <xf numFmtId="0" fontId="0" fillId="0" borderId="2" xfId="0"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0" fillId="0" borderId="2" xfId="0" applyBorder="1"/>
    <xf numFmtId="0" fontId="4" fillId="0" borderId="2" xfId="0" applyFont="1" applyBorder="1" applyAlignment="1">
      <alignment horizontal="center" vertical="center"/>
    </xf>
    <xf numFmtId="0" fontId="5" fillId="0" borderId="2" xfId="0" quotePrefix="1" applyFont="1" applyBorder="1" applyAlignment="1">
      <alignment horizontal="center" vertical="center" wrapText="1"/>
    </xf>
    <xf numFmtId="0" fontId="0" fillId="0" borderId="0" xfId="0"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5" fillId="4" borderId="0" xfId="0" applyFont="1" applyFill="1"/>
    <xf numFmtId="0" fontId="9" fillId="4" borderId="0" xfId="0" applyFont="1" applyFill="1" applyAlignment="1">
      <alignment horizontal="center" vertical="center"/>
    </xf>
    <xf numFmtId="0" fontId="4" fillId="4" borderId="0" xfId="0" applyFont="1" applyFill="1"/>
    <xf numFmtId="0" fontId="5" fillId="4" borderId="0" xfId="0" applyFont="1" applyFill="1" applyAlignment="1">
      <alignment horizontal="center" vertical="center"/>
    </xf>
    <xf numFmtId="0" fontId="8" fillId="0" borderId="0" xfId="17" applyFont="1" applyAlignment="1">
      <alignment horizontal="center" vertical="center" wrapText="1"/>
    </xf>
    <xf numFmtId="0" fontId="8" fillId="14" borderId="2" xfId="17" applyFont="1" applyFill="1" applyBorder="1" applyAlignment="1">
      <alignment horizontal="center" vertical="center" wrapText="1"/>
    </xf>
    <xf numFmtId="0" fontId="8" fillId="11" borderId="2" xfId="17" applyFont="1" applyFill="1" applyBorder="1" applyAlignment="1">
      <alignment horizontal="center" vertical="center" wrapText="1"/>
    </xf>
    <xf numFmtId="0" fontId="8" fillId="15" borderId="2" xfId="17" applyFont="1" applyFill="1" applyBorder="1" applyAlignment="1">
      <alignment horizontal="center" vertical="center" wrapText="1"/>
    </xf>
    <xf numFmtId="0" fontId="8" fillId="10" borderId="2" xfId="17" applyFont="1" applyFill="1" applyBorder="1" applyAlignment="1">
      <alignment horizontal="center" vertical="center" wrapText="1"/>
    </xf>
    <xf numFmtId="0" fontId="8" fillId="10" borderId="3" xfId="17" applyFont="1" applyFill="1" applyBorder="1" applyAlignment="1">
      <alignment horizontal="center" vertical="center" wrapText="1"/>
    </xf>
    <xf numFmtId="0" fontId="8" fillId="7" borderId="3" xfId="17" applyFont="1" applyFill="1" applyBorder="1" applyAlignment="1">
      <alignment horizontal="center" vertical="center" wrapText="1"/>
    </xf>
    <xf numFmtId="0" fontId="8" fillId="7" borderId="2" xfId="17" applyFont="1" applyFill="1" applyBorder="1" applyAlignment="1">
      <alignment horizontal="center" vertical="center" wrapText="1"/>
    </xf>
    <xf numFmtId="0" fontId="5" fillId="4" borderId="0" xfId="0" applyFont="1" applyFill="1" applyProtection="1">
      <protection locked="0"/>
    </xf>
    <xf numFmtId="0" fontId="0" fillId="0" borderId="0" xfId="0" applyProtection="1">
      <protection locked="0"/>
    </xf>
    <xf numFmtId="0" fontId="4" fillId="4" borderId="0" xfId="0" applyFont="1" applyFill="1" applyProtection="1">
      <protection locked="0"/>
    </xf>
    <xf numFmtId="0" fontId="5" fillId="4"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8" fillId="16" borderId="9" xfId="17" applyFont="1" applyFill="1" applyBorder="1" applyAlignment="1">
      <alignment horizontal="center" vertical="center" wrapText="1"/>
    </xf>
    <xf numFmtId="0" fontId="8" fillId="16" borderId="8" xfId="17" applyFont="1" applyFill="1" applyBorder="1" applyAlignment="1">
      <alignment horizontal="center" vertical="center" wrapText="1"/>
    </xf>
    <xf numFmtId="0" fontId="8" fillId="8" borderId="8" xfId="17" applyFont="1" applyFill="1" applyBorder="1" applyAlignment="1">
      <alignment horizontal="center" vertical="center" wrapText="1"/>
    </xf>
    <xf numFmtId="0" fontId="9" fillId="0" borderId="0" xfId="0" applyFont="1" applyAlignment="1">
      <alignment horizontal="center" vertical="center"/>
    </xf>
    <xf numFmtId="0" fontId="5" fillId="0" borderId="0" xfId="0" applyFont="1" applyAlignment="1">
      <alignment horizontal="center" vertical="center" wrapText="1"/>
    </xf>
    <xf numFmtId="0" fontId="8" fillId="18" borderId="2" xfId="17" applyFont="1" applyFill="1" applyBorder="1" applyAlignment="1">
      <alignment horizontal="center" vertical="center" wrapText="1"/>
    </xf>
    <xf numFmtId="0" fontId="4" fillId="0" borderId="2" xfId="0" applyFont="1" applyBorder="1" applyAlignment="1">
      <alignment horizontal="center" wrapText="1"/>
    </xf>
    <xf numFmtId="0" fontId="0" fillId="0" borderId="2" xfId="0" applyBorder="1" applyAlignment="1">
      <alignment horizontal="left" vertical="center" wrapText="1"/>
    </xf>
    <xf numFmtId="0" fontId="5" fillId="0" borderId="2" xfId="0" applyFont="1" applyBorder="1" applyAlignment="1">
      <alignment horizontal="left" vertical="center" wrapText="1"/>
    </xf>
    <xf numFmtId="0" fontId="11" fillId="4" borderId="0" xfId="0" applyFont="1" applyFill="1"/>
    <xf numFmtId="0" fontId="8" fillId="19" borderId="2" xfId="17" applyFont="1" applyFill="1" applyBorder="1" applyAlignment="1">
      <alignment horizontal="center" vertical="center" wrapText="1"/>
    </xf>
    <xf numFmtId="0" fontId="0" fillId="0" borderId="2" xfId="0" applyBorder="1" applyAlignment="1">
      <alignment horizontal="center" vertical="center" wrapText="1"/>
    </xf>
    <xf numFmtId="0" fontId="28" fillId="14" borderId="2" xfId="17" applyFont="1" applyFill="1" applyBorder="1" applyAlignment="1">
      <alignment horizontal="center" vertical="center" wrapText="1"/>
    </xf>
    <xf numFmtId="0" fontId="8" fillId="20" borderId="2" xfId="17" applyFont="1" applyFill="1" applyBorder="1" applyAlignment="1">
      <alignment horizontal="center" vertical="center" wrapText="1"/>
    </xf>
    <xf numFmtId="0" fontId="12" fillId="10" borderId="2" xfId="17" applyFont="1" applyFill="1" applyBorder="1" applyAlignment="1">
      <alignment horizontal="center" vertical="center" wrapText="1"/>
    </xf>
    <xf numFmtId="0" fontId="12" fillId="19" borderId="2" xfId="17" applyFont="1" applyFill="1" applyBorder="1" applyAlignment="1">
      <alignment horizontal="center" vertical="center" wrapText="1"/>
    </xf>
    <xf numFmtId="0" fontId="5" fillId="5" borderId="3" xfId="0" applyFont="1" applyFill="1" applyBorder="1"/>
    <xf numFmtId="0" fontId="5" fillId="5" borderId="6" xfId="0" applyFont="1" applyFill="1" applyBorder="1"/>
    <xf numFmtId="0" fontId="23" fillId="4" borderId="0" xfId="0" applyFont="1" applyFill="1" applyAlignment="1">
      <alignment vertical="center"/>
    </xf>
    <xf numFmtId="0" fontId="9" fillId="4" borderId="10" xfId="0" applyFont="1" applyFill="1" applyBorder="1" applyAlignment="1" applyProtection="1">
      <alignment vertical="center" wrapText="1"/>
      <protection hidden="1"/>
    </xf>
    <xf numFmtId="0" fontId="11" fillId="0" borderId="2" xfId="0" applyFont="1" applyBorder="1" applyAlignment="1" applyProtection="1">
      <alignment horizontal="center" vertical="center"/>
      <protection hidden="1"/>
    </xf>
    <xf numFmtId="9" fontId="11" fillId="0" borderId="2" xfId="2" applyFont="1" applyBorder="1" applyAlignment="1" applyProtection="1">
      <alignment horizontal="center" vertical="center"/>
      <protection hidden="1"/>
    </xf>
    <xf numFmtId="0" fontId="30" fillId="0" borderId="2"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22" fillId="0" borderId="2" xfId="0" applyFont="1" applyBorder="1" applyAlignment="1">
      <alignment horizontal="center" vertical="center" wrapText="1"/>
    </xf>
    <xf numFmtId="0" fontId="9" fillId="4" borderId="3" xfId="0" applyFont="1" applyFill="1" applyBorder="1" applyAlignment="1">
      <alignment horizontal="center" vertical="center" wrapText="1"/>
    </xf>
    <xf numFmtId="0" fontId="18" fillId="0" borderId="2" xfId="0" applyFont="1" applyBorder="1" applyAlignment="1">
      <alignment horizontal="center" vertical="center"/>
    </xf>
    <xf numFmtId="0" fontId="22" fillId="0" borderId="2" xfId="0" applyFont="1" applyBorder="1" applyAlignment="1">
      <alignment horizontal="left" vertical="center" wrapText="1"/>
    </xf>
    <xf numFmtId="9" fontId="22" fillId="0" borderId="2" xfId="2" applyFont="1" applyBorder="1" applyAlignment="1" applyProtection="1">
      <alignment horizontal="center" vertical="center" wrapText="1"/>
    </xf>
    <xf numFmtId="9" fontId="18"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6" fillId="12" borderId="2" xfId="0" applyFont="1" applyFill="1" applyBorder="1" applyAlignment="1">
      <alignment horizontal="center" vertical="center"/>
    </xf>
    <xf numFmtId="0" fontId="16" fillId="2" borderId="2" xfId="0" applyFont="1" applyFill="1" applyBorder="1" applyAlignment="1">
      <alignment horizontal="center" vertical="center"/>
    </xf>
    <xf numFmtId="0" fontId="17" fillId="3" borderId="2" xfId="0" applyFont="1" applyFill="1" applyBorder="1" applyAlignment="1">
      <alignment horizontal="center" vertical="center"/>
    </xf>
    <xf numFmtId="0" fontId="17" fillId="13" borderId="2" xfId="0" applyFont="1" applyFill="1" applyBorder="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26" fillId="4" borderId="0" xfId="0" applyFont="1" applyFill="1" applyAlignment="1">
      <alignment vertical="center"/>
    </xf>
    <xf numFmtId="0" fontId="25" fillId="4" borderId="2" xfId="0" applyFont="1" applyFill="1" applyBorder="1" applyAlignment="1">
      <alignment horizontal="center" vertical="center"/>
    </xf>
    <xf numFmtId="0" fontId="11" fillId="6" borderId="2" xfId="0" applyFont="1" applyFill="1" applyBorder="1" applyAlignment="1">
      <alignment horizontal="center" vertical="center" wrapText="1"/>
    </xf>
    <xf numFmtId="0" fontId="28" fillId="15" borderId="3" xfId="17" applyFont="1" applyFill="1" applyBorder="1" applyAlignment="1">
      <alignment horizontal="center" vertical="center" wrapText="1"/>
    </xf>
    <xf numFmtId="0" fontId="11" fillId="6" borderId="2" xfId="0" applyFont="1" applyFill="1" applyBorder="1" applyAlignment="1">
      <alignment horizontal="center" vertical="center"/>
    </xf>
    <xf numFmtId="0" fontId="5" fillId="0" borderId="2" xfId="0" applyFont="1" applyBorder="1" applyAlignment="1">
      <alignment horizontal="center"/>
    </xf>
    <xf numFmtId="0" fontId="9" fillId="4" borderId="9" xfId="0" applyFont="1" applyFill="1" applyBorder="1" applyAlignment="1" applyProtection="1">
      <alignment horizontal="left" vertical="center" wrapText="1"/>
      <protection hidden="1"/>
    </xf>
    <xf numFmtId="0" fontId="13" fillId="6" borderId="2" xfId="0" applyFont="1" applyFill="1" applyBorder="1" applyAlignment="1" applyProtection="1">
      <alignment horizontal="center" vertical="center" wrapText="1"/>
      <protection hidden="1"/>
    </xf>
    <xf numFmtId="0" fontId="5" fillId="10" borderId="2" xfId="0" applyFont="1" applyFill="1" applyBorder="1" applyAlignment="1">
      <alignment horizontal="center" vertical="center" wrapText="1"/>
    </xf>
    <xf numFmtId="0" fontId="11" fillId="4" borderId="3"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165" fontId="27" fillId="4" borderId="0" xfId="0" applyNumberFormat="1" applyFont="1" applyFill="1" applyAlignment="1">
      <alignment vertical="center"/>
    </xf>
    <xf numFmtId="14" fontId="27" fillId="4" borderId="0" xfId="0" applyNumberFormat="1" applyFont="1" applyFill="1" applyAlignment="1">
      <alignment vertical="center"/>
    </xf>
    <xf numFmtId="0" fontId="5" fillId="0" borderId="0" xfId="0" applyFont="1"/>
    <xf numFmtId="0" fontId="10" fillId="0" borderId="0" xfId="3" applyFont="1" applyAlignment="1">
      <alignment horizontal="center" vertical="center" wrapText="1"/>
    </xf>
    <xf numFmtId="0" fontId="5" fillId="0" borderId="0" xfId="0" applyFont="1" applyAlignment="1">
      <alignment horizontal="center" vertical="center"/>
    </xf>
    <xf numFmtId="0" fontId="4" fillId="0" borderId="0" xfId="0" applyFont="1"/>
    <xf numFmtId="0" fontId="8" fillId="4" borderId="0" xfId="17" applyFont="1" applyFill="1" applyAlignment="1">
      <alignment horizontal="center" vertical="center" wrapText="1"/>
    </xf>
    <xf numFmtId="0" fontId="11" fillId="4" borderId="0" xfId="0" applyFont="1" applyFill="1" applyAlignment="1">
      <alignment horizontal="left" vertical="center" wrapText="1"/>
    </xf>
    <xf numFmtId="0" fontId="11" fillId="4" borderId="9"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11" fillId="4" borderId="0" xfId="0" applyFont="1" applyFill="1" applyAlignment="1">
      <alignment vertical="center" wrapText="1"/>
    </xf>
    <xf numFmtId="0" fontId="11" fillId="4" borderId="3"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1" fillId="0" borderId="0" xfId="0" applyFont="1"/>
    <xf numFmtId="0" fontId="11" fillId="4" borderId="3" xfId="0" applyFont="1" applyFill="1" applyBorder="1" applyAlignment="1">
      <alignment horizontal="center" vertical="center"/>
    </xf>
    <xf numFmtId="0" fontId="15" fillId="4" borderId="3" xfId="0" applyFont="1" applyFill="1" applyBorder="1" applyAlignment="1">
      <alignment horizontal="center" vertical="center" wrapText="1"/>
    </xf>
    <xf numFmtId="0" fontId="11" fillId="4" borderId="9" xfId="0" applyFont="1" applyFill="1" applyBorder="1" applyAlignment="1">
      <alignment horizontal="left" vertical="center" wrapText="1"/>
    </xf>
    <xf numFmtId="0" fontId="33" fillId="4" borderId="2" xfId="0" applyFont="1" applyFill="1" applyBorder="1" applyAlignment="1">
      <alignment horizontal="left" vertical="center" wrapText="1"/>
    </xf>
    <xf numFmtId="14" fontId="11" fillId="4" borderId="2" xfId="0" applyNumberFormat="1" applyFont="1" applyFill="1" applyBorder="1" applyAlignment="1" applyProtection="1">
      <alignment horizontal="center" vertical="center" wrapText="1"/>
      <protection locked="0"/>
    </xf>
    <xf numFmtId="0" fontId="11" fillId="4" borderId="2" xfId="0"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0"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3" fillId="4"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5" fillId="8" borderId="13" xfId="0" applyFont="1" applyFill="1" applyBorder="1" applyAlignment="1">
      <alignment horizontal="center" vertical="center" wrapText="1"/>
    </xf>
    <xf numFmtId="0" fontId="8" fillId="21" borderId="8" xfId="17" applyFont="1" applyFill="1" applyBorder="1" applyAlignment="1">
      <alignment horizontal="center" vertical="center" wrapText="1"/>
    </xf>
    <xf numFmtId="0" fontId="8" fillId="22" borderId="8" xfId="17" applyFont="1" applyFill="1" applyBorder="1" applyAlignment="1">
      <alignment horizontal="center" vertical="center" wrapText="1"/>
    </xf>
    <xf numFmtId="0" fontId="8" fillId="22" borderId="9" xfId="17" applyFont="1" applyFill="1" applyBorder="1" applyAlignment="1">
      <alignment horizontal="center" vertical="center" wrapText="1"/>
    </xf>
    <xf numFmtId="10" fontId="11" fillId="0" borderId="2" xfId="20" applyNumberFormat="1" applyFont="1" applyBorder="1" applyAlignment="1" applyProtection="1">
      <alignment horizontal="center" vertical="center"/>
    </xf>
    <xf numFmtId="0" fontId="9" fillId="0" borderId="2" xfId="0" applyFont="1" applyBorder="1" applyAlignment="1">
      <alignment horizontal="left" vertical="center" wrapText="1"/>
    </xf>
    <xf numFmtId="0" fontId="11"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30" fillId="4" borderId="2" xfId="0"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wrapText="1"/>
      <protection hidden="1"/>
    </xf>
    <xf numFmtId="10" fontId="11" fillId="0" borderId="2" xfId="20" applyNumberFormat="1" applyFont="1" applyFill="1" applyBorder="1" applyAlignment="1" applyProtection="1">
      <alignment horizontal="center" vertical="center"/>
    </xf>
    <xf numFmtId="0" fontId="8" fillId="5" borderId="2" xfId="17" applyFont="1" applyFill="1" applyBorder="1" applyAlignment="1">
      <alignment horizontal="center" vertical="center" wrapText="1"/>
    </xf>
    <xf numFmtId="0" fontId="30" fillId="0" borderId="4"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4" fillId="0" borderId="0" xfId="0" applyFont="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center"/>
    </xf>
    <xf numFmtId="0" fontId="4" fillId="0" borderId="2" xfId="0" applyFont="1" applyBorder="1" applyAlignment="1">
      <alignment horizontal="left" vertical="center" wrapText="1"/>
    </xf>
    <xf numFmtId="0" fontId="8" fillId="22" borderId="22" xfId="17" applyFont="1" applyFill="1" applyBorder="1" applyAlignment="1">
      <alignment horizontal="center" vertical="center" wrapText="1"/>
    </xf>
    <xf numFmtId="0" fontId="8" fillId="22" borderId="23" xfId="17" applyFont="1" applyFill="1" applyBorder="1" applyAlignment="1">
      <alignment horizontal="center" vertical="center" wrapText="1"/>
    </xf>
    <xf numFmtId="0" fontId="8" fillId="22" borderId="11" xfId="17" applyFont="1" applyFill="1" applyBorder="1" applyAlignment="1">
      <alignment horizontal="center" vertical="center" wrapText="1"/>
    </xf>
    <xf numFmtId="0" fontId="4" fillId="21" borderId="2" xfId="0" applyFont="1" applyFill="1" applyBorder="1" applyAlignment="1">
      <alignment horizontal="center" vertical="center" wrapText="1"/>
    </xf>
    <xf numFmtId="0" fontId="38" fillId="3" borderId="0" xfId="0" applyFont="1" applyFill="1" applyAlignment="1">
      <alignment wrapText="1"/>
    </xf>
    <xf numFmtId="0" fontId="4" fillId="18" borderId="2" xfId="0" applyFont="1" applyFill="1" applyBorder="1" applyAlignment="1">
      <alignment horizontal="center" vertical="center"/>
    </xf>
    <xf numFmtId="0" fontId="4" fillId="10" borderId="2" xfId="0" applyFont="1" applyFill="1" applyBorder="1" applyAlignment="1">
      <alignment horizontal="center" vertical="center" wrapText="1"/>
    </xf>
    <xf numFmtId="0" fontId="5"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0" fillId="0" borderId="17" xfId="0" applyBorder="1"/>
    <xf numFmtId="0" fontId="4" fillId="0" borderId="0" xfId="0" applyFont="1" applyAlignment="1">
      <alignment horizontal="left" vertical="center" wrapText="1"/>
    </xf>
    <xf numFmtId="0" fontId="4" fillId="4" borderId="0" xfId="0" applyFont="1" applyFill="1" applyAlignment="1">
      <alignment vertical="center"/>
    </xf>
    <xf numFmtId="0" fontId="4" fillId="4" borderId="0" xfId="0" applyFont="1" applyFill="1" applyAlignment="1">
      <alignment horizontal="left" vertical="center" wrapText="1"/>
    </xf>
    <xf numFmtId="0" fontId="5" fillId="4" borderId="0" xfId="0" applyFont="1" applyFill="1" applyAlignment="1">
      <alignment horizontal="left" vertical="center" wrapText="1"/>
    </xf>
    <xf numFmtId="0" fontId="5" fillId="0" borderId="2" xfId="0" applyFont="1" applyBorder="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Alignment="1">
      <alignment horizontal="center" vertical="center" wrapText="1"/>
    </xf>
    <xf numFmtId="0" fontId="11" fillId="4" borderId="2" xfId="0" applyFont="1" applyFill="1" applyBorder="1" applyAlignment="1">
      <alignment horizontal="left" vertical="center" wrapText="1"/>
    </xf>
    <xf numFmtId="0" fontId="5" fillId="0" borderId="2" xfId="0" applyFont="1" applyBorder="1" applyAlignment="1">
      <alignment horizontal="left" vertical="center"/>
    </xf>
    <xf numFmtId="0" fontId="0" fillId="0" borderId="0" xfId="0" applyAlignment="1">
      <alignment horizontal="left"/>
    </xf>
    <xf numFmtId="0" fontId="4" fillId="4" borderId="0" xfId="0" applyFont="1" applyFill="1" applyAlignment="1">
      <alignment horizontal="center" vertical="center" wrapText="1"/>
    </xf>
    <xf numFmtId="0" fontId="0" fillId="4" borderId="0" xfId="0" applyFill="1" applyAlignment="1">
      <alignment horizontal="center" vertical="center"/>
    </xf>
    <xf numFmtId="0" fontId="0" fillId="4" borderId="0" xfId="0" applyFill="1"/>
    <xf numFmtId="14" fontId="11" fillId="4" borderId="3" xfId="0" applyNumberFormat="1" applyFont="1" applyFill="1" applyBorder="1" applyAlignment="1" applyProtection="1">
      <alignment horizontal="center" vertical="center" wrapText="1"/>
      <protection hidden="1"/>
    </xf>
    <xf numFmtId="0" fontId="11" fillId="4" borderId="24" xfId="0" applyFont="1" applyFill="1" applyBorder="1" applyAlignment="1">
      <alignment horizontal="left" vertical="center" wrapText="1"/>
    </xf>
    <xf numFmtId="0" fontId="9" fillId="4" borderId="3" xfId="0" applyFont="1" applyFill="1" applyBorder="1" applyAlignment="1">
      <alignment vertical="center" wrapText="1"/>
    </xf>
    <xf numFmtId="0" fontId="9" fillId="4" borderId="9" xfId="0" applyFont="1" applyFill="1" applyBorder="1" applyAlignment="1">
      <alignment horizontal="center" vertical="center" wrapText="1"/>
    </xf>
    <xf numFmtId="0" fontId="9" fillId="4" borderId="9" xfId="0" applyFont="1" applyFill="1" applyBorder="1" applyAlignment="1">
      <alignment vertical="center" wrapText="1"/>
    </xf>
    <xf numFmtId="0" fontId="9" fillId="4" borderId="9" xfId="0" applyFont="1" applyFill="1" applyBorder="1" applyAlignment="1">
      <alignment horizontal="left" vertical="center" wrapText="1"/>
    </xf>
    <xf numFmtId="0" fontId="40" fillId="4" borderId="10"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41" fillId="4" borderId="10" xfId="0" applyFont="1" applyFill="1" applyBorder="1" applyAlignment="1">
      <alignment horizontal="left" vertical="center" wrapText="1"/>
    </xf>
    <xf numFmtId="0" fontId="11" fillId="17" borderId="2" xfId="0" applyFont="1" applyFill="1" applyBorder="1" applyAlignment="1">
      <alignment horizontal="center" vertical="center" wrapText="1"/>
    </xf>
    <xf numFmtId="0" fontId="12" fillId="4" borderId="3" xfId="0" applyFont="1" applyFill="1" applyBorder="1" applyAlignment="1">
      <alignment vertical="center" wrapText="1"/>
    </xf>
    <xf numFmtId="0" fontId="33" fillId="4" borderId="3" xfId="0" applyFont="1" applyFill="1" applyBorder="1" applyAlignment="1">
      <alignment vertical="center" wrapText="1"/>
    </xf>
    <xf numFmtId="0" fontId="11" fillId="4" borderId="3" xfId="0" applyFont="1" applyFill="1" applyBorder="1" applyAlignment="1">
      <alignment vertical="center" wrapText="1"/>
    </xf>
    <xf numFmtId="0" fontId="11" fillId="4" borderId="9" xfId="0" applyFont="1" applyFill="1" applyBorder="1" applyAlignment="1">
      <alignment vertical="center" wrapText="1"/>
    </xf>
    <xf numFmtId="0" fontId="41" fillId="4" borderId="2" xfId="0" applyFont="1" applyFill="1" applyBorder="1" applyAlignment="1">
      <alignment horizontal="left" vertical="center" wrapText="1"/>
    </xf>
    <xf numFmtId="0" fontId="11" fillId="6" borderId="10" xfId="0" applyFont="1" applyFill="1" applyBorder="1" applyAlignment="1" applyProtection="1">
      <alignment horizontal="center" vertical="center" wrapText="1"/>
      <protection hidden="1"/>
    </xf>
    <xf numFmtId="0" fontId="11" fillId="4" borderId="2" xfId="0" applyFont="1" applyFill="1" applyBorder="1" applyAlignment="1">
      <alignment vertical="center" wrapText="1"/>
    </xf>
    <xf numFmtId="0" fontId="9" fillId="4" borderId="10" xfId="0" applyFont="1" applyFill="1" applyBorder="1" applyAlignment="1">
      <alignment horizontal="left" vertical="center" wrapText="1"/>
    </xf>
    <xf numFmtId="0" fontId="42" fillId="4" borderId="2" xfId="0" applyFont="1" applyFill="1" applyBorder="1" applyAlignment="1">
      <alignment vertical="center" wrapText="1"/>
    </xf>
    <xf numFmtId="0" fontId="11" fillId="4" borderId="23" xfId="1" applyFont="1" applyFill="1" applyBorder="1" applyAlignment="1">
      <alignment vertical="center" wrapText="1"/>
    </xf>
    <xf numFmtId="0" fontId="11" fillId="4" borderId="9" xfId="1" applyFont="1" applyFill="1" applyBorder="1" applyAlignment="1">
      <alignment vertical="center" wrapText="1"/>
    </xf>
    <xf numFmtId="0" fontId="33" fillId="4" borderId="10" xfId="0" applyFont="1" applyFill="1" applyBorder="1" applyAlignment="1">
      <alignment horizontal="left" vertical="center" wrapText="1"/>
    </xf>
    <xf numFmtId="0" fontId="42" fillId="4" borderId="3" xfId="0" applyFont="1" applyFill="1" applyBorder="1" applyAlignment="1">
      <alignment vertical="center" wrapText="1"/>
    </xf>
    <xf numFmtId="0" fontId="40" fillId="4" borderId="3" xfId="0" applyFont="1" applyFill="1" applyBorder="1" applyAlignment="1">
      <alignment vertical="center" wrapText="1"/>
    </xf>
    <xf numFmtId="0" fontId="9" fillId="4" borderId="2" xfId="0" applyFont="1" applyFill="1" applyBorder="1" applyAlignment="1">
      <alignment vertical="center" wrapText="1"/>
    </xf>
    <xf numFmtId="0" fontId="11" fillId="4" borderId="3" xfId="0" applyFont="1" applyFill="1" applyBorder="1" applyAlignment="1" applyProtection="1">
      <alignment vertical="center" wrapText="1"/>
      <protection hidden="1"/>
    </xf>
    <xf numFmtId="0" fontId="11" fillId="0" borderId="3" xfId="0" applyFont="1" applyBorder="1" applyAlignment="1">
      <alignment vertical="center" wrapText="1"/>
    </xf>
    <xf numFmtId="0" fontId="11" fillId="4" borderId="26" xfId="0" applyFont="1" applyFill="1" applyBorder="1" applyAlignment="1">
      <alignment horizontal="left" vertical="center" wrapText="1"/>
    </xf>
    <xf numFmtId="0" fontId="9" fillId="4" borderId="27" xfId="0" applyFont="1" applyFill="1" applyBorder="1" applyAlignment="1" applyProtection="1">
      <alignment horizontal="left" vertical="center" wrapText="1"/>
      <protection hidden="1"/>
    </xf>
    <xf numFmtId="0" fontId="9" fillId="4" borderId="1" xfId="0" applyFont="1" applyFill="1" applyBorder="1" applyAlignment="1">
      <alignment horizontal="left" vertical="center" wrapText="1"/>
    </xf>
    <xf numFmtId="0" fontId="40" fillId="4" borderId="2" xfId="0" applyFont="1" applyFill="1" applyBorder="1" applyAlignment="1">
      <alignment horizontal="left" vertical="center" wrapText="1"/>
    </xf>
    <xf numFmtId="0" fontId="40" fillId="4" borderId="2" xfId="0" applyFont="1" applyFill="1" applyBorder="1" applyAlignment="1">
      <alignment vertical="center" wrapText="1"/>
    </xf>
    <xf numFmtId="0" fontId="5" fillId="7" borderId="14" xfId="0" applyFont="1" applyFill="1" applyBorder="1" applyAlignment="1">
      <alignment horizontal="center" vertical="center"/>
    </xf>
    <xf numFmtId="0" fontId="13" fillId="8" borderId="8" xfId="17" applyFont="1" applyFill="1" applyBorder="1" applyAlignment="1">
      <alignment horizontal="center" vertical="center" wrapText="1"/>
    </xf>
    <xf numFmtId="0" fontId="11" fillId="4" borderId="25" xfId="0" applyFont="1" applyFill="1" applyBorder="1" applyAlignment="1">
      <alignment horizontal="left" vertical="center" wrapText="1"/>
    </xf>
    <xf numFmtId="0" fontId="11" fillId="4" borderId="6" xfId="0" applyFont="1" applyFill="1" applyBorder="1" applyAlignment="1">
      <alignment vertical="center" wrapText="1"/>
    </xf>
    <xf numFmtId="0" fontId="40" fillId="4" borderId="10" xfId="0" applyFont="1" applyFill="1" applyBorder="1" applyAlignment="1">
      <alignment vertical="center" wrapText="1"/>
    </xf>
    <xf numFmtId="0" fontId="42" fillId="4" borderId="10" xfId="0" applyFont="1" applyFill="1" applyBorder="1" applyAlignment="1">
      <alignment vertical="center" wrapText="1"/>
    </xf>
    <xf numFmtId="0" fontId="9" fillId="25" borderId="2" xfId="0" applyFont="1" applyFill="1" applyBorder="1" applyAlignment="1">
      <alignment horizontal="left" vertical="center" wrapText="1"/>
    </xf>
    <xf numFmtId="0" fontId="30" fillId="0" borderId="5" xfId="0" applyFont="1" applyBorder="1" applyAlignment="1" applyProtection="1">
      <alignment vertical="center" wrapText="1"/>
      <protection locked="0"/>
    </xf>
    <xf numFmtId="0" fontId="30" fillId="0" borderId="1" xfId="0" applyFont="1" applyBorder="1" applyAlignment="1" applyProtection="1">
      <alignment vertical="center" wrapText="1"/>
      <protection locked="0"/>
    </xf>
    <xf numFmtId="0" fontId="30" fillId="0" borderId="4"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0" fillId="0" borderId="16" xfId="0" applyFont="1" applyBorder="1" applyAlignment="1" applyProtection="1">
      <alignment horizontal="center" vertical="center" wrapText="1"/>
      <protection locked="0"/>
    </xf>
    <xf numFmtId="0" fontId="30" fillId="0" borderId="28" xfId="0" applyFont="1" applyBorder="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30" fillId="0" borderId="29"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8" fillId="5" borderId="2" xfId="17" applyFont="1" applyFill="1" applyBorder="1" applyAlignment="1">
      <alignment horizontal="center" vertical="center" wrapText="1"/>
    </xf>
    <xf numFmtId="0" fontId="14" fillId="0" borderId="2" xfId="0" applyFont="1" applyBorder="1" applyAlignment="1">
      <alignment horizontal="center" vertical="center"/>
    </xf>
    <xf numFmtId="0" fontId="5" fillId="10" borderId="5"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 xfId="0" applyFont="1" applyFill="1" applyBorder="1" applyAlignment="1">
      <alignment horizontal="center" vertical="center"/>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4" borderId="1" xfId="0" applyFont="1" applyFill="1" applyBorder="1" applyAlignment="1">
      <alignment horizontal="center"/>
    </xf>
    <xf numFmtId="0" fontId="5" fillId="18" borderId="4"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8" fillId="7" borderId="3" xfId="17" applyFont="1" applyFill="1" applyBorder="1" applyAlignment="1">
      <alignment horizontal="center" vertical="center" wrapText="1"/>
    </xf>
    <xf numFmtId="0" fontId="8" fillId="7" borderId="10" xfId="17" applyFont="1" applyFill="1" applyBorder="1" applyAlignment="1">
      <alignment horizontal="center" vertical="center" wrapText="1"/>
    </xf>
    <xf numFmtId="0" fontId="8" fillId="17" borderId="3" xfId="17" applyFont="1" applyFill="1" applyBorder="1" applyAlignment="1">
      <alignment horizontal="center" vertical="center" wrapText="1"/>
    </xf>
    <xf numFmtId="0" fontId="8" fillId="17" borderId="10" xfId="17" applyFont="1" applyFill="1" applyBorder="1" applyAlignment="1">
      <alignment horizontal="center" vertical="center" wrapText="1"/>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8" fillId="4" borderId="2" xfId="17" applyFont="1" applyFill="1" applyBorder="1" applyAlignment="1">
      <alignment horizontal="center" vertical="center" wrapText="1"/>
    </xf>
    <xf numFmtId="0" fontId="32" fillId="0" borderId="4"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1" fillId="0" borderId="4"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30" fillId="0" borderId="3"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30" fillId="6" borderId="4"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31" fillId="0" borderId="5" xfId="0" applyFont="1" applyBorder="1" applyAlignment="1" applyProtection="1">
      <alignment horizontal="center" vertical="center" wrapText="1"/>
      <protection locked="0"/>
    </xf>
    <xf numFmtId="0" fontId="5" fillId="8" borderId="12" xfId="0" applyFont="1" applyFill="1" applyBorder="1" applyAlignment="1">
      <alignment horizontal="center" vertical="center" wrapText="1"/>
    </xf>
    <xf numFmtId="0" fontId="12" fillId="14" borderId="2" xfId="17" applyFont="1" applyFill="1" applyBorder="1" applyAlignment="1">
      <alignment horizontal="center" vertical="center" wrapText="1"/>
    </xf>
    <xf numFmtId="0" fontId="12" fillId="15" borderId="2" xfId="17" applyFont="1" applyFill="1" applyBorder="1" applyAlignment="1">
      <alignment horizontal="center" vertical="center" wrapText="1"/>
    </xf>
    <xf numFmtId="0" fontId="43" fillId="6" borderId="4" xfId="0" applyFont="1" applyFill="1" applyBorder="1" applyAlignment="1">
      <alignment horizontal="center" vertical="center"/>
    </xf>
    <xf numFmtId="0" fontId="43" fillId="6" borderId="5" xfId="0" applyFont="1" applyFill="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6" fillId="4" borderId="4" xfId="0" applyFont="1" applyFill="1" applyBorder="1" applyAlignment="1">
      <alignment horizontal="center" vertical="center"/>
    </xf>
    <xf numFmtId="0" fontId="26" fillId="4" borderId="1" xfId="0" applyFont="1" applyFill="1" applyBorder="1" applyAlignment="1">
      <alignment horizontal="center" vertical="center"/>
    </xf>
    <xf numFmtId="14" fontId="26" fillId="4" borderId="4" xfId="0" applyNumberFormat="1" applyFont="1" applyFill="1" applyBorder="1" applyAlignment="1">
      <alignment horizontal="center" vertical="center"/>
    </xf>
    <xf numFmtId="14" fontId="26" fillId="4" borderId="1" xfId="0" applyNumberFormat="1" applyFont="1" applyFill="1" applyBorder="1" applyAlignment="1">
      <alignment horizontal="center" vertical="center"/>
    </xf>
    <xf numFmtId="165" fontId="26" fillId="4" borderId="4" xfId="0" applyNumberFormat="1" applyFont="1" applyFill="1" applyBorder="1" applyAlignment="1">
      <alignment horizontal="center" vertical="center"/>
    </xf>
    <xf numFmtId="165" fontId="26" fillId="4" borderId="1" xfId="0" applyNumberFormat="1" applyFont="1" applyFill="1" applyBorder="1" applyAlignment="1">
      <alignment horizontal="center" vertical="center"/>
    </xf>
    <xf numFmtId="0" fontId="9" fillId="0" borderId="2" xfId="0" applyFont="1" applyBorder="1" applyAlignment="1">
      <alignment horizontal="center" vertical="center" wrapText="1"/>
    </xf>
    <xf numFmtId="0" fontId="10" fillId="8" borderId="2" xfId="3" applyFont="1" applyFill="1" applyBorder="1" applyAlignment="1">
      <alignment horizontal="center" vertical="center" wrapText="1"/>
    </xf>
    <xf numFmtId="0" fontId="20" fillId="0" borderId="2" xfId="3" applyFont="1" applyBorder="1" applyAlignment="1">
      <alignment horizontal="center" vertical="center" wrapText="1"/>
    </xf>
    <xf numFmtId="0" fontId="5" fillId="20" borderId="2" xfId="0" applyFont="1" applyFill="1" applyBorder="1" applyAlignment="1">
      <alignment horizontal="center" vertical="center"/>
    </xf>
    <xf numFmtId="0" fontId="12" fillId="11" borderId="2" xfId="17" applyFont="1" applyFill="1" applyBorder="1" applyAlignment="1">
      <alignment horizontal="center" vertical="center" wrapText="1"/>
    </xf>
    <xf numFmtId="0" fontId="31" fillId="6" borderId="4"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2"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5" fillId="16" borderId="15" xfId="0" applyFont="1" applyFill="1" applyBorder="1" applyAlignment="1">
      <alignment horizontal="center" vertical="center" wrapText="1"/>
    </xf>
    <xf numFmtId="0" fontId="30" fillId="0" borderId="2" xfId="0" applyFont="1" applyBorder="1" applyAlignment="1" applyProtection="1">
      <alignment horizontal="center" vertical="center" wrapText="1"/>
      <protection locked="0"/>
    </xf>
    <xf numFmtId="0" fontId="32" fillId="6" borderId="4" xfId="0" applyFont="1" applyFill="1" applyBorder="1" applyAlignment="1" applyProtection="1">
      <alignment horizontal="center" vertical="center" wrapText="1"/>
      <protection locked="0"/>
    </xf>
    <xf numFmtId="0" fontId="32" fillId="6" borderId="5"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1" fillId="8" borderId="2" xfId="0" applyFont="1" applyFill="1" applyBorder="1" applyAlignment="1">
      <alignment horizontal="center" vertical="center" textRotation="90"/>
    </xf>
    <xf numFmtId="0" fontId="14" fillId="8" borderId="2" xfId="0" applyFont="1" applyFill="1" applyBorder="1" applyAlignment="1">
      <alignment horizontal="center" vertical="center"/>
    </xf>
    <xf numFmtId="0" fontId="0" fillId="0" borderId="2" xfId="0" applyBorder="1" applyAlignment="1">
      <alignment horizontal="center"/>
    </xf>
    <xf numFmtId="0" fontId="11" fillId="8" borderId="4" xfId="0" applyFont="1" applyFill="1" applyBorder="1" applyAlignment="1">
      <alignment horizontal="center" vertical="center" textRotation="90"/>
    </xf>
    <xf numFmtId="0" fontId="29" fillId="8" borderId="4" xfId="0" applyFont="1" applyFill="1" applyBorder="1" applyAlignment="1">
      <alignment horizontal="center" vertical="center" wrapText="1"/>
    </xf>
    <xf numFmtId="0" fontId="29" fillId="8" borderId="5"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4" fillId="8" borderId="4" xfId="0" applyFont="1" applyFill="1" applyBorder="1" applyAlignment="1">
      <alignment horizontal="center" vertical="center"/>
    </xf>
    <xf numFmtId="0" fontId="14" fillId="8" borderId="5" xfId="0" applyFont="1" applyFill="1" applyBorder="1" applyAlignment="1">
      <alignment horizontal="center" vertical="center"/>
    </xf>
    <xf numFmtId="0" fontId="14" fillId="8" borderId="1" xfId="0" applyFont="1" applyFill="1" applyBorder="1" applyAlignment="1">
      <alignment horizontal="center" vertical="center"/>
    </xf>
    <xf numFmtId="0" fontId="0" fillId="0" borderId="4" xfId="0" applyBorder="1" applyAlignment="1">
      <alignment horizontal="center"/>
    </xf>
    <xf numFmtId="0" fontId="0" fillId="0" borderId="1" xfId="0" applyBorder="1" applyAlignment="1">
      <alignment horizontal="center"/>
    </xf>
    <xf numFmtId="0" fontId="11" fillId="6" borderId="2" xfId="0" applyFont="1" applyFill="1" applyBorder="1" applyAlignment="1">
      <alignment horizontal="center" vertical="center"/>
    </xf>
    <xf numFmtId="0" fontId="11" fillId="6" borderId="2" xfId="0" applyFont="1" applyFill="1" applyBorder="1" applyAlignment="1">
      <alignment horizontal="center" vertical="center" textRotation="90"/>
    </xf>
    <xf numFmtId="0" fontId="4" fillId="18" borderId="2" xfId="0" applyFont="1" applyFill="1" applyBorder="1" applyAlignment="1">
      <alignment horizontal="center" vertical="center"/>
    </xf>
    <xf numFmtId="0" fontId="4" fillId="24" borderId="7" xfId="0" applyFont="1" applyFill="1" applyBorder="1" applyAlignment="1">
      <alignment horizontal="center" vertical="center" wrapText="1"/>
    </xf>
    <xf numFmtId="0" fontId="4" fillId="24" borderId="18" xfId="0" applyFont="1" applyFill="1" applyBorder="1" applyAlignment="1">
      <alignment horizontal="center" vertical="center" wrapText="1"/>
    </xf>
    <xf numFmtId="0" fontId="4" fillId="24" borderId="2" xfId="0" applyFont="1" applyFill="1" applyBorder="1" applyAlignment="1">
      <alignment horizontal="center" vertical="center"/>
    </xf>
    <xf numFmtId="0" fontId="5" fillId="11" borderId="2" xfId="0" applyFont="1" applyFill="1" applyBorder="1" applyAlignment="1">
      <alignment horizontal="center"/>
    </xf>
    <xf numFmtId="0" fontId="0" fillId="11" borderId="2" xfId="0" applyFill="1" applyBorder="1" applyAlignment="1">
      <alignment horizontal="center"/>
    </xf>
    <xf numFmtId="0" fontId="4" fillId="11" borderId="2"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18" xfId="0" applyFont="1" applyFill="1" applyBorder="1" applyAlignment="1">
      <alignment horizontal="center" vertical="center"/>
    </xf>
    <xf numFmtId="0" fontId="4" fillId="0" borderId="0" xfId="0" applyFont="1" applyAlignment="1">
      <alignment horizontal="center" vertical="center"/>
    </xf>
    <xf numFmtId="0" fontId="4" fillId="3" borderId="2" xfId="0" applyFont="1" applyFill="1" applyBorder="1" applyAlignment="1">
      <alignment horizontal="center" vertical="center"/>
    </xf>
    <xf numFmtId="0" fontId="4" fillId="10" borderId="2" xfId="0" applyFont="1" applyFill="1" applyBorder="1" applyAlignment="1">
      <alignment horizontal="center" vertical="center" wrapText="1"/>
    </xf>
    <xf numFmtId="0" fontId="4" fillId="10" borderId="2" xfId="0" applyFont="1" applyFill="1" applyBorder="1" applyAlignment="1">
      <alignment horizont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xf>
    <xf numFmtId="0" fontId="4" fillId="23" borderId="2" xfId="0" applyFont="1" applyFill="1" applyBorder="1" applyAlignment="1">
      <alignment horizontal="center" vertical="center"/>
    </xf>
    <xf numFmtId="0" fontId="4" fillId="10" borderId="4" xfId="0" applyFont="1" applyFill="1" applyBorder="1" applyAlignment="1">
      <alignment horizontal="center"/>
    </xf>
    <xf numFmtId="0" fontId="4" fillId="10" borderId="5" xfId="0" applyFont="1" applyFill="1" applyBorder="1" applyAlignment="1">
      <alignment horizontal="center"/>
    </xf>
    <xf numFmtId="0" fontId="4" fillId="10" borderId="1" xfId="0" applyFont="1" applyFill="1" applyBorder="1" applyAlignment="1">
      <alignment horizontal="center"/>
    </xf>
  </cellXfs>
  <cellStyles count="34">
    <cellStyle name="Millares 2" xfId="4" xr:uid="{00000000-0005-0000-0000-000000000000}"/>
    <cellStyle name="Millares 2 2" xfId="5" xr:uid="{00000000-0005-0000-0000-000001000000}"/>
    <cellStyle name="Millares 2 2 2" xfId="6" xr:uid="{00000000-0005-0000-0000-000002000000}"/>
    <cellStyle name="Millares 2 2 2 2" xfId="22" xr:uid="{25337134-4A35-4A03-B10E-0D97E3A48D2B}"/>
    <cellStyle name="Millares 3" xfId="7" xr:uid="{00000000-0005-0000-0000-000003000000}"/>
    <cellStyle name="Millares 3 10" xfId="8" xr:uid="{00000000-0005-0000-0000-000004000000}"/>
    <cellStyle name="Millares 3 10 2" xfId="24" xr:uid="{C93F4CBE-79AB-4109-AC78-419DF1B13CD5}"/>
    <cellStyle name="Millares 3 11" xfId="23" xr:uid="{46E6272B-B862-49FA-8F40-AC8526464AE5}"/>
    <cellStyle name="Millares 3 2" xfId="9" xr:uid="{00000000-0005-0000-0000-000005000000}"/>
    <cellStyle name="Millares 3 2 2" xfId="25" xr:uid="{1CA054BD-72B6-4543-9230-B6AAE458AA7C}"/>
    <cellStyle name="Millares 3 3" xfId="10" xr:uid="{00000000-0005-0000-0000-000006000000}"/>
    <cellStyle name="Millares 3 3 2" xfId="26" xr:uid="{25C56902-92B8-4769-A110-2BCC3F1A69C4}"/>
    <cellStyle name="Millares 3 4" xfId="11" xr:uid="{00000000-0005-0000-0000-000007000000}"/>
    <cellStyle name="Millares 3 4 2" xfId="27" xr:uid="{30C03F8D-73BF-476A-B409-599A0C76CD1E}"/>
    <cellStyle name="Millares 3 5" xfId="12" xr:uid="{00000000-0005-0000-0000-000008000000}"/>
    <cellStyle name="Millares 3 5 2" xfId="28" xr:uid="{D397C6EF-124E-4521-8AA1-FB02F12F9159}"/>
    <cellStyle name="Millares 3 6" xfId="13" xr:uid="{00000000-0005-0000-0000-000009000000}"/>
    <cellStyle name="Millares 3 6 2" xfId="29" xr:uid="{776B9463-3100-476A-B5DD-F042812BF094}"/>
    <cellStyle name="Millares 3 7" xfId="14" xr:uid="{00000000-0005-0000-0000-00000A000000}"/>
    <cellStyle name="Millares 3 7 2" xfId="30" xr:uid="{A826CA66-920F-45D1-9798-583E1E0E0424}"/>
    <cellStyle name="Millares 3 8" xfId="15" xr:uid="{00000000-0005-0000-0000-00000B000000}"/>
    <cellStyle name="Millares 3 8 2" xfId="31" xr:uid="{4A00E44D-20B1-4867-BEF0-E7CC27401128}"/>
    <cellStyle name="Millares 3 9" xfId="16" xr:uid="{00000000-0005-0000-0000-00000C000000}"/>
    <cellStyle name="Millares 3 9 2" xfId="32" xr:uid="{2EC9C4E5-A43D-432D-BB6C-75252B2B7604}"/>
    <cellStyle name="Normal" xfId="0" builtinId="0"/>
    <cellStyle name="Normal 2" xfId="1" xr:uid="{00000000-0005-0000-0000-00000E000000}"/>
    <cellStyle name="Normal 3" xfId="17" xr:uid="{00000000-0005-0000-0000-00000F000000}"/>
    <cellStyle name="Normal 3 2" xfId="33" xr:uid="{D74E8CBE-B48E-46AE-88D1-DEBCCCDA6D17}"/>
    <cellStyle name="Normal 4" xfId="3" xr:uid="{00000000-0005-0000-0000-000010000000}"/>
    <cellStyle name="Normal 4 2" xfId="21" xr:uid="{BD778A13-F78D-427C-BAA6-575487951952}"/>
    <cellStyle name="Normal 5" xfId="19" xr:uid="{00000000-0005-0000-0000-000011000000}"/>
    <cellStyle name="Porcentaje" xfId="2" builtinId="5"/>
    <cellStyle name="Porcentaje 2" xfId="20" xr:uid="{B119CB14-223A-4E42-8BE1-ABB3A25BB0C1}"/>
    <cellStyle name="Porcentual 2" xfId="18" xr:uid="{00000000-0005-0000-0000-000013000000}"/>
  </cellStyles>
  <dxfs count="45">
    <dxf>
      <fill>
        <patternFill>
          <bgColor rgb="FF92D050"/>
        </patternFill>
      </fill>
    </dxf>
    <dxf>
      <fill>
        <patternFill>
          <bgColor rgb="FF47FF47"/>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47FF47"/>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rgb="FFFFFD41"/>
        </patternFill>
      </fill>
    </dxf>
    <dxf>
      <fill>
        <patternFill>
          <bgColor rgb="FFFFC000"/>
        </patternFill>
      </fill>
    </dxf>
    <dxf>
      <font>
        <color theme="0"/>
      </font>
      <fill>
        <patternFill>
          <bgColor rgb="FFFF2121"/>
        </patternFill>
      </fill>
    </dxf>
    <dxf>
      <fill>
        <patternFill>
          <bgColor rgb="FF92D050"/>
        </patternFill>
      </fill>
    </dxf>
    <dxf>
      <fill>
        <patternFill>
          <bgColor rgb="FF47FF47"/>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ill>
        <patternFill>
          <bgColor rgb="FFFFC000"/>
        </patternFill>
      </fill>
    </dxf>
    <dxf>
      <font>
        <color theme="0"/>
      </font>
      <fill>
        <patternFill>
          <bgColor rgb="FFFF2121"/>
        </patternFill>
      </fill>
    </dxf>
    <dxf>
      <fill>
        <patternFill>
          <bgColor rgb="FF92D050"/>
        </patternFill>
      </fill>
    </dxf>
    <dxf>
      <fill>
        <patternFill>
          <bgColor theme="0" tint="-0.14996795556505021"/>
        </patternFill>
      </fill>
    </dxf>
    <dxf>
      <fill>
        <patternFill>
          <bgColor rgb="FFFEFE85"/>
        </patternFill>
      </fill>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rgb="FFFFFF00"/>
        </patternFill>
      </fill>
      <alignment horizontal="general" vertical="bottom" textRotation="0" wrapText="1"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99FF"/>
      <color rgb="FFFAA9A0"/>
      <color rgb="FFCCCCFF"/>
      <color rgb="FFCCECFF"/>
      <color rgb="FFB9D0FF"/>
      <color rgb="FFFFFD41"/>
      <color rgb="FFFFB3B3"/>
      <color rgb="FFFF9393"/>
      <color rgb="FFF88B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884463</xdr:colOff>
      <xdr:row>0</xdr:row>
      <xdr:rowOff>0</xdr:rowOff>
    </xdr:from>
    <xdr:to>
      <xdr:col>2</xdr:col>
      <xdr:colOff>1660070</xdr:colOff>
      <xdr:row>5</xdr:row>
      <xdr:rowOff>139619</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537606" y="0"/>
          <a:ext cx="775607" cy="11465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imaldonado/Downloads/Matriz%20de%20Riesgos%20de%20Seguridad%20de%20la%20informacio&#769;n%20DAFP.xls" TargetMode="External"/><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jhfajardo/Downloads/matriz_control_interno_2018.xls" TargetMode="External"/><Relationship Id="rId1" Type="http://schemas.openxmlformats.org/officeDocument/2006/relationships/externalLinkPath" Target="/Users/jhfajardo/Downloads/matriz_control_interno_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4E5592-5081-45A0-A51E-CBB41BEC86D9}" name="D_factores" displayName="D_factores" ref="R37:S43" totalsRowShown="0" headerRowDxfId="44" dataDxfId="43">
  <autoFilter ref="R37:S43" xr:uid="{214E5592-5081-45A0-A51E-CBB41BEC86D9}"/>
  <tableColumns count="2">
    <tableColumn id="1" xr3:uid="{45AB5A30-67D2-4A2E-A99E-B77AF7F28CB7}" name="FACTOR DE RIESGO" dataDxfId="42"/>
    <tableColumn id="2" xr3:uid="{8B964C83-AAC0-4A44-A745-E7DE6CD83704}" name="Descripción" dataDxfId="41"/>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D96"/>
  <sheetViews>
    <sheetView showGridLines="0" tabSelected="1" topLeftCell="A2" zoomScale="86" zoomScaleNormal="145" workbookViewId="0">
      <selection activeCell="H2" sqref="H2:P2"/>
    </sheetView>
  </sheetViews>
  <sheetFormatPr baseColWidth="10" defaultColWidth="11.42578125" defaultRowHeight="12.75" x14ac:dyDescent="0.2"/>
  <cols>
    <col min="1" max="1" width="3.28515625" style="13" customWidth="1"/>
    <col min="2" max="2" width="6.42578125" style="25" customWidth="1"/>
    <col min="3" max="3" width="30.140625" style="25" customWidth="1"/>
    <col min="4" max="4" width="19" style="25" customWidth="1"/>
    <col min="5" max="5" width="22.140625" style="25" customWidth="1"/>
    <col min="6" max="6" width="19.140625" style="25" customWidth="1"/>
    <col min="7" max="7" width="25.7109375" style="25" customWidth="1"/>
    <col min="8" max="8" width="26.28515625" style="25" customWidth="1"/>
    <col min="9" max="10" width="26.7109375" style="25" customWidth="1"/>
    <col min="11" max="11" width="51.7109375" style="25" customWidth="1"/>
    <col min="12" max="12" width="30.85546875" style="25" customWidth="1"/>
    <col min="13" max="13" width="45.85546875" style="25" customWidth="1"/>
    <col min="14" max="14" width="60.42578125" style="25" customWidth="1"/>
    <col min="15" max="15" width="21.42578125" style="25" customWidth="1"/>
    <col min="16" max="16" width="67.7109375" style="25" customWidth="1"/>
    <col min="17" max="17" width="8.42578125" style="25" customWidth="1"/>
    <col min="18" max="18" width="26.28515625" style="25" customWidth="1"/>
    <col min="19" max="19" width="22.42578125" style="25" customWidth="1"/>
    <col min="20" max="20" width="21.28515625" style="28" hidden="1" customWidth="1"/>
    <col min="21" max="21" width="26.7109375" style="28" customWidth="1"/>
    <col min="22" max="22" width="27.42578125" style="28" customWidth="1"/>
    <col min="23" max="23" width="22.42578125" style="25" customWidth="1"/>
    <col min="24" max="24" width="12.42578125" style="25" hidden="1" customWidth="1"/>
    <col min="25" max="25" width="25.42578125" style="25" customWidth="1"/>
    <col min="26" max="26" width="30.85546875" style="25" customWidth="1"/>
    <col min="27" max="27" width="48.85546875" style="25" customWidth="1"/>
    <col min="28" max="28" width="70.85546875" style="25" customWidth="1"/>
    <col min="29" max="29" width="9.42578125" style="28" customWidth="1"/>
    <col min="30" max="30" width="97" style="25" customWidth="1"/>
    <col min="31" max="31" width="22.140625" style="28" customWidth="1"/>
    <col min="32" max="32" width="22.140625" style="14" customWidth="1"/>
    <col min="33" max="33" width="25.7109375" style="25" customWidth="1"/>
    <col min="34" max="34" width="22.140625" style="13" customWidth="1"/>
    <col min="35" max="35" width="26.28515625" style="28" customWidth="1"/>
    <col min="36" max="38" width="22.140625" style="25" customWidth="1"/>
    <col min="39" max="39" width="18.42578125" style="27" customWidth="1"/>
    <col min="40" max="40" width="21.42578125" style="28" customWidth="1"/>
    <col min="41" max="41" width="23.28515625" style="28" customWidth="1"/>
    <col min="42" max="42" width="29.42578125" style="28" customWidth="1"/>
    <col min="43" max="43" width="21.28515625" style="28" customWidth="1"/>
    <col min="44" max="44" width="27.28515625" style="28" customWidth="1"/>
    <col min="45" max="45" width="23.140625" style="25" customWidth="1"/>
    <col min="46" max="46" width="20.85546875" style="25" customWidth="1"/>
    <col min="47" max="47" width="26" style="25" customWidth="1"/>
    <col min="48" max="48" width="4.42578125" style="26" customWidth="1"/>
    <col min="49" max="49" width="23.140625" style="25" customWidth="1"/>
    <col min="50" max="50" width="18.42578125" style="25" customWidth="1"/>
    <col min="51" max="51" width="45.85546875" style="25" customWidth="1"/>
    <col min="52" max="52" width="40.42578125" style="25" customWidth="1"/>
    <col min="53" max="53" width="24.140625" style="25" customWidth="1"/>
    <col min="54" max="54" width="26.28515625" style="25" customWidth="1"/>
    <col min="55" max="55" width="27.140625" style="25" customWidth="1"/>
    <col min="56" max="56" width="20.140625" style="25" customWidth="1"/>
    <col min="57" max="57" width="24" style="25" customWidth="1"/>
    <col min="58" max="58" width="20.42578125" style="25" customWidth="1"/>
    <col min="59" max="61" width="18.5703125" style="25" customWidth="1"/>
    <col min="62" max="62" width="25.42578125" customWidth="1"/>
    <col min="63" max="63" width="5.85546875" customWidth="1"/>
    <col min="64" max="64" width="3.42578125" style="25" customWidth="1"/>
    <col min="65" max="65" width="6.42578125" style="25" customWidth="1"/>
    <col min="66" max="66" width="19.140625" style="25" customWidth="1"/>
    <col min="67" max="67" width="19.28515625" style="25" customWidth="1"/>
    <col min="68" max="68" width="21.5703125" style="25" customWidth="1"/>
    <col min="69" max="69" width="25.7109375" style="25" customWidth="1"/>
    <col min="70" max="70" width="25.42578125" style="25" customWidth="1"/>
    <col min="71" max="71" width="22.140625" style="25" customWidth="1"/>
    <col min="72" max="72" width="24.140625" style="25" customWidth="1"/>
    <col min="73" max="73" width="29.42578125" style="25" customWidth="1"/>
    <col min="74" max="74" width="22.42578125" style="25" customWidth="1"/>
    <col min="75" max="75" width="23" style="25" customWidth="1"/>
    <col min="76" max="76" width="16.85546875" style="25" customWidth="1"/>
    <col min="77" max="77" width="28.42578125" style="25" customWidth="1"/>
    <col min="78" max="78" width="17.85546875" style="25" customWidth="1"/>
    <col min="79" max="79" width="26.85546875" style="25" customWidth="1"/>
    <col min="80" max="80" width="27.7109375" style="25" customWidth="1"/>
    <col min="81" max="81" width="20.42578125" style="25" customWidth="1"/>
    <col min="82" max="82" width="19.28515625" style="25" customWidth="1"/>
    <col min="83" max="85" width="11.42578125" style="13" customWidth="1"/>
    <col min="86" max="16384" width="11.42578125" style="13"/>
  </cols>
  <sheetData>
    <row r="1" spans="1:82" hidden="1" x14ac:dyDescent="0.2">
      <c r="AF1" s="29"/>
      <c r="AH1" s="25"/>
    </row>
    <row r="2" spans="1:82" ht="26.25" customHeight="1" x14ac:dyDescent="0.2">
      <c r="A2" s="48"/>
      <c r="B2" s="66"/>
      <c r="C2" s="13"/>
      <c r="D2" s="13"/>
      <c r="E2" s="13"/>
      <c r="F2" s="13"/>
      <c r="G2" s="13"/>
      <c r="H2" s="242" t="s">
        <v>0</v>
      </c>
      <c r="I2" s="243"/>
      <c r="J2" s="243"/>
      <c r="K2" s="243"/>
      <c r="L2" s="243"/>
      <c r="M2" s="243"/>
      <c r="N2" s="243"/>
      <c r="O2" s="243"/>
      <c r="P2" s="243"/>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13"/>
      <c r="BD2" s="13"/>
      <c r="BE2" s="68"/>
      <c r="BF2"/>
      <c r="BG2"/>
      <c r="BH2"/>
      <c r="BI2"/>
      <c r="BK2" s="13"/>
      <c r="BL2" s="13"/>
      <c r="BM2" s="13"/>
      <c r="BN2" s="13"/>
      <c r="BO2" s="13"/>
      <c r="BP2" s="13"/>
      <c r="BQ2" s="13"/>
      <c r="BR2" s="13"/>
      <c r="BS2" s="13"/>
      <c r="BT2" s="13"/>
      <c r="BU2" s="13"/>
      <c r="BV2" s="13"/>
      <c r="BW2" s="13"/>
      <c r="BX2" s="13"/>
      <c r="BY2" s="13"/>
      <c r="BZ2" s="13"/>
      <c r="CA2" s="13"/>
      <c r="CB2" s="13"/>
      <c r="CC2" s="13"/>
      <c r="CD2" s="13"/>
    </row>
    <row r="3" spans="1:82" ht="19.5" customHeight="1" x14ac:dyDescent="0.2">
      <c r="A3" s="48"/>
      <c r="B3" s="66"/>
      <c r="C3" s="67"/>
      <c r="D3" s="13"/>
      <c r="E3" s="13"/>
      <c r="F3" s="13"/>
      <c r="G3" s="13"/>
      <c r="H3" s="244" t="s">
        <v>1</v>
      </c>
      <c r="I3" s="245"/>
      <c r="J3" s="245"/>
      <c r="K3" s="245"/>
      <c r="L3" s="245"/>
      <c r="M3" s="245"/>
      <c r="N3" s="245"/>
      <c r="O3" s="245"/>
      <c r="P3" s="245"/>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13"/>
      <c r="BD3" s="13"/>
      <c r="BE3" s="79"/>
      <c r="BF3"/>
      <c r="BG3"/>
      <c r="BH3"/>
      <c r="BI3"/>
      <c r="BK3" s="13"/>
      <c r="BL3" s="13"/>
      <c r="BM3" s="13"/>
      <c r="BN3" s="13"/>
      <c r="BO3" s="13"/>
      <c r="BP3" s="13"/>
      <c r="BQ3" s="13"/>
      <c r="BR3" s="13"/>
      <c r="BS3" s="13"/>
      <c r="BT3" s="13"/>
      <c r="BU3" s="13"/>
      <c r="BV3" s="13"/>
      <c r="BW3" s="13"/>
      <c r="BX3" s="13"/>
      <c r="BY3" s="13"/>
      <c r="BZ3" s="13"/>
      <c r="CA3" s="13"/>
      <c r="CB3" s="13"/>
      <c r="CC3" s="13"/>
      <c r="CD3" s="13"/>
    </row>
    <row r="4" spans="1:82" ht="19.5" customHeight="1" x14ac:dyDescent="0.2">
      <c r="A4" s="48"/>
      <c r="B4" s="66"/>
      <c r="C4" s="67"/>
      <c r="D4" s="13"/>
      <c r="E4" s="13"/>
      <c r="F4" s="13"/>
      <c r="G4" s="13"/>
      <c r="H4" s="69" t="s">
        <v>2</v>
      </c>
      <c r="I4" s="246" t="s">
        <v>3</v>
      </c>
      <c r="J4" s="247"/>
      <c r="K4" s="69" t="s">
        <v>4</v>
      </c>
      <c r="L4" s="250">
        <v>11</v>
      </c>
      <c r="M4" s="251"/>
      <c r="N4" s="69" t="s">
        <v>5</v>
      </c>
      <c r="O4" s="248">
        <v>46225</v>
      </c>
      <c r="P4" s="249"/>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13"/>
      <c r="BD4" s="13"/>
      <c r="BE4" s="80"/>
      <c r="BF4"/>
      <c r="BG4"/>
      <c r="BH4"/>
      <c r="BI4"/>
      <c r="BK4" s="13"/>
      <c r="BL4" s="13"/>
      <c r="BM4" s="13"/>
      <c r="BN4" s="13"/>
      <c r="BO4" s="13"/>
      <c r="BP4" s="13"/>
      <c r="BQ4" s="13"/>
      <c r="BR4" s="13"/>
      <c r="BS4" s="13"/>
      <c r="BT4" s="13"/>
      <c r="BU4" s="13"/>
      <c r="BV4" s="13"/>
      <c r="BW4" s="13"/>
      <c r="BX4" s="13"/>
      <c r="BY4" s="13"/>
      <c r="BZ4" s="13"/>
      <c r="CA4" s="13"/>
      <c r="CB4" s="13"/>
      <c r="CC4" s="13"/>
      <c r="CD4" s="13"/>
    </row>
    <row r="5" spans="1:82" ht="14.1" customHeight="1" x14ac:dyDescent="0.2">
      <c r="B5" s="13"/>
      <c r="C5" s="13"/>
      <c r="D5" s="13"/>
      <c r="E5" s="13"/>
      <c r="F5" s="13"/>
      <c r="G5" s="13"/>
      <c r="H5" s="13"/>
      <c r="I5" s="13"/>
      <c r="J5" s="13"/>
      <c r="K5" s="13"/>
      <c r="L5" s="13"/>
      <c r="M5" s="13"/>
      <c r="N5" s="13"/>
      <c r="O5" s="13"/>
      <c r="P5" s="13"/>
      <c r="Q5" s="13"/>
      <c r="R5" s="13"/>
      <c r="S5" s="13"/>
      <c r="T5" s="16"/>
      <c r="U5" s="16"/>
      <c r="V5" s="16"/>
      <c r="W5" s="13"/>
      <c r="X5" s="13"/>
      <c r="Y5" s="13"/>
      <c r="Z5" s="13"/>
      <c r="AA5" s="13"/>
      <c r="AB5" s="13"/>
      <c r="AC5" s="16"/>
      <c r="AD5" s="13"/>
      <c r="AE5" s="16"/>
      <c r="AG5" s="13"/>
      <c r="AI5" s="16"/>
      <c r="AJ5" s="13"/>
      <c r="AK5" s="13"/>
      <c r="AL5" s="13"/>
      <c r="AM5" s="15"/>
      <c r="AN5" s="16"/>
      <c r="AO5" s="16"/>
      <c r="AP5" s="16"/>
      <c r="AQ5" s="16"/>
      <c r="AR5" s="16"/>
      <c r="AS5" s="13"/>
      <c r="AT5" s="13"/>
      <c r="AU5" s="13"/>
      <c r="AV5"/>
      <c r="AW5" s="13"/>
      <c r="AX5" s="13"/>
      <c r="AY5" s="13"/>
      <c r="AZ5" s="13"/>
      <c r="BA5" s="13"/>
      <c r="BB5" s="13"/>
      <c r="BC5" s="13"/>
      <c r="BD5" s="13"/>
      <c r="BE5" s="13"/>
      <c r="BF5" s="13"/>
      <c r="BG5" s="13"/>
      <c r="BH5" s="13"/>
      <c r="BI5" s="13"/>
      <c r="BL5" s="13"/>
      <c r="BM5" s="13"/>
      <c r="BN5" s="13"/>
      <c r="BO5" s="13"/>
      <c r="BP5" s="13"/>
      <c r="BQ5" s="13"/>
      <c r="BR5" s="13"/>
      <c r="BS5" s="13"/>
      <c r="BT5" s="13"/>
      <c r="BU5" s="13"/>
      <c r="BV5" s="13"/>
      <c r="BW5" s="13"/>
      <c r="BX5" s="13"/>
      <c r="BY5" s="13"/>
      <c r="BZ5" s="13"/>
      <c r="CA5" s="13"/>
      <c r="CB5" s="13"/>
      <c r="CC5" s="13"/>
      <c r="CD5" s="13"/>
    </row>
    <row r="6" spans="1:82" s="81" customFormat="1" ht="15.95" customHeight="1" x14ac:dyDescent="0.2">
      <c r="A6" s="13"/>
      <c r="B6" s="13"/>
      <c r="G6"/>
      <c r="H6"/>
      <c r="I6"/>
      <c r="J6"/>
      <c r="K6"/>
      <c r="L6"/>
      <c r="M6"/>
      <c r="N6"/>
      <c r="O6"/>
      <c r="P6"/>
      <c r="Q6" s="82"/>
      <c r="R6" s="82"/>
      <c r="S6" s="82"/>
      <c r="T6" s="82"/>
      <c r="U6" s="82"/>
      <c r="V6" s="82"/>
      <c r="AC6" s="83"/>
      <c r="AE6" s="9"/>
      <c r="AF6" s="33"/>
      <c r="AI6" s="9"/>
      <c r="AM6" s="84"/>
      <c r="AN6" s="83"/>
      <c r="AO6" s="83"/>
      <c r="AP6" s="83"/>
      <c r="AQ6" s="83"/>
      <c r="AR6" s="83"/>
      <c r="AS6" s="82"/>
      <c r="AV6"/>
      <c r="BJ6"/>
      <c r="BK6"/>
    </row>
    <row r="7" spans="1:82" s="81" customFormat="1" ht="15" customHeight="1" x14ac:dyDescent="0.2">
      <c r="A7" s="13"/>
      <c r="B7" s="13"/>
      <c r="E7"/>
      <c r="F7"/>
      <c r="G7" s="253" t="s">
        <v>6</v>
      </c>
      <c r="H7" s="253"/>
      <c r="I7" s="253"/>
      <c r="J7"/>
      <c r="K7"/>
      <c r="M7" s="253" t="s">
        <v>7</v>
      </c>
      <c r="N7" s="253"/>
      <c r="O7" s="253"/>
      <c r="P7" s="253"/>
      <c r="Q7" s="82"/>
      <c r="R7" s="82"/>
      <c r="S7" s="82"/>
      <c r="T7" s="82"/>
      <c r="U7" s="82"/>
      <c r="V7" s="82"/>
      <c r="AC7" s="83"/>
      <c r="AE7" s="9"/>
      <c r="AF7" s="33"/>
      <c r="AI7" s="9"/>
      <c r="AM7" s="84"/>
      <c r="AN7" s="83"/>
      <c r="AO7" s="83"/>
      <c r="AP7" s="83"/>
      <c r="AQ7" s="83"/>
      <c r="AR7" s="83"/>
      <c r="AS7" s="82"/>
      <c r="AV7"/>
      <c r="BJ7"/>
      <c r="BK7"/>
    </row>
    <row r="8" spans="1:82" ht="15" customHeight="1" x14ac:dyDescent="0.2">
      <c r="B8"/>
      <c r="C8" s="13"/>
      <c r="D8"/>
      <c r="E8"/>
      <c r="F8"/>
      <c r="G8" s="254"/>
      <c r="H8" s="254"/>
      <c r="I8" s="254"/>
      <c r="J8"/>
      <c r="K8"/>
      <c r="L8" s="13"/>
      <c r="M8" s="252"/>
      <c r="N8" s="252"/>
      <c r="O8" s="252"/>
      <c r="P8" s="252"/>
      <c r="Q8" s="14"/>
      <c r="R8" s="14"/>
      <c r="S8" s="14"/>
      <c r="T8" s="14"/>
      <c r="U8" s="14"/>
      <c r="V8" s="14"/>
      <c r="W8" s="13"/>
      <c r="X8" s="13"/>
      <c r="Y8" s="13"/>
      <c r="Z8" s="13"/>
      <c r="AA8" s="13"/>
      <c r="AB8" s="13"/>
      <c r="AC8" s="16"/>
      <c r="AD8" s="13"/>
      <c r="AE8" s="14"/>
      <c r="AG8" s="13"/>
      <c r="AI8" s="14"/>
      <c r="AJ8" s="13"/>
      <c r="AK8" s="13"/>
      <c r="AL8" s="13"/>
      <c r="AM8" s="15"/>
      <c r="AN8" s="16"/>
      <c r="AO8" s="16"/>
      <c r="AP8" s="16"/>
      <c r="AQ8" s="16"/>
      <c r="AR8" s="16"/>
      <c r="AS8" s="14"/>
      <c r="AT8" s="13"/>
      <c r="AU8" s="13"/>
      <c r="AV8"/>
      <c r="AW8" s="13"/>
      <c r="AX8" s="13"/>
      <c r="AY8" s="13"/>
      <c r="AZ8" s="13"/>
      <c r="BA8" s="13"/>
      <c r="BB8" s="13"/>
      <c r="BC8" s="13"/>
      <c r="BD8" s="13"/>
      <c r="BE8" s="13"/>
      <c r="BF8" s="13"/>
      <c r="BG8" s="13"/>
      <c r="BH8" s="13"/>
      <c r="BI8" s="13"/>
      <c r="BL8" s="13"/>
      <c r="BM8" s="13"/>
      <c r="BN8" s="13"/>
      <c r="BO8" s="13"/>
      <c r="BP8" s="13"/>
      <c r="BQ8" s="13"/>
      <c r="BR8" s="13"/>
      <c r="BS8" s="13"/>
      <c r="BT8" s="13"/>
      <c r="BU8" s="13"/>
      <c r="BV8" s="13"/>
      <c r="BW8" s="13"/>
      <c r="BX8" s="13"/>
      <c r="BY8" s="13"/>
      <c r="BZ8" s="13"/>
      <c r="CA8" s="13"/>
      <c r="CB8" s="13"/>
      <c r="CC8" s="13"/>
      <c r="CD8" s="13"/>
    </row>
    <row r="9" spans="1:82" ht="14.1" customHeight="1" x14ac:dyDescent="0.2">
      <c r="B9" s="13"/>
      <c r="C9" s="85"/>
      <c r="D9" s="85"/>
      <c r="E9" s="86"/>
      <c r="F9" s="86"/>
      <c r="G9" s="86"/>
      <c r="H9" s="86"/>
      <c r="I9" s="86"/>
      <c r="J9" s="86"/>
      <c r="K9" s="86"/>
      <c r="L9" s="86"/>
      <c r="M9" s="86"/>
      <c r="N9" s="86"/>
      <c r="O9" s="86"/>
      <c r="P9" s="14"/>
      <c r="Q9" s="14"/>
      <c r="R9" s="14"/>
      <c r="S9" s="14"/>
      <c r="T9" s="14"/>
      <c r="U9" s="14"/>
      <c r="V9" s="14"/>
      <c r="W9" s="13"/>
      <c r="X9" s="13"/>
      <c r="Y9" s="13"/>
      <c r="Z9" s="13"/>
      <c r="AA9" s="13"/>
      <c r="AB9" s="13"/>
      <c r="AC9" s="16"/>
      <c r="AD9" s="13"/>
      <c r="AE9" s="14"/>
      <c r="AG9" s="13"/>
      <c r="AI9" s="14"/>
      <c r="AJ9" s="13"/>
      <c r="AK9" s="13"/>
      <c r="AL9" s="13"/>
      <c r="AM9" s="15"/>
      <c r="AN9" s="16"/>
      <c r="AO9" s="16"/>
      <c r="AP9" s="16"/>
      <c r="AQ9" s="16"/>
      <c r="AR9" s="16"/>
      <c r="AS9" s="14"/>
      <c r="AT9" s="13"/>
      <c r="AU9" s="13"/>
      <c r="AV9"/>
      <c r="AW9" s="13"/>
      <c r="AX9" s="13"/>
      <c r="AY9" s="13"/>
      <c r="AZ9" s="13"/>
      <c r="BA9" s="13"/>
      <c r="BB9" s="13"/>
      <c r="BC9" s="13"/>
      <c r="BD9" s="13"/>
      <c r="BE9" s="13"/>
      <c r="BF9" s="13"/>
      <c r="BG9" s="13"/>
      <c r="BH9" s="13"/>
      <c r="BI9" s="13"/>
      <c r="BL9" s="13"/>
      <c r="BM9" s="13"/>
      <c r="BN9" s="13"/>
      <c r="BO9" s="13"/>
      <c r="BP9" s="13"/>
      <c r="BQ9" s="13"/>
      <c r="BR9" s="13"/>
      <c r="BS9" s="13"/>
      <c r="BT9" s="13"/>
      <c r="BU9" s="13"/>
      <c r="BV9" s="13"/>
      <c r="BW9" s="13"/>
      <c r="BX9" s="13"/>
      <c r="BY9" s="13"/>
      <c r="BZ9" s="13"/>
      <c r="CA9" s="13"/>
      <c r="CB9" s="13"/>
      <c r="CC9" s="13"/>
      <c r="CD9" s="13"/>
    </row>
    <row r="10" spans="1:82" customFormat="1" ht="12.75" customHeight="1" x14ac:dyDescent="0.2"/>
    <row r="11" spans="1:82" ht="15.75" customHeight="1" x14ac:dyDescent="0.2">
      <c r="B11" s="13"/>
      <c r="C11" s="205" t="s">
        <v>8</v>
      </c>
      <c r="D11" s="205"/>
      <c r="E11" s="205"/>
      <c r="F11" s="205"/>
      <c r="G11" s="205"/>
      <c r="H11" s="205"/>
      <c r="I11" s="205"/>
      <c r="J11" s="205"/>
      <c r="K11" s="205"/>
      <c r="L11" s="205"/>
      <c r="M11" s="205"/>
      <c r="N11" s="205"/>
      <c r="O11" s="205"/>
      <c r="P11" s="205"/>
      <c r="Q11" s="14"/>
      <c r="R11" s="205" t="s">
        <v>9</v>
      </c>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c r="AW11" s="205" t="s">
        <v>10</v>
      </c>
      <c r="AX11" s="205"/>
      <c r="AY11" s="205"/>
      <c r="AZ11" s="205"/>
      <c r="BA11" s="205"/>
      <c r="BB11" s="205"/>
      <c r="BC11" s="205"/>
      <c r="BD11" s="205"/>
      <c r="BE11" s="205"/>
      <c r="BF11" s="205"/>
      <c r="BG11" s="205"/>
      <c r="BH11" s="205"/>
      <c r="BI11" s="205"/>
      <c r="BJ11" s="205"/>
      <c r="BL11" s="46"/>
      <c r="BM11"/>
      <c r="BN11" s="205" t="s">
        <v>11</v>
      </c>
      <c r="BO11" s="205"/>
      <c r="BP11" s="205"/>
      <c r="BQ11" s="205"/>
      <c r="BR11" s="205"/>
      <c r="BS11" s="205"/>
      <c r="BT11" s="205"/>
      <c r="BU11" s="205"/>
      <c r="BV11" s="205"/>
      <c r="BW11" s="205"/>
      <c r="BX11" s="205"/>
      <c r="BY11" s="205"/>
      <c r="BZ11" s="205"/>
      <c r="CA11" s="205"/>
      <c r="CB11" s="205"/>
      <c r="CC11" s="205"/>
      <c r="CD11" s="205"/>
    </row>
    <row r="12" spans="1:82" ht="15" x14ac:dyDescent="0.2">
      <c r="B12" s="13"/>
      <c r="C12" s="224" t="s">
        <v>12</v>
      </c>
      <c r="D12" s="224"/>
      <c r="E12" s="224"/>
      <c r="F12" s="224"/>
      <c r="G12" s="224"/>
      <c r="H12" s="224"/>
      <c r="I12" s="224"/>
      <c r="J12" s="224"/>
      <c r="K12" s="224"/>
      <c r="L12" s="224"/>
      <c r="M12" s="224"/>
      <c r="N12" s="224"/>
      <c r="O12" s="224"/>
      <c r="P12" s="224"/>
      <c r="Q12" s="33"/>
      <c r="R12" s="221" t="s">
        <v>13</v>
      </c>
      <c r="S12" s="222"/>
      <c r="T12" s="222"/>
      <c r="U12" s="222"/>
      <c r="V12" s="222"/>
      <c r="W12" s="222"/>
      <c r="X12" s="222"/>
      <c r="Y12" s="223"/>
      <c r="Z12" s="206" t="s">
        <v>14</v>
      </c>
      <c r="AA12" s="206"/>
      <c r="AB12" s="206"/>
      <c r="AC12" s="206"/>
      <c r="AD12" s="206"/>
      <c r="AE12" s="221" t="s">
        <v>15</v>
      </c>
      <c r="AF12" s="222"/>
      <c r="AG12" s="222"/>
      <c r="AH12" s="222"/>
      <c r="AI12" s="222"/>
      <c r="AJ12" s="222"/>
      <c r="AK12" s="222"/>
      <c r="AL12" s="222"/>
      <c r="AM12" s="222"/>
      <c r="AN12" s="222"/>
      <c r="AO12" s="222"/>
      <c r="AP12" s="222"/>
      <c r="AQ12" s="222"/>
      <c r="AR12" s="223"/>
      <c r="AS12" s="221" t="s">
        <v>16</v>
      </c>
      <c r="AT12" s="222"/>
      <c r="AU12" s="223"/>
      <c r="AV12"/>
      <c r="AW12" s="206" t="s">
        <v>17</v>
      </c>
      <c r="AX12" s="206"/>
      <c r="AY12" s="206"/>
      <c r="AZ12" s="206"/>
      <c r="BA12" s="206"/>
      <c r="BB12" s="206"/>
      <c r="BC12" s="206"/>
      <c r="BD12" s="206"/>
      <c r="BE12" s="206"/>
      <c r="BF12" s="206"/>
      <c r="BG12" s="206"/>
      <c r="BH12" s="206"/>
      <c r="BI12" s="206"/>
      <c r="BJ12" s="206"/>
      <c r="BL12" s="47"/>
      <c r="BM12"/>
      <c r="BN12" s="212" t="s">
        <v>18</v>
      </c>
      <c r="BO12" s="213"/>
      <c r="BP12" s="213"/>
      <c r="BQ12" s="213"/>
      <c r="BR12" s="213"/>
      <c r="BS12" s="213"/>
      <c r="BT12" s="213"/>
      <c r="BU12" s="213"/>
      <c r="BV12" s="213"/>
      <c r="BW12" s="213"/>
      <c r="BX12" s="212" t="s">
        <v>19</v>
      </c>
      <c r="BY12" s="213"/>
      <c r="BZ12" s="213"/>
      <c r="CA12" s="213"/>
      <c r="CB12" s="213"/>
      <c r="CC12" s="213"/>
      <c r="CD12" s="214"/>
    </row>
    <row r="13" spans="1:82" ht="15" customHeight="1" x14ac:dyDescent="0.2">
      <c r="B13" s="13"/>
      <c r="C13" s="239" t="s">
        <v>20</v>
      </c>
      <c r="D13" s="239"/>
      <c r="E13" s="239"/>
      <c r="F13" s="107"/>
      <c r="G13" s="262" t="s">
        <v>21</v>
      </c>
      <c r="H13" s="263"/>
      <c r="I13" s="264" t="s">
        <v>22</v>
      </c>
      <c r="J13" s="265"/>
      <c r="K13" s="265"/>
      <c r="L13" s="266" t="s">
        <v>23</v>
      </c>
      <c r="M13" s="266"/>
      <c r="N13" s="266"/>
      <c r="O13" s="266"/>
      <c r="P13" s="266"/>
      <c r="Q13" s="34"/>
      <c r="R13" s="240" t="s">
        <v>24</v>
      </c>
      <c r="S13" s="240"/>
      <c r="T13" s="240"/>
      <c r="U13" s="240"/>
      <c r="V13" s="240"/>
      <c r="W13" s="240"/>
      <c r="X13" s="240"/>
      <c r="Y13" s="240"/>
      <c r="Z13" s="241" t="s">
        <v>25</v>
      </c>
      <c r="AA13" s="241"/>
      <c r="AB13" s="241"/>
      <c r="AC13" s="241"/>
      <c r="AD13" s="241"/>
      <c r="AE13" s="261" t="s">
        <v>26</v>
      </c>
      <c r="AF13" s="261"/>
      <c r="AG13" s="261"/>
      <c r="AH13" s="76"/>
      <c r="AI13" s="261" t="s">
        <v>27</v>
      </c>
      <c r="AJ13" s="261"/>
      <c r="AK13" s="261"/>
      <c r="AL13" s="261"/>
      <c r="AM13" s="261"/>
      <c r="AN13" s="234" t="s">
        <v>28</v>
      </c>
      <c r="AO13" s="235"/>
      <c r="AP13" s="235"/>
      <c r="AQ13" s="235"/>
      <c r="AR13" s="235"/>
      <c r="AS13" s="256" t="s">
        <v>29</v>
      </c>
      <c r="AT13" s="256"/>
      <c r="AU13" s="256"/>
      <c r="AV13"/>
      <c r="AW13" s="260" t="s">
        <v>30</v>
      </c>
      <c r="AX13" s="207"/>
      <c r="AY13" s="208"/>
      <c r="AZ13" s="234" t="s">
        <v>31</v>
      </c>
      <c r="BA13" s="235"/>
      <c r="BB13" s="235"/>
      <c r="BC13" s="255" t="s">
        <v>32</v>
      </c>
      <c r="BD13" s="255"/>
      <c r="BE13" s="255"/>
      <c r="BF13" s="255"/>
      <c r="BG13" s="255"/>
      <c r="BH13" s="255"/>
      <c r="BI13" s="255"/>
      <c r="BJ13" s="255"/>
      <c r="BL13" s="47"/>
      <c r="BM13"/>
      <c r="BN13" s="209" t="s">
        <v>18</v>
      </c>
      <c r="BO13" s="210"/>
      <c r="BP13" s="210"/>
      <c r="BQ13" s="210"/>
      <c r="BR13" s="210"/>
      <c r="BS13" s="210"/>
      <c r="BT13" s="210"/>
      <c r="BU13" s="210"/>
      <c r="BV13" s="210"/>
      <c r="BW13" s="211"/>
      <c r="BX13" s="219" t="s">
        <v>33</v>
      </c>
      <c r="BY13" s="187" t="s">
        <v>34</v>
      </c>
      <c r="BZ13" s="215" t="s">
        <v>35</v>
      </c>
      <c r="CA13" s="216"/>
      <c r="CB13" s="217" t="s">
        <v>36</v>
      </c>
      <c r="CC13" s="207" t="s">
        <v>37</v>
      </c>
      <c r="CD13" s="208"/>
    </row>
    <row r="14" spans="1:82" ht="41.25" customHeight="1" x14ac:dyDescent="0.2">
      <c r="B14" s="13"/>
      <c r="C14" s="188" t="s">
        <v>38</v>
      </c>
      <c r="D14" s="32" t="s">
        <v>39</v>
      </c>
      <c r="E14" s="32" t="s">
        <v>40</v>
      </c>
      <c r="F14" s="108" t="s">
        <v>41</v>
      </c>
      <c r="G14" s="109" t="s">
        <v>42</v>
      </c>
      <c r="H14" s="110" t="s">
        <v>43</v>
      </c>
      <c r="I14" s="127" t="s">
        <v>44</v>
      </c>
      <c r="J14" s="129" t="s">
        <v>45</v>
      </c>
      <c r="K14" s="129" t="s">
        <v>46</v>
      </c>
      <c r="L14" s="128" t="s">
        <v>47</v>
      </c>
      <c r="M14" s="110" t="s">
        <v>48</v>
      </c>
      <c r="N14" s="30" t="s">
        <v>49</v>
      </c>
      <c r="O14" s="30" t="s">
        <v>50</v>
      </c>
      <c r="P14" s="31" t="s">
        <v>51</v>
      </c>
      <c r="Q14" s="17"/>
      <c r="R14" s="45" t="s">
        <v>52</v>
      </c>
      <c r="S14" s="40" t="s">
        <v>53</v>
      </c>
      <c r="T14" s="18" t="s">
        <v>54</v>
      </c>
      <c r="U14" s="44" t="s">
        <v>55</v>
      </c>
      <c r="V14" s="44" t="s">
        <v>56</v>
      </c>
      <c r="W14" s="21" t="s">
        <v>57</v>
      </c>
      <c r="X14" s="18" t="s">
        <v>58</v>
      </c>
      <c r="Y14" s="18" t="s">
        <v>59</v>
      </c>
      <c r="Z14" s="20" t="s">
        <v>60</v>
      </c>
      <c r="AA14" s="20" t="s">
        <v>61</v>
      </c>
      <c r="AB14" s="20" t="s">
        <v>62</v>
      </c>
      <c r="AC14" s="20" t="s">
        <v>63</v>
      </c>
      <c r="AD14" s="20" t="s">
        <v>64</v>
      </c>
      <c r="AE14" s="21" t="s">
        <v>65</v>
      </c>
      <c r="AF14" s="21" t="s">
        <v>66</v>
      </c>
      <c r="AG14" s="21" t="s">
        <v>67</v>
      </c>
      <c r="AH14" s="21" t="s">
        <v>68</v>
      </c>
      <c r="AI14" s="21" t="s">
        <v>69</v>
      </c>
      <c r="AJ14" s="21" t="s">
        <v>70</v>
      </c>
      <c r="AK14" s="21" t="s">
        <v>71</v>
      </c>
      <c r="AL14" s="21" t="s">
        <v>72</v>
      </c>
      <c r="AM14" s="22" t="s">
        <v>73</v>
      </c>
      <c r="AN14" s="23" t="s">
        <v>74</v>
      </c>
      <c r="AO14" s="42" t="s">
        <v>75</v>
      </c>
      <c r="AP14" s="42" t="s">
        <v>76</v>
      </c>
      <c r="AQ14" s="71" t="s">
        <v>77</v>
      </c>
      <c r="AR14" s="71" t="s">
        <v>78</v>
      </c>
      <c r="AS14" s="18" t="s">
        <v>79</v>
      </c>
      <c r="AT14" s="20" t="s">
        <v>80</v>
      </c>
      <c r="AU14" s="19" t="s">
        <v>81</v>
      </c>
      <c r="AV14"/>
      <c r="AW14" s="21" t="s">
        <v>82</v>
      </c>
      <c r="AX14" s="21" t="s">
        <v>83</v>
      </c>
      <c r="AY14" s="21" t="s">
        <v>84</v>
      </c>
      <c r="AZ14" s="24" t="s">
        <v>85</v>
      </c>
      <c r="BA14" s="24" t="s">
        <v>86</v>
      </c>
      <c r="BB14" s="24" t="s">
        <v>87</v>
      </c>
      <c r="BC14" s="43" t="s">
        <v>88</v>
      </c>
      <c r="BD14" s="43" t="s">
        <v>89</v>
      </c>
      <c r="BE14" s="43" t="s">
        <v>90</v>
      </c>
      <c r="BF14" s="43" t="s">
        <v>91</v>
      </c>
      <c r="BG14" s="43" t="s">
        <v>92</v>
      </c>
      <c r="BH14" s="43" t="s">
        <v>93</v>
      </c>
      <c r="BI14" s="43" t="s">
        <v>94</v>
      </c>
      <c r="BJ14" s="43" t="s">
        <v>95</v>
      </c>
      <c r="BL14" s="47"/>
      <c r="BM14"/>
      <c r="BN14" s="120" t="s">
        <v>96</v>
      </c>
      <c r="BO14" s="120" t="s">
        <v>97</v>
      </c>
      <c r="BP14" s="120" t="s">
        <v>98</v>
      </c>
      <c r="BQ14" s="120" t="s">
        <v>99</v>
      </c>
      <c r="BR14" s="120" t="s">
        <v>100</v>
      </c>
      <c r="BS14" s="120" t="s">
        <v>101</v>
      </c>
      <c r="BT14" s="120" t="s">
        <v>102</v>
      </c>
      <c r="BU14" s="120" t="s">
        <v>103</v>
      </c>
      <c r="BV14" s="120" t="s">
        <v>104</v>
      </c>
      <c r="BW14" s="120" t="s">
        <v>105</v>
      </c>
      <c r="BX14" s="220"/>
      <c r="BY14" s="24" t="s">
        <v>106</v>
      </c>
      <c r="BZ14" s="35" t="s">
        <v>107</v>
      </c>
      <c r="CA14" s="35" t="s">
        <v>108</v>
      </c>
      <c r="CB14" s="218"/>
      <c r="CC14" s="21" t="s">
        <v>109</v>
      </c>
      <c r="CD14" s="21" t="s">
        <v>110</v>
      </c>
    </row>
    <row r="15" spans="1:82" s="39" customFormat="1" ht="93.75" customHeight="1" x14ac:dyDescent="0.25">
      <c r="B15"/>
      <c r="C15" s="87"/>
      <c r="D15" s="98"/>
      <c r="E15" s="98"/>
      <c r="F15" s="98" t="s">
        <v>111</v>
      </c>
      <c r="G15" s="98" t="s">
        <v>112</v>
      </c>
      <c r="H15" s="98" t="s">
        <v>113</v>
      </c>
      <c r="I15" s="98" t="s">
        <v>114</v>
      </c>
      <c r="J15" s="98"/>
      <c r="K15" s="159" t="str">
        <f>+IFERROR(VLOOKUP(I15,Datos!R$38:S$42,2,0),"")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L15" s="88"/>
      <c r="M15" s="88"/>
      <c r="N15" s="88"/>
      <c r="O15" s="75"/>
      <c r="P15" s="74" t="str">
        <f>L15&amp;" "&amp;M15&amp; " " &amp;N15</f>
        <v xml:space="preserve">  </v>
      </c>
      <c r="Q15" s="89"/>
      <c r="R15" s="90" t="s">
        <v>115</v>
      </c>
      <c r="S15" s="90" t="s">
        <v>116</v>
      </c>
      <c r="T15" s="90" t="str">
        <f>IF(S15="MUY BAJA
(20%)","20%",IF(S15="BAJA 
(40%)","40%",IF(S15="MEDIA
(60%)","60%",IF(S15="ALTA
(80%)","80%",IF(S15="MUY ALTA
(100%)","100%","0%")))))</f>
        <v>40%</v>
      </c>
      <c r="U15" s="90" t="s">
        <v>117</v>
      </c>
      <c r="V15" s="88" t="s">
        <v>118</v>
      </c>
      <c r="W15" s="90" t="s">
        <v>119</v>
      </c>
      <c r="X15" s="91" t="str">
        <f>IF(W15="LEVE
(20%)","20%",IF(W15="MENOR
(40%)","40%",IF(W15="MODERADO
(60%)","60%",IF(W15="MAYOR
(80%)","80%",IF(W15="CATASTRÓFICO
(100%)","100%","0%")))))</f>
        <v>80%</v>
      </c>
      <c r="Y15" s="92"/>
      <c r="Z15" s="103"/>
      <c r="AA15" s="103"/>
      <c r="AB15" s="103"/>
      <c r="AC15" s="78"/>
      <c r="AD15" s="49" t="str">
        <f t="shared" ref="AD15:AD84" si="0">Z15&amp;" "&amp;AA15&amp; " " &amp;AB15</f>
        <v xml:space="preserve">  </v>
      </c>
      <c r="AE15" s="91" t="s">
        <v>120</v>
      </c>
      <c r="AF15" s="50" t="str">
        <f>(IF(AE15="Preventivo","25%",IF(AE15="Detectivo","15%",IF(AE15="Correctivo","10%"," "))))</f>
        <v>25%</v>
      </c>
      <c r="AG15" s="91"/>
      <c r="AH15" s="50" t="str">
        <f>IF(AG15="Automático","25%",IF(AG15="Manual","15%"," "))</f>
        <v xml:space="preserve"> </v>
      </c>
      <c r="AI15" s="91" t="s">
        <v>121</v>
      </c>
      <c r="AJ15" s="91" t="s">
        <v>122</v>
      </c>
      <c r="AK15" s="93" t="s">
        <v>123</v>
      </c>
      <c r="AL15" s="93"/>
      <c r="AM15" s="94" t="str">
        <f>IF(AE15="Preventivo","Probabilidad",IF(AE15="Detectivo","Probabilidad",IF(AE15="Correctivo","Impacto",)))</f>
        <v>Probabilidad</v>
      </c>
      <c r="AN15" s="51" t="str">
        <f>IFERROR(SUM(AF15+AH15)," ")</f>
        <v xml:space="preserve"> </v>
      </c>
      <c r="AO15" s="111" t="e">
        <f>(IF(AM15="Probabilidad",T15,IF(AM15="Impacto",0)))*AN15</f>
        <v>#VALUE!</v>
      </c>
      <c r="AP15" s="111" t="e">
        <f>(IF(AM15="Probabilidad",T15,IF(AM15="Impacto",0)))-AO15</f>
        <v>#VALUE!</v>
      </c>
      <c r="AQ15" s="111" t="e">
        <f>(IF(AM15="Probabilidad",0,IF(AM15="Impacto",X15)))*AN15</f>
        <v>#VALUE!</v>
      </c>
      <c r="AR15" s="111" t="e">
        <f>(IF(AM15="Probabilidad",0,IF(AM15="Impacto",X15)))-AQ15</f>
        <v>#VALUE!</v>
      </c>
      <c r="AS15" s="90" t="s">
        <v>124</v>
      </c>
      <c r="AT15" s="90" t="s">
        <v>125</v>
      </c>
      <c r="AU15" s="92" t="s">
        <v>126</v>
      </c>
      <c r="AV15" s="95"/>
      <c r="AW15" s="96" t="s">
        <v>127</v>
      </c>
      <c r="AX15" s="90"/>
      <c r="AY15" s="55" t="str">
        <f>+IFERROR(VLOOKUP(AW15,Datos!AA$54:AB$56,2,0),"")</f>
        <v>Teniendo en cuenta los criterios de aceptación del apetito del riesgo definido por la Entidad, se requiere definir acciones que permita mitigar el riesgo residual</v>
      </c>
      <c r="AZ15" s="118" t="str">
        <f>+IFERROR(VLOOKUP(AW15,Datos!W$62:X$64,2,0),"")</f>
        <v xml:space="preserve">Defina la acción para mitigar, transferir o compartir el riesgo </v>
      </c>
      <c r="BA15" s="77" t="str">
        <f>+IFERROR(VLOOKUP(AW15,Datos!AA$62:AB$64,2,0),"")</f>
        <v xml:space="preserve">Defina el cargo o equipo responsable de la acción </v>
      </c>
      <c r="BB15" s="154" t="str">
        <f>+IFERROR(VLOOKUP(AW15,Datos!AA$68:AB$70,2,0),"")</f>
        <v>Defina la fecha de implementación de la acción</v>
      </c>
      <c r="BC15" s="97"/>
      <c r="BD15" s="97"/>
      <c r="BE15" s="97"/>
      <c r="BF15" s="90"/>
      <c r="BG15" s="106"/>
      <c r="BH15" s="92" t="s">
        <v>128</v>
      </c>
      <c r="BI15" s="106" t="str">
        <f>+IFERROR(VLOOKUP(BH15,Datos!AA$76:AB$78,2,0),"")</f>
        <v>Defina el valor mínimo deseado</v>
      </c>
      <c r="BJ15" s="105"/>
      <c r="BK15" s="95"/>
      <c r="BL15" s="47"/>
      <c r="BM15" s="95"/>
      <c r="BN15" s="100"/>
      <c r="BO15" s="100"/>
      <c r="BP15" s="100"/>
      <c r="BQ15" s="100"/>
      <c r="BR15" s="100"/>
      <c r="BS15" s="100"/>
      <c r="BT15" s="92" t="s">
        <v>129</v>
      </c>
      <c r="BU15" s="100" t="str">
        <f>+IFERROR(VLOOKUP(BT15,Datos!AA$82:AB$84,2,0),"")</f>
        <v>Recuerde que requiere acción de mitigación debido a que es un valor crítico o inaceptable</v>
      </c>
      <c r="BV15" s="100"/>
      <c r="BW15" s="100"/>
      <c r="BX15" s="100"/>
      <c r="BY15" s="100"/>
      <c r="BZ15" s="101" t="s">
        <v>131</v>
      </c>
      <c r="CA15" s="102" t="str">
        <f>IF($BZ15="El riesgo NO se materializó","N/A",IF($BZ15="El riesgo se materializó","Relacione el ID del plan de mejoramiento producto de la materialización"," "))</f>
        <v>Relacione el ID del plan de mejoramiento producto de la materialización</v>
      </c>
      <c r="CB15" s="102"/>
      <c r="CC15" s="102"/>
      <c r="CD15" s="102"/>
    </row>
    <row r="16" spans="1:82" s="39" customFormat="1" ht="42" customHeight="1" x14ac:dyDescent="0.25">
      <c r="B16"/>
      <c r="C16" s="87"/>
      <c r="D16" s="98"/>
      <c r="E16" s="98"/>
      <c r="F16" s="98"/>
      <c r="G16" s="98"/>
      <c r="H16" s="98"/>
      <c r="I16" s="98"/>
      <c r="J16" s="98"/>
      <c r="K16" s="159" t="str">
        <f>+IFERROR(VLOOKUP(I16,Datos!R$38:S$42,2,0),"")</f>
        <v/>
      </c>
      <c r="L16" s="88"/>
      <c r="M16" s="88"/>
      <c r="N16" s="88"/>
      <c r="O16" s="75"/>
      <c r="P16" s="74" t="str">
        <f t="shared" ref="P16:P62" si="1">L16&amp;" "&amp;M16&amp; " " &amp;N16</f>
        <v xml:space="preserve">  </v>
      </c>
      <c r="Q16" s="89"/>
      <c r="R16" s="90"/>
      <c r="S16" s="90"/>
      <c r="T16" s="90" t="str">
        <f t="shared" ref="T16:T62" si="2">IF(S16="MUY BAJA
(20%)","20%",IF(S16="BAJA 
(40%)","40%",IF(S16="MEDIA
(60%)","60%",IF(S16="ALTA
(80%)","80%",IF(S16="MUY ALTA
(100%)","100%","0%")))))</f>
        <v>0%</v>
      </c>
      <c r="U16" s="90"/>
      <c r="V16" s="88"/>
      <c r="W16" s="90"/>
      <c r="X16" s="91" t="str">
        <f t="shared" ref="X16:X62" si="3">IF(W16="LEVE
(20%)","20%",IF(W16="MENOR
(40%)","40%",IF(W16="MODERADO
(60%)","60%",IF(W16="MAYOR
(80%)","80%",IF(W16="CATASTRÓFICO
(100%)","100%","0%")))))</f>
        <v>0%</v>
      </c>
      <c r="Y16" s="92"/>
      <c r="Z16" s="172"/>
      <c r="AA16" s="172"/>
      <c r="AB16" s="172"/>
      <c r="AC16" s="78"/>
      <c r="AD16" s="49" t="str">
        <f t="shared" si="0"/>
        <v xml:space="preserve">  </v>
      </c>
      <c r="AE16" s="91"/>
      <c r="AF16" s="50" t="str">
        <f t="shared" ref="AF16:AF62" si="4">(IF(AE16="Preventivo","25%",IF(AE16="Detectivo","15%",IF(AE16="Correctivo","10%"," "))))</f>
        <v xml:space="preserve"> </v>
      </c>
      <c r="AG16" s="91"/>
      <c r="AH16" s="50" t="str">
        <f t="shared" ref="AH16:AH62" si="5">IF(AG16="Automático","25%",IF(AG16="Manual","15%"," "))</f>
        <v xml:space="preserve"> </v>
      </c>
      <c r="AI16" s="91"/>
      <c r="AJ16" s="91"/>
      <c r="AK16" s="93"/>
      <c r="AL16" s="93"/>
      <c r="AM16" s="94">
        <f t="shared" ref="AM16:AM62" si="6">IF(AE16="Preventivo","Probabilidad",IF(AE16="Detectivo","Probabilidad",IF(AE16="Correctivo","Impacto",)))</f>
        <v>0</v>
      </c>
      <c r="AN16" s="51" t="str">
        <f t="shared" ref="AN16:AN62" si="7">IFERROR(SUM(AF16+AH16)," ")</f>
        <v xml:space="preserve"> </v>
      </c>
      <c r="AO16" s="111" t="e">
        <f>AP15*AN16</f>
        <v>#VALUE!</v>
      </c>
      <c r="AP16" s="111" t="e">
        <f>AP15-AO16</f>
        <v>#VALUE!</v>
      </c>
      <c r="AQ16" s="119" t="e">
        <f>AR15*AN16</f>
        <v>#VALUE!</v>
      </c>
      <c r="AR16" s="119" t="e">
        <f>AR15-AQ16</f>
        <v>#VALUE!</v>
      </c>
      <c r="AS16" s="90"/>
      <c r="AT16" s="90"/>
      <c r="AU16" s="92"/>
      <c r="AV16" s="95"/>
      <c r="AW16" s="96"/>
      <c r="AX16" s="90"/>
      <c r="AY16" s="55" t="str">
        <f>+IFERROR(VLOOKUP(AW16,Datos!AA$54:AB$56,2,0),"")</f>
        <v/>
      </c>
      <c r="AZ16" s="118" t="str">
        <f>+IFERROR(VLOOKUP(AW16,Datos!W$62:X$64,2,0),"")</f>
        <v/>
      </c>
      <c r="BA16" s="77" t="str">
        <f>+IFERROR(VLOOKUP(AW16,Datos!AA$62:AB$64,2,0),"")</f>
        <v/>
      </c>
      <c r="BB16" s="154" t="str">
        <f>+IFERROR(VLOOKUP(AW16,Datos!AA$68:AB$70,2,0),"")</f>
        <v/>
      </c>
      <c r="BC16" s="97"/>
      <c r="BD16" s="97"/>
      <c r="BE16" s="97"/>
      <c r="BF16" s="90"/>
      <c r="BG16" s="106"/>
      <c r="BH16" s="92" t="s">
        <v>130</v>
      </c>
      <c r="BI16" s="106" t="str">
        <f>+IFERROR(VLOOKUP(BH16,Datos!AA$76:AB$78,2,0),"")</f>
        <v>Defina el valor que indica riesgo potencial</v>
      </c>
      <c r="BJ16" s="105"/>
      <c r="BK16" s="95"/>
      <c r="BL16" s="47"/>
      <c r="BM16" s="95"/>
      <c r="BN16" s="100"/>
      <c r="BO16" s="100"/>
      <c r="BP16" s="100"/>
      <c r="BQ16" s="100"/>
      <c r="BR16" s="100"/>
      <c r="BS16" s="100"/>
      <c r="BT16" s="92" t="s">
        <v>130</v>
      </c>
      <c r="BU16" s="100" t="str">
        <f>+IFERROR(VLOOKUP(BT16,Datos!AA$82:AB$84,2,0),"")</f>
        <v>Recuerde que requiere acción de mitigación debido a que es un  valor que indica riesgo potencial</v>
      </c>
      <c r="BV16" s="100"/>
      <c r="BW16" s="100"/>
      <c r="BX16" s="100"/>
      <c r="BY16" s="100"/>
      <c r="BZ16" s="101" t="s">
        <v>132</v>
      </c>
      <c r="CA16" s="102" t="str">
        <f t="shared" ref="CA16:CA79" si="8">IF($BZ16="El riesgo NO se materializó","N/A",IF($BZ16="El riesgo se materializó","Relacione el ID del plan de mejoramiento producto de la materialización"," "))</f>
        <v>N/A</v>
      </c>
      <c r="CB16" s="102"/>
      <c r="CC16" s="102"/>
      <c r="CD16" s="102"/>
    </row>
    <row r="17" spans="2:82" s="39" customFormat="1" ht="42" customHeight="1" x14ac:dyDescent="0.25">
      <c r="B17"/>
      <c r="C17" s="157"/>
      <c r="D17" s="158"/>
      <c r="E17" s="158"/>
      <c r="F17" s="159"/>
      <c r="G17" s="159"/>
      <c r="H17" s="159"/>
      <c r="I17" s="159"/>
      <c r="J17" s="159"/>
      <c r="K17" s="159" t="str">
        <f>+IFERROR(VLOOKUP(I17,Datos!R$38:S$42,2,0),"")</f>
        <v/>
      </c>
      <c r="L17" s="88"/>
      <c r="M17" s="156"/>
      <c r="N17" s="156"/>
      <c r="O17" s="75"/>
      <c r="P17" s="74" t="str">
        <f t="shared" ref="P17:P48" si="9">L17&amp;" "&amp;M17&amp; " " &amp;N17</f>
        <v xml:space="preserve">  </v>
      </c>
      <c r="Q17" s="89"/>
      <c r="R17" s="90"/>
      <c r="S17" s="90"/>
      <c r="T17" s="90" t="str">
        <f t="shared" ref="T17:T48" si="10">IF(S17="MUY BAJA
(20%)","20%",IF(S17="BAJA 
(40%)","40%",IF(S17="MEDIA
(60%)","60%",IF(S17="ALTA
(80%)","80%",IF(S17="MUY ALTA
(100%)","100%","0%")))))</f>
        <v>0%</v>
      </c>
      <c r="U17" s="90"/>
      <c r="V17" s="88"/>
      <c r="W17" s="90"/>
      <c r="X17" s="91" t="str">
        <f t="shared" ref="X17:X48" si="11">IF(W17="LEVE
(20%)","20%",IF(W17="MENOR
(40%)","40%",IF(W17="MODERADO
(60%)","60%",IF(W17="MAYOR
(80%)","80%",IF(W17="CATASTRÓFICO
(100%)","100%","0%")))))</f>
        <v>0%</v>
      </c>
      <c r="Y17" s="92"/>
      <c r="Z17" s="160"/>
      <c r="AA17" s="160"/>
      <c r="AB17" s="160"/>
      <c r="AC17" s="78"/>
      <c r="AD17" s="49" t="str">
        <f t="shared" ref="AD17:AD48" si="12">Z17&amp;" "&amp;AA17&amp; " " &amp;AB17</f>
        <v xml:space="preserve">  </v>
      </c>
      <c r="AE17" s="91"/>
      <c r="AF17" s="50" t="str">
        <f t="shared" ref="AF17:AF48" si="13">(IF(AE17="Preventivo","25%",IF(AE17="Detectivo","15%",IF(AE17="Correctivo","10%"," "))))</f>
        <v xml:space="preserve"> </v>
      </c>
      <c r="AG17" s="91"/>
      <c r="AH17" s="50" t="str">
        <f t="shared" ref="AH17:AH48" si="14">IF(AG17="Automático","25%",IF(AG17="Manual","15%"," "))</f>
        <v xml:space="preserve"> </v>
      </c>
      <c r="AI17" s="91"/>
      <c r="AJ17" s="91"/>
      <c r="AK17" s="93"/>
      <c r="AL17" s="93"/>
      <c r="AM17" s="94">
        <f t="shared" ref="AM17:AM48" si="15">IF(AE17="Preventivo","Probabilidad",IF(AE17="Detectivo","Probabilidad",IF(AE17="Correctivo","Impacto",)))</f>
        <v>0</v>
      </c>
      <c r="AN17" s="51" t="str">
        <f t="shared" ref="AN17:AN48" si="16">IFERROR(SUM(AF17+AH17)," ")</f>
        <v xml:space="preserve"> </v>
      </c>
      <c r="AO17" s="111" t="e">
        <f>(IF(AM17="Probabilidad",T17,IF(AM17="Impacto",0)))*AN17</f>
        <v>#VALUE!</v>
      </c>
      <c r="AP17" s="111" t="e">
        <f>(IF(AM17="Probabilidad",T17,IF(AM17="Impacto",0)))-AO17</f>
        <v>#VALUE!</v>
      </c>
      <c r="AQ17" s="111" t="e">
        <f>(IF(AM17="Probabilidad",0,IF(AM17="Impacto",X17)))*AN17</f>
        <v>#VALUE!</v>
      </c>
      <c r="AR17" s="111" t="e">
        <f>(IF(AM17="Probabilidad",0,IF(AM17="Impacto",X17)))-AQ17</f>
        <v>#VALUE!</v>
      </c>
      <c r="AS17" s="90"/>
      <c r="AT17" s="90"/>
      <c r="AU17" s="92"/>
      <c r="AV17" s="95"/>
      <c r="AW17" s="96"/>
      <c r="AX17" s="90"/>
      <c r="AY17" s="55" t="str">
        <f>+IFERROR(VLOOKUP(AW17,Datos!AA$54:AB$56,2,0),"")</f>
        <v/>
      </c>
      <c r="AZ17" s="118" t="str">
        <f>+IFERROR(VLOOKUP(AW17,Datos!W$62:X$64,2,0),"")</f>
        <v/>
      </c>
      <c r="BA17" s="77" t="str">
        <f>+IFERROR(VLOOKUP(AW17,Datos!AA$62:AB$64,2,0),"")</f>
        <v/>
      </c>
      <c r="BB17" s="154" t="str">
        <f>+IFERROR(VLOOKUP(AW17,Datos!AA$68:AB$70,2,0),"")</f>
        <v/>
      </c>
      <c r="BC17" s="55"/>
      <c r="BD17" s="55"/>
      <c r="BE17" s="55"/>
      <c r="BF17" s="55"/>
      <c r="BG17" s="55"/>
      <c r="BH17" s="92" t="s">
        <v>129</v>
      </c>
      <c r="BI17" s="55" t="str">
        <f>+IFERROR(VLOOKUP(BH17,Datos!AA$76:AB$78,2,0),"")</f>
        <v>Defina el valor crítico o inaceptable</v>
      </c>
      <c r="BJ17" s="55"/>
      <c r="BK17" s="95"/>
      <c r="BL17" s="47"/>
      <c r="BM17" s="95"/>
      <c r="BN17" s="100"/>
      <c r="BO17" s="100"/>
      <c r="BP17" s="100"/>
      <c r="BQ17" s="100"/>
      <c r="BR17" s="100"/>
      <c r="BS17" s="100"/>
      <c r="BT17" s="92" t="s">
        <v>128</v>
      </c>
      <c r="BU17" s="100" t="str">
        <f>+IFERROR(VLOOKUP(BT17,Datos!AA$82:AB$84,2,0),"")</f>
        <v>Recuerde que no requiere acción de mitigación se encuentra controlado de conformidad al apetito del riesgo</v>
      </c>
      <c r="BV17" s="100"/>
      <c r="BW17" s="100"/>
      <c r="BX17" s="100"/>
      <c r="BY17" s="100"/>
      <c r="BZ17" s="101" t="s">
        <v>132</v>
      </c>
      <c r="CA17" s="102" t="str">
        <f t="shared" si="8"/>
        <v>N/A</v>
      </c>
      <c r="CB17" s="102"/>
      <c r="CC17" s="102"/>
      <c r="CD17" s="102"/>
    </row>
    <row r="18" spans="2:82" s="39" customFormat="1" ht="42" customHeight="1" x14ac:dyDescent="0.25">
      <c r="B18"/>
      <c r="C18" s="87"/>
      <c r="D18" s="98"/>
      <c r="E18" s="98"/>
      <c r="F18" s="98"/>
      <c r="G18" s="98"/>
      <c r="H18" s="98"/>
      <c r="I18" s="98"/>
      <c r="J18" s="98"/>
      <c r="K18" s="98" t="str">
        <f>+IFERROR(VLOOKUP(I18,Datos!R$38:S$42,2,0),"")</f>
        <v/>
      </c>
      <c r="L18" s="88"/>
      <c r="M18" s="88"/>
      <c r="N18" s="88"/>
      <c r="O18" s="75"/>
      <c r="P18" s="74" t="str">
        <f t="shared" si="9"/>
        <v xml:space="preserve">  </v>
      </c>
      <c r="Q18" s="89"/>
      <c r="R18" s="90"/>
      <c r="S18" s="90"/>
      <c r="T18" s="90"/>
      <c r="U18" s="90"/>
      <c r="V18" s="88"/>
      <c r="W18" s="90"/>
      <c r="X18" s="91" t="str">
        <f t="shared" si="11"/>
        <v>0%</v>
      </c>
      <c r="Y18" s="92"/>
      <c r="Z18" s="160"/>
      <c r="AA18" s="160"/>
      <c r="AB18" s="160"/>
      <c r="AC18" s="78"/>
      <c r="AD18" s="49" t="str">
        <f t="shared" si="12"/>
        <v xml:space="preserve">  </v>
      </c>
      <c r="AE18" s="91"/>
      <c r="AF18" s="50" t="str">
        <f t="shared" si="13"/>
        <v xml:space="preserve"> </v>
      </c>
      <c r="AG18" s="91"/>
      <c r="AH18" s="50" t="str">
        <f t="shared" si="14"/>
        <v xml:space="preserve"> </v>
      </c>
      <c r="AI18" s="91"/>
      <c r="AJ18" s="91"/>
      <c r="AK18" s="93"/>
      <c r="AL18" s="93"/>
      <c r="AM18" s="94">
        <f t="shared" si="15"/>
        <v>0</v>
      </c>
      <c r="AN18" s="51" t="str">
        <f t="shared" si="16"/>
        <v xml:space="preserve"> </v>
      </c>
      <c r="AO18" s="111" t="e">
        <f>AP17*AN18</f>
        <v>#VALUE!</v>
      </c>
      <c r="AP18" s="111" t="e">
        <f>AP17-AO18</f>
        <v>#VALUE!</v>
      </c>
      <c r="AQ18" s="119" t="e">
        <f>AR17*AN18</f>
        <v>#VALUE!</v>
      </c>
      <c r="AR18" s="119" t="e">
        <f>AR17-AQ18</f>
        <v>#VALUE!</v>
      </c>
      <c r="AS18" s="90"/>
      <c r="AT18" s="90"/>
      <c r="AU18" s="92"/>
      <c r="AV18" s="95"/>
      <c r="AW18" s="96"/>
      <c r="AX18" s="90"/>
      <c r="AY18" s="55" t="str">
        <f>+IFERROR(VLOOKUP(AW18,Datos!AA$54:AB$56,2,0),"")</f>
        <v/>
      </c>
      <c r="AZ18" s="118" t="str">
        <f>+IFERROR(VLOOKUP(AW18,Datos!W$62:X$64,2,0),"")</f>
        <v/>
      </c>
      <c r="BA18" s="77" t="str">
        <f>+IFERROR(VLOOKUP(AW18,Datos!AA$62:AB$64,2,0),"")</f>
        <v/>
      </c>
      <c r="BB18" s="154" t="str">
        <f>+IFERROR(VLOOKUP(AW18,Datos!AA$68:AB$70,2,0),"")</f>
        <v/>
      </c>
      <c r="BC18" s="55"/>
      <c r="BD18" s="55"/>
      <c r="BE18" s="55"/>
      <c r="BF18" s="55"/>
      <c r="BG18" s="55"/>
      <c r="BH18" s="92" t="s">
        <v>130</v>
      </c>
      <c r="BI18" s="55" t="str">
        <f>+IFERROR(VLOOKUP(BH18,Datos!AA$76:AB$78,2,0),"")</f>
        <v>Defina el valor que indica riesgo potencial</v>
      </c>
      <c r="BJ18" s="55"/>
      <c r="BK18" s="95"/>
      <c r="BL18" s="47"/>
      <c r="BM18" s="95"/>
      <c r="BN18" s="100"/>
      <c r="BO18" s="100"/>
      <c r="BP18" s="100"/>
      <c r="BQ18" s="100"/>
      <c r="BR18" s="100"/>
      <c r="BS18" s="100"/>
      <c r="BT18" s="92" t="s">
        <v>129</v>
      </c>
      <c r="BU18" s="100" t="str">
        <f>+IFERROR(VLOOKUP(BT18,Datos!AA$82:AB$84,2,0),"")</f>
        <v>Recuerde que requiere acción de mitigación debido a que es un valor crítico o inaceptable</v>
      </c>
      <c r="BV18" s="100"/>
      <c r="BW18" s="100"/>
      <c r="BX18" s="100"/>
      <c r="BY18" s="100"/>
      <c r="BZ18" s="101" t="s">
        <v>132</v>
      </c>
      <c r="CA18" s="102" t="str">
        <f t="shared" si="8"/>
        <v>N/A</v>
      </c>
      <c r="CB18" s="102"/>
      <c r="CC18" s="102"/>
      <c r="CD18" s="102"/>
    </row>
    <row r="19" spans="2:82" s="39" customFormat="1" ht="42" customHeight="1" x14ac:dyDescent="0.25">
      <c r="B19"/>
      <c r="C19" s="87"/>
      <c r="D19" s="98"/>
      <c r="E19" s="98"/>
      <c r="F19" s="98"/>
      <c r="G19" s="98"/>
      <c r="H19" s="98"/>
      <c r="I19" s="98"/>
      <c r="J19" s="98"/>
      <c r="K19" s="98" t="str">
        <f>+IFERROR(VLOOKUP(I19,Datos!R$38:S$42,2,0),"")</f>
        <v/>
      </c>
      <c r="L19" s="88"/>
      <c r="M19" s="88"/>
      <c r="N19" s="88"/>
      <c r="O19" s="75"/>
      <c r="P19" s="74" t="str">
        <f t="shared" si="9"/>
        <v xml:space="preserve">  </v>
      </c>
      <c r="Q19" s="89"/>
      <c r="R19" s="90"/>
      <c r="S19" s="90"/>
      <c r="T19" s="90"/>
      <c r="U19" s="90"/>
      <c r="V19" s="88"/>
      <c r="W19" s="90"/>
      <c r="X19" s="91" t="str">
        <f t="shared" si="11"/>
        <v>0%</v>
      </c>
      <c r="Y19" s="92"/>
      <c r="Z19" s="160"/>
      <c r="AA19" s="160"/>
      <c r="AB19" s="160"/>
      <c r="AC19" s="78"/>
      <c r="AD19" s="49" t="str">
        <f t="shared" si="12"/>
        <v xml:space="preserve">  </v>
      </c>
      <c r="AE19" s="91"/>
      <c r="AF19" s="50" t="str">
        <f t="shared" si="13"/>
        <v xml:space="preserve"> </v>
      </c>
      <c r="AG19" s="91"/>
      <c r="AH19" s="50" t="str">
        <f t="shared" si="14"/>
        <v xml:space="preserve"> </v>
      </c>
      <c r="AI19" s="91"/>
      <c r="AJ19" s="91"/>
      <c r="AK19" s="93"/>
      <c r="AL19" s="93"/>
      <c r="AM19" s="94">
        <f t="shared" si="15"/>
        <v>0</v>
      </c>
      <c r="AN19" s="51" t="str">
        <f t="shared" si="16"/>
        <v xml:space="preserve"> </v>
      </c>
      <c r="AO19" s="111" t="e">
        <f>AP18*AN19</f>
        <v>#VALUE!</v>
      </c>
      <c r="AP19" s="111" t="e">
        <f>AP18-AO19</f>
        <v>#VALUE!</v>
      </c>
      <c r="AQ19" s="119" t="e">
        <f>AR18*AN19</f>
        <v>#VALUE!</v>
      </c>
      <c r="AR19" s="119" t="e">
        <f>AR18-AQ19</f>
        <v>#VALUE!</v>
      </c>
      <c r="AS19" s="90"/>
      <c r="AT19" s="90"/>
      <c r="AU19" s="92"/>
      <c r="AV19" s="95"/>
      <c r="AW19" s="96"/>
      <c r="AX19" s="90"/>
      <c r="AY19" s="55" t="str">
        <f>+IFERROR(VLOOKUP(AW19,Datos!AA$54:AB$56,2,0),"")</f>
        <v/>
      </c>
      <c r="AZ19" s="118" t="str">
        <f>+IFERROR(VLOOKUP(AW19,Datos!W$62:X$64,2,0),"")</f>
        <v/>
      </c>
      <c r="BA19" s="77" t="str">
        <f>+IFERROR(VLOOKUP(AW19,Datos!AA$62:AB$64,2,0),"")</f>
        <v/>
      </c>
      <c r="BB19" s="154" t="str">
        <f>+IFERROR(VLOOKUP(AW19,Datos!AA$68:AB$70,2,0),"")</f>
        <v/>
      </c>
      <c r="BC19" s="55"/>
      <c r="BD19" s="55"/>
      <c r="BE19" s="55"/>
      <c r="BF19" s="55"/>
      <c r="BG19" s="55"/>
      <c r="BH19" s="92" t="s">
        <v>128</v>
      </c>
      <c r="BI19" s="55" t="str">
        <f>+IFERROR(VLOOKUP(BH19,Datos!AA$76:AB$78,2,0),"")</f>
        <v>Defina el valor mínimo deseado</v>
      </c>
      <c r="BJ19" s="55"/>
      <c r="BK19" s="95"/>
      <c r="BL19" s="47"/>
      <c r="BM19" s="95"/>
      <c r="BN19" s="100"/>
      <c r="BO19" s="100"/>
      <c r="BP19" s="100"/>
      <c r="BQ19" s="100"/>
      <c r="BR19" s="100"/>
      <c r="BS19" s="100"/>
      <c r="BT19" s="92" t="s">
        <v>129</v>
      </c>
      <c r="BU19" s="100" t="str">
        <f>+IFERROR(VLOOKUP(BT19,Datos!AA$82:AB$84,2,0),"")</f>
        <v>Recuerde que requiere acción de mitigación debido a que es un valor crítico o inaceptable</v>
      </c>
      <c r="BV19" s="100"/>
      <c r="BW19" s="100"/>
      <c r="BX19" s="100"/>
      <c r="BY19" s="100"/>
      <c r="BZ19" s="101" t="s">
        <v>132</v>
      </c>
      <c r="CA19" s="102" t="str">
        <f t="shared" si="8"/>
        <v>N/A</v>
      </c>
      <c r="CB19" s="102"/>
      <c r="CC19" s="102"/>
      <c r="CD19" s="102"/>
    </row>
    <row r="20" spans="2:82" s="39" customFormat="1" ht="42" customHeight="1" x14ac:dyDescent="0.25">
      <c r="B20"/>
      <c r="C20" s="87"/>
      <c r="D20" s="98"/>
      <c r="E20" s="98"/>
      <c r="F20" s="98"/>
      <c r="G20" s="98"/>
      <c r="H20" s="98"/>
      <c r="I20" s="98"/>
      <c r="J20" s="98"/>
      <c r="K20" s="98" t="str">
        <f>+IFERROR(VLOOKUP(I20,Datos!R$38:S$42,2,0),"")</f>
        <v/>
      </c>
      <c r="L20" s="88"/>
      <c r="M20" s="88"/>
      <c r="N20" s="88"/>
      <c r="O20" s="75"/>
      <c r="P20" s="74" t="str">
        <f t="shared" si="9"/>
        <v xml:space="preserve">  </v>
      </c>
      <c r="Q20" s="89"/>
      <c r="R20" s="90"/>
      <c r="S20" s="90"/>
      <c r="T20" s="90"/>
      <c r="U20" s="90"/>
      <c r="V20" s="88"/>
      <c r="W20" s="90"/>
      <c r="X20" s="91" t="str">
        <f t="shared" si="11"/>
        <v>0%</v>
      </c>
      <c r="Y20" s="92"/>
      <c r="Z20" s="160"/>
      <c r="AA20" s="160"/>
      <c r="AB20" s="160"/>
      <c r="AC20" s="78"/>
      <c r="AD20" s="49" t="str">
        <f t="shared" si="12"/>
        <v xml:space="preserve">  </v>
      </c>
      <c r="AE20" s="91"/>
      <c r="AF20" s="50" t="str">
        <f t="shared" si="13"/>
        <v xml:space="preserve"> </v>
      </c>
      <c r="AG20" s="91"/>
      <c r="AH20" s="50" t="str">
        <f t="shared" si="14"/>
        <v xml:space="preserve"> </v>
      </c>
      <c r="AI20" s="91"/>
      <c r="AJ20" s="91"/>
      <c r="AK20" s="93"/>
      <c r="AL20" s="93"/>
      <c r="AM20" s="94">
        <f t="shared" si="15"/>
        <v>0</v>
      </c>
      <c r="AN20" s="51" t="str">
        <f t="shared" si="16"/>
        <v xml:space="preserve"> </v>
      </c>
      <c r="AO20" s="111" t="e">
        <f>AP19*AN20</f>
        <v>#VALUE!</v>
      </c>
      <c r="AP20" s="111" t="e">
        <f>AP19-AO20</f>
        <v>#VALUE!</v>
      </c>
      <c r="AQ20" s="119" t="e">
        <f>AR19*AN20</f>
        <v>#VALUE!</v>
      </c>
      <c r="AR20" s="119" t="e">
        <f>AR19-AQ20</f>
        <v>#VALUE!</v>
      </c>
      <c r="AS20" s="90"/>
      <c r="AT20" s="90"/>
      <c r="AU20" s="92"/>
      <c r="AV20" s="95"/>
      <c r="AW20" s="96"/>
      <c r="AX20" s="90"/>
      <c r="AY20" s="55" t="str">
        <f>+IFERROR(VLOOKUP(AW20,Datos!AA$54:AB$56,2,0),"")</f>
        <v/>
      </c>
      <c r="AZ20" s="118" t="str">
        <f>+IFERROR(VLOOKUP(AW20,Datos!W$62:X$64,2,0),"")</f>
        <v/>
      </c>
      <c r="BA20" s="77" t="str">
        <f>+IFERROR(VLOOKUP(AW20,Datos!AA$62:AB$64,2,0),"")</f>
        <v/>
      </c>
      <c r="BB20" s="154" t="str">
        <f>+IFERROR(VLOOKUP(AW20,Datos!AA$68:AB$70,2,0),"")</f>
        <v/>
      </c>
      <c r="BC20" s="55"/>
      <c r="BD20" s="55"/>
      <c r="BE20" s="55"/>
      <c r="BF20" s="55"/>
      <c r="BG20" s="55"/>
      <c r="BH20" s="55"/>
      <c r="BI20" s="55" t="str">
        <f>+IFERROR(VLOOKUP(BH20,Datos!AA$76:AB$78,2,0),"")</f>
        <v/>
      </c>
      <c r="BJ20" s="55"/>
      <c r="BK20" s="95"/>
      <c r="BL20" s="47"/>
      <c r="BM20" s="95"/>
      <c r="BN20" s="100"/>
      <c r="BO20" s="100"/>
      <c r="BP20" s="100"/>
      <c r="BQ20" s="100"/>
      <c r="BR20" s="100"/>
      <c r="BS20" s="100"/>
      <c r="BT20" s="92" t="s">
        <v>129</v>
      </c>
      <c r="BU20" s="100" t="str">
        <f>+IFERROR(VLOOKUP(BT20,Datos!AA$82:AB$84,2,0),"")</f>
        <v>Recuerde que requiere acción de mitigación debido a que es un valor crítico o inaceptable</v>
      </c>
      <c r="BV20" s="100"/>
      <c r="BW20" s="100"/>
      <c r="BX20" s="100"/>
      <c r="BY20" s="100"/>
      <c r="BZ20" s="101" t="s">
        <v>132</v>
      </c>
      <c r="CA20" s="102" t="str">
        <f t="shared" si="8"/>
        <v>N/A</v>
      </c>
      <c r="CB20" s="102"/>
      <c r="CC20" s="102"/>
      <c r="CD20" s="102"/>
    </row>
    <row r="21" spans="2:82" s="39" customFormat="1" ht="42" customHeight="1" x14ac:dyDescent="0.25">
      <c r="B21"/>
      <c r="C21" s="87"/>
      <c r="D21" s="98"/>
      <c r="E21" s="98"/>
      <c r="F21" s="98"/>
      <c r="G21" s="98"/>
      <c r="H21" s="98"/>
      <c r="I21" s="98"/>
      <c r="J21" s="98"/>
      <c r="K21" s="98" t="str">
        <f>+IFERROR(VLOOKUP(I21,Datos!R$38:S$42,2,0),"")</f>
        <v/>
      </c>
      <c r="L21" s="88"/>
      <c r="M21" s="88"/>
      <c r="N21" s="88"/>
      <c r="O21" s="75"/>
      <c r="P21" s="74" t="str">
        <f t="shared" si="9"/>
        <v xml:space="preserve">  </v>
      </c>
      <c r="Q21" s="89"/>
      <c r="R21" s="90"/>
      <c r="S21" s="90"/>
      <c r="T21" s="90"/>
      <c r="U21" s="90"/>
      <c r="V21" s="88"/>
      <c r="W21" s="90"/>
      <c r="X21" s="91" t="str">
        <f t="shared" si="11"/>
        <v>0%</v>
      </c>
      <c r="Y21" s="92"/>
      <c r="Z21" s="160"/>
      <c r="AA21" s="160"/>
      <c r="AB21" s="160"/>
      <c r="AC21" s="78"/>
      <c r="AD21" s="49" t="str">
        <f t="shared" ref="AD21" si="17">Z21&amp;" "&amp;AA21&amp; " " &amp;AB21</f>
        <v xml:space="preserve">  </v>
      </c>
      <c r="AE21" s="91"/>
      <c r="AF21" s="50" t="str">
        <f t="shared" si="13"/>
        <v xml:space="preserve"> </v>
      </c>
      <c r="AG21" s="91"/>
      <c r="AH21" s="50" t="str">
        <f t="shared" si="14"/>
        <v xml:space="preserve"> </v>
      </c>
      <c r="AI21" s="91"/>
      <c r="AJ21" s="91"/>
      <c r="AK21" s="93"/>
      <c r="AL21" s="93"/>
      <c r="AM21" s="94">
        <f t="shared" si="15"/>
        <v>0</v>
      </c>
      <c r="AN21" s="51" t="str">
        <f t="shared" si="16"/>
        <v xml:space="preserve"> </v>
      </c>
      <c r="AO21" s="111" t="e">
        <f>AP20*AN21</f>
        <v>#VALUE!</v>
      </c>
      <c r="AP21" s="111" t="e">
        <f>AP20-AO21</f>
        <v>#VALUE!</v>
      </c>
      <c r="AQ21" s="119" t="e">
        <f>AR20*AN21</f>
        <v>#VALUE!</v>
      </c>
      <c r="AR21" s="119" t="e">
        <f>AR20-AQ21</f>
        <v>#VALUE!</v>
      </c>
      <c r="AS21" s="90"/>
      <c r="AT21" s="90"/>
      <c r="AU21" s="92"/>
      <c r="AV21" s="95"/>
      <c r="AW21" s="96"/>
      <c r="AX21" s="90"/>
      <c r="AY21" s="55" t="str">
        <f>+IFERROR(VLOOKUP(AW21,Datos!AA$54:AB$56,2,0),"")</f>
        <v/>
      </c>
      <c r="AZ21" s="118" t="str">
        <f>+IFERROR(VLOOKUP(AW21,Datos!W$62:X$64,2,0),"")</f>
        <v/>
      </c>
      <c r="BA21" s="77" t="str">
        <f>+IFERROR(VLOOKUP(AW21,Datos!AA$62:AB$64,2,0),"")</f>
        <v/>
      </c>
      <c r="BB21" s="154" t="str">
        <f>+IFERROR(VLOOKUP(AW21,Datos!AA$68:AB$70,2,0),"")</f>
        <v/>
      </c>
      <c r="BC21" s="97"/>
      <c r="BD21" s="97"/>
      <c r="BE21" s="97"/>
      <c r="BF21" s="90"/>
      <c r="BG21" s="106"/>
      <c r="BH21" s="92"/>
      <c r="BI21" s="106"/>
      <c r="BJ21" s="105"/>
      <c r="BK21" s="95"/>
      <c r="BL21" s="47"/>
      <c r="BM21" s="95"/>
      <c r="BN21" s="100"/>
      <c r="BO21" s="100"/>
      <c r="BP21" s="100"/>
      <c r="BQ21" s="100"/>
      <c r="BR21" s="100"/>
      <c r="BS21" s="100"/>
      <c r="BT21" s="92" t="s">
        <v>129</v>
      </c>
      <c r="BU21" s="100" t="str">
        <f>+IFERROR(VLOOKUP(BT21,Datos!AA$82:AB$84,2,0),"")</f>
        <v>Recuerde que requiere acción de mitigación debido a que es un valor crítico o inaceptable</v>
      </c>
      <c r="BV21" s="100"/>
      <c r="BW21" s="100"/>
      <c r="BX21" s="100"/>
      <c r="BY21" s="100"/>
      <c r="BZ21" s="101" t="s">
        <v>132</v>
      </c>
      <c r="CA21" s="102" t="str">
        <f t="shared" si="8"/>
        <v>N/A</v>
      </c>
      <c r="CB21" s="102"/>
      <c r="CC21" s="102"/>
      <c r="CD21" s="102"/>
    </row>
    <row r="22" spans="2:82" s="39" customFormat="1" ht="42" customHeight="1" x14ac:dyDescent="0.25">
      <c r="B22"/>
      <c r="C22" s="157"/>
      <c r="D22" s="158"/>
      <c r="E22" s="158"/>
      <c r="F22" s="161"/>
      <c r="G22" s="161"/>
      <c r="H22" s="161"/>
      <c r="I22" s="161"/>
      <c r="J22" s="161"/>
      <c r="K22" s="161" t="str">
        <f>+IFERROR(VLOOKUP(I22,Datos!R$38:S$42,2,0),"")</f>
        <v/>
      </c>
      <c r="L22" s="162"/>
      <c r="M22" s="88"/>
      <c r="N22" s="88"/>
      <c r="O22" s="75"/>
      <c r="P22" s="74" t="str">
        <f t="shared" si="9"/>
        <v xml:space="preserve">  </v>
      </c>
      <c r="Q22" s="89"/>
      <c r="R22" s="90"/>
      <c r="S22" s="90"/>
      <c r="T22" s="90" t="str">
        <f t="shared" si="10"/>
        <v>0%</v>
      </c>
      <c r="U22" s="90"/>
      <c r="V22" s="88"/>
      <c r="W22" s="90"/>
      <c r="X22" s="91" t="str">
        <f t="shared" si="11"/>
        <v>0%</v>
      </c>
      <c r="Y22" s="92"/>
      <c r="Z22" s="160"/>
      <c r="AA22" s="160"/>
      <c r="AB22" s="160"/>
      <c r="AC22" s="170"/>
      <c r="AD22" s="49" t="str">
        <f t="shared" si="12"/>
        <v xml:space="preserve">  </v>
      </c>
      <c r="AE22" s="91"/>
      <c r="AF22" s="50" t="str">
        <f t="shared" si="13"/>
        <v xml:space="preserve"> </v>
      </c>
      <c r="AG22" s="91"/>
      <c r="AH22" s="50" t="str">
        <f t="shared" si="14"/>
        <v xml:space="preserve"> </v>
      </c>
      <c r="AI22" s="91"/>
      <c r="AJ22" s="91"/>
      <c r="AK22" s="93"/>
      <c r="AL22" s="93"/>
      <c r="AM22" s="94">
        <f t="shared" si="15"/>
        <v>0</v>
      </c>
      <c r="AN22" s="51" t="str">
        <f t="shared" si="16"/>
        <v xml:space="preserve"> </v>
      </c>
      <c r="AO22" s="111" t="e">
        <f>(IF(AM22="Probabilidad",T22,IF(AM22="Impacto",0)))*AN22</f>
        <v>#VALUE!</v>
      </c>
      <c r="AP22" s="111" t="e">
        <f>(IF(AM22="Probabilidad",T22,IF(AM22="Impacto",0)))-AO22</f>
        <v>#VALUE!</v>
      </c>
      <c r="AQ22" s="111" t="e">
        <f>(IF(AM22="Probabilidad",0,IF(AM22="Impacto",X22)))*AN22</f>
        <v>#VALUE!</v>
      </c>
      <c r="AR22" s="111" t="e">
        <f>(IF(AM22="Probabilidad",0,IF(AM22="Impacto",X22)))-AQ22</f>
        <v>#VALUE!</v>
      </c>
      <c r="AS22" s="90"/>
      <c r="AT22" s="90"/>
      <c r="AU22" s="92"/>
      <c r="AV22" s="95"/>
      <c r="AW22" s="96"/>
      <c r="AX22" s="90"/>
      <c r="AY22" s="55" t="str">
        <f>+IFERROR(VLOOKUP(AW22,Datos!AA$54:AB$56,2,0),"")</f>
        <v/>
      </c>
      <c r="AZ22" s="118" t="str">
        <f>+IFERROR(VLOOKUP(AW22,Datos!W$62:X$64,2,0),"")</f>
        <v/>
      </c>
      <c r="BA22" s="77" t="str">
        <f>+IFERROR(VLOOKUP(AW22,Datos!AA$62:AB$64,2,0),"")</f>
        <v/>
      </c>
      <c r="BB22" s="154" t="str">
        <f>+IFERROR(VLOOKUP(AW22,Datos!AA$68:AB$70,2,0),"")</f>
        <v/>
      </c>
      <c r="BC22" s="97"/>
      <c r="BD22" s="97"/>
      <c r="BE22" s="97"/>
      <c r="BF22" s="90"/>
      <c r="BG22" s="106"/>
      <c r="BH22" s="92" t="s">
        <v>129</v>
      </c>
      <c r="BI22" s="106" t="str">
        <f>+IFERROR(VLOOKUP(BH22,Datos!AA$76:AB$78,2,0),"")</f>
        <v>Defina el valor crítico o inaceptable</v>
      </c>
      <c r="BJ22" s="105"/>
      <c r="BK22" s="95"/>
      <c r="BL22" s="47"/>
      <c r="BM22" s="95"/>
      <c r="BN22" s="100"/>
      <c r="BO22" s="100"/>
      <c r="BP22" s="100"/>
      <c r="BQ22" s="100"/>
      <c r="BR22" s="100"/>
      <c r="BS22" s="100"/>
      <c r="BT22" s="92" t="s">
        <v>129</v>
      </c>
      <c r="BU22" s="100" t="str">
        <f>+IFERROR(VLOOKUP(BT22,Datos!AA$82:AB$84,2,0),"")</f>
        <v>Recuerde que requiere acción de mitigación debido a que es un valor crítico o inaceptable</v>
      </c>
      <c r="BV22" s="100"/>
      <c r="BW22" s="100"/>
      <c r="BX22" s="100"/>
      <c r="BY22" s="100"/>
      <c r="BZ22" s="101" t="s">
        <v>132</v>
      </c>
      <c r="CA22" s="102" t="str">
        <f t="shared" si="8"/>
        <v>N/A</v>
      </c>
      <c r="CB22" s="102"/>
      <c r="CC22" s="102"/>
      <c r="CD22" s="102"/>
    </row>
    <row r="23" spans="2:82" s="39" customFormat="1" ht="42" customHeight="1" x14ac:dyDescent="0.25">
      <c r="B23"/>
      <c r="C23" s="87"/>
      <c r="D23" s="98"/>
      <c r="E23" s="98"/>
      <c r="F23" s="98"/>
      <c r="G23" s="98"/>
      <c r="H23" s="98"/>
      <c r="I23" s="98"/>
      <c r="J23" s="98"/>
      <c r="K23" s="98" t="str">
        <f>+IFERROR(VLOOKUP(I23,Datos!R$38:S$42,2,0),"")</f>
        <v/>
      </c>
      <c r="L23" s="88"/>
      <c r="M23" s="88"/>
      <c r="N23" s="88"/>
      <c r="O23" s="75"/>
      <c r="P23" s="74" t="str">
        <f t="shared" si="9"/>
        <v xml:space="preserve">  </v>
      </c>
      <c r="Q23" s="89"/>
      <c r="R23" s="90"/>
      <c r="S23" s="90"/>
      <c r="T23" s="90" t="str">
        <f t="shared" si="10"/>
        <v>0%</v>
      </c>
      <c r="U23" s="90"/>
      <c r="V23" s="88"/>
      <c r="W23" s="90"/>
      <c r="X23" s="91" t="str">
        <f t="shared" si="11"/>
        <v>0%</v>
      </c>
      <c r="Y23" s="92"/>
      <c r="Z23" s="160"/>
      <c r="AA23" s="160"/>
      <c r="AB23" s="160"/>
      <c r="AC23" s="170"/>
      <c r="AD23" s="49" t="str">
        <f t="shared" si="12"/>
        <v xml:space="preserve">  </v>
      </c>
      <c r="AE23" s="91"/>
      <c r="AF23" s="50" t="str">
        <f t="shared" si="13"/>
        <v xml:space="preserve"> </v>
      </c>
      <c r="AG23" s="91"/>
      <c r="AH23" s="50" t="str">
        <f t="shared" si="14"/>
        <v xml:space="preserve"> </v>
      </c>
      <c r="AI23" s="91"/>
      <c r="AJ23" s="91"/>
      <c r="AK23" s="93"/>
      <c r="AL23" s="93"/>
      <c r="AM23" s="94">
        <f t="shared" si="15"/>
        <v>0</v>
      </c>
      <c r="AN23" s="51" t="str">
        <f t="shared" si="16"/>
        <v xml:space="preserve"> </v>
      </c>
      <c r="AO23" s="111" t="e">
        <f>AP22*AN23</f>
        <v>#VALUE!</v>
      </c>
      <c r="AP23" s="111" t="e">
        <f>AP22-AO23</f>
        <v>#VALUE!</v>
      </c>
      <c r="AQ23" s="119" t="e">
        <f>AR22*AN23</f>
        <v>#VALUE!</v>
      </c>
      <c r="AR23" s="119" t="e">
        <f>AR22-AQ23</f>
        <v>#VALUE!</v>
      </c>
      <c r="AS23" s="90"/>
      <c r="AT23" s="90"/>
      <c r="AU23" s="92"/>
      <c r="AV23" s="95"/>
      <c r="AW23" s="96"/>
      <c r="AX23" s="90"/>
      <c r="AY23" s="55" t="str">
        <f>+IFERROR(VLOOKUP(AW23,Datos!AA$54:AB$56,2,0),"")</f>
        <v/>
      </c>
      <c r="AZ23" s="118" t="str">
        <f>+IFERROR(VLOOKUP(AW23,Datos!W$62:X$64,2,0),"")</f>
        <v/>
      </c>
      <c r="BA23" s="77" t="str">
        <f>+IFERROR(VLOOKUP(AW23,Datos!AA$62:AB$64,2,0),"")</f>
        <v/>
      </c>
      <c r="BB23" s="154" t="str">
        <f>+IFERROR(VLOOKUP(AW23,Datos!AA$68:AB$70,2,0),"")</f>
        <v/>
      </c>
      <c r="BC23" s="97"/>
      <c r="BD23" s="97"/>
      <c r="BE23" s="97"/>
      <c r="BF23" s="90"/>
      <c r="BG23" s="106"/>
      <c r="BH23" s="92" t="s">
        <v>130</v>
      </c>
      <c r="BI23" s="106" t="str">
        <f>+IFERROR(VLOOKUP(BH23,Datos!AA$76:AB$78,2,0),"")</f>
        <v>Defina el valor que indica riesgo potencial</v>
      </c>
      <c r="BJ23" s="105"/>
      <c r="BK23" s="95"/>
      <c r="BL23" s="47"/>
      <c r="BM23" s="95"/>
      <c r="BN23" s="100"/>
      <c r="BO23" s="100"/>
      <c r="BP23" s="100"/>
      <c r="BQ23" s="100"/>
      <c r="BR23" s="100"/>
      <c r="BS23" s="100"/>
      <c r="BT23" s="92" t="s">
        <v>129</v>
      </c>
      <c r="BU23" s="100" t="str">
        <f>+IFERROR(VLOOKUP(BT23,Datos!AA$82:AB$84,2,0),"")</f>
        <v>Recuerde que requiere acción de mitigación debido a que es un valor crítico o inaceptable</v>
      </c>
      <c r="BV23" s="100"/>
      <c r="BW23" s="100"/>
      <c r="BX23" s="100"/>
      <c r="BY23" s="100"/>
      <c r="BZ23" s="101" t="s">
        <v>132</v>
      </c>
      <c r="CA23" s="102" t="str">
        <f t="shared" si="8"/>
        <v>N/A</v>
      </c>
      <c r="CB23" s="102"/>
      <c r="CC23" s="102"/>
      <c r="CD23" s="102"/>
    </row>
    <row r="24" spans="2:82" s="39" customFormat="1" ht="42" customHeight="1" x14ac:dyDescent="0.25">
      <c r="B24"/>
      <c r="C24" s="87"/>
      <c r="D24" s="98"/>
      <c r="E24" s="98"/>
      <c r="F24" s="98"/>
      <c r="G24" s="98"/>
      <c r="H24" s="98"/>
      <c r="I24" s="98"/>
      <c r="J24" s="98"/>
      <c r="K24" s="98" t="str">
        <f>+IFERROR(VLOOKUP(I24,Datos!R$38:S$42,2,0),"")</f>
        <v/>
      </c>
      <c r="L24" s="88"/>
      <c r="M24" s="88"/>
      <c r="N24" s="88"/>
      <c r="O24" s="75"/>
      <c r="P24" s="74" t="str">
        <f t="shared" si="9"/>
        <v xml:space="preserve">  </v>
      </c>
      <c r="Q24" s="89"/>
      <c r="R24" s="90"/>
      <c r="S24" s="90"/>
      <c r="T24" s="90" t="str">
        <f t="shared" si="10"/>
        <v>0%</v>
      </c>
      <c r="U24" s="90"/>
      <c r="V24" s="88"/>
      <c r="W24" s="90"/>
      <c r="X24" s="91" t="str">
        <f t="shared" si="11"/>
        <v>0%</v>
      </c>
      <c r="Y24" s="92"/>
      <c r="Z24" s="160"/>
      <c r="AA24" s="160"/>
      <c r="AB24" s="160"/>
      <c r="AC24" s="170"/>
      <c r="AD24" s="49" t="str">
        <f t="shared" si="12"/>
        <v xml:space="preserve">  </v>
      </c>
      <c r="AE24" s="91"/>
      <c r="AF24" s="50" t="str">
        <f t="shared" si="13"/>
        <v xml:space="preserve"> </v>
      </c>
      <c r="AG24" s="91"/>
      <c r="AH24" s="50" t="str">
        <f t="shared" si="14"/>
        <v xml:space="preserve"> </v>
      </c>
      <c r="AI24" s="91"/>
      <c r="AJ24" s="91"/>
      <c r="AK24" s="93"/>
      <c r="AL24" s="93"/>
      <c r="AM24" s="94">
        <f t="shared" si="15"/>
        <v>0</v>
      </c>
      <c r="AN24" s="51" t="str">
        <f t="shared" si="16"/>
        <v xml:space="preserve"> </v>
      </c>
      <c r="AO24" s="111" t="e">
        <f>AP23*AN24</f>
        <v>#VALUE!</v>
      </c>
      <c r="AP24" s="111" t="e">
        <f>AP23-AO24</f>
        <v>#VALUE!</v>
      </c>
      <c r="AQ24" s="119" t="e">
        <f>AR23*AN24</f>
        <v>#VALUE!</v>
      </c>
      <c r="AR24" s="119" t="e">
        <f>AR23-AQ24</f>
        <v>#VALUE!</v>
      </c>
      <c r="AS24" s="90"/>
      <c r="AT24" s="90"/>
      <c r="AU24" s="92"/>
      <c r="AV24" s="95"/>
      <c r="AW24" s="96"/>
      <c r="AX24" s="90"/>
      <c r="AY24" s="55" t="str">
        <f>+IFERROR(VLOOKUP(AW24,Datos!AA$54:AB$56,2,0),"")</f>
        <v/>
      </c>
      <c r="AZ24" s="118" t="str">
        <f>+IFERROR(VLOOKUP(AW24,Datos!W$62:X$64,2,0),"")</f>
        <v/>
      </c>
      <c r="BA24" s="77" t="str">
        <f>+IFERROR(VLOOKUP(AW24,Datos!AA$62:AB$64,2,0),"")</f>
        <v/>
      </c>
      <c r="BB24" s="154" t="str">
        <f>+IFERROR(VLOOKUP(AW24,Datos!AA$68:AB$70,2,0),"")</f>
        <v/>
      </c>
      <c r="BC24" s="97"/>
      <c r="BD24" s="97"/>
      <c r="BE24" s="97"/>
      <c r="BF24" s="90"/>
      <c r="BG24" s="106"/>
      <c r="BH24" s="92" t="s">
        <v>128</v>
      </c>
      <c r="BI24" s="106" t="str">
        <f>+IFERROR(VLOOKUP(BH24,Datos!AA$76:AB$78,2,0),"")</f>
        <v>Defina el valor mínimo deseado</v>
      </c>
      <c r="BJ24" s="105"/>
      <c r="BK24" s="95"/>
      <c r="BL24" s="47"/>
      <c r="BM24" s="95"/>
      <c r="BN24" s="100"/>
      <c r="BO24" s="100"/>
      <c r="BP24" s="100"/>
      <c r="BQ24" s="100"/>
      <c r="BR24" s="100"/>
      <c r="BS24" s="100"/>
      <c r="BT24" s="92" t="s">
        <v>129</v>
      </c>
      <c r="BU24" s="100" t="str">
        <f>+IFERROR(VLOOKUP(BT24,Datos!AA$82:AB$84,2,0),"")</f>
        <v>Recuerde que requiere acción de mitigación debido a que es un valor crítico o inaceptable</v>
      </c>
      <c r="BV24" s="100"/>
      <c r="BW24" s="100"/>
      <c r="BX24" s="100"/>
      <c r="BY24" s="100"/>
      <c r="BZ24" s="101" t="s">
        <v>132</v>
      </c>
      <c r="CA24" s="102" t="str">
        <f t="shared" si="8"/>
        <v>N/A</v>
      </c>
      <c r="CB24" s="102"/>
      <c r="CC24" s="102"/>
      <c r="CD24" s="102"/>
    </row>
    <row r="25" spans="2:82" s="39" customFormat="1" ht="42" customHeight="1" x14ac:dyDescent="0.25">
      <c r="B25"/>
      <c r="C25" s="87"/>
      <c r="D25" s="98"/>
      <c r="E25" s="98"/>
      <c r="F25" s="98"/>
      <c r="G25" s="98"/>
      <c r="H25" s="98"/>
      <c r="I25" s="98"/>
      <c r="J25" s="98"/>
      <c r="K25" s="98" t="str">
        <f>+IFERROR(VLOOKUP(I25,Datos!R$38:S$42,2,0),"")</f>
        <v/>
      </c>
      <c r="L25" s="88"/>
      <c r="M25" s="88"/>
      <c r="N25" s="88"/>
      <c r="O25" s="75"/>
      <c r="P25" s="74" t="str">
        <f t="shared" si="9"/>
        <v xml:space="preserve">  </v>
      </c>
      <c r="Q25" s="89"/>
      <c r="R25" s="90"/>
      <c r="S25" s="90"/>
      <c r="T25" s="90" t="str">
        <f t="shared" si="10"/>
        <v>0%</v>
      </c>
      <c r="U25" s="90"/>
      <c r="V25" s="88"/>
      <c r="W25" s="90"/>
      <c r="X25" s="91" t="str">
        <f t="shared" si="11"/>
        <v>0%</v>
      </c>
      <c r="Y25" s="92"/>
      <c r="Z25" s="160"/>
      <c r="AA25" s="160"/>
      <c r="AB25" s="160"/>
      <c r="AC25" s="170"/>
      <c r="AD25" s="49" t="str">
        <f t="shared" si="12"/>
        <v xml:space="preserve">  </v>
      </c>
      <c r="AE25" s="91"/>
      <c r="AF25" s="50" t="str">
        <f t="shared" si="13"/>
        <v xml:space="preserve"> </v>
      </c>
      <c r="AG25" s="91"/>
      <c r="AH25" s="50" t="str">
        <f t="shared" si="14"/>
        <v xml:space="preserve"> </v>
      </c>
      <c r="AI25" s="91"/>
      <c r="AJ25" s="91"/>
      <c r="AK25" s="93"/>
      <c r="AL25" s="93"/>
      <c r="AM25" s="94">
        <f t="shared" si="15"/>
        <v>0</v>
      </c>
      <c r="AN25" s="51" t="str">
        <f t="shared" si="16"/>
        <v xml:space="preserve"> </v>
      </c>
      <c r="AO25" s="111" t="e">
        <f>AP24*AN25</f>
        <v>#VALUE!</v>
      </c>
      <c r="AP25" s="111" t="e">
        <f>AP24-AO25</f>
        <v>#VALUE!</v>
      </c>
      <c r="AQ25" s="119" t="e">
        <f>AR24*AN25</f>
        <v>#VALUE!</v>
      </c>
      <c r="AR25" s="119" t="e">
        <f>AR24-AQ25</f>
        <v>#VALUE!</v>
      </c>
      <c r="AS25" s="90"/>
      <c r="AT25" s="90"/>
      <c r="AU25" s="92"/>
      <c r="AV25" s="95"/>
      <c r="AW25" s="96"/>
      <c r="AX25" s="90"/>
      <c r="AY25" s="55" t="str">
        <f>+IFERROR(VLOOKUP(AW25,Datos!AA$54:AB$56,2,0),"")</f>
        <v/>
      </c>
      <c r="AZ25" s="118" t="str">
        <f>+IFERROR(VLOOKUP(AW25,Datos!W$62:X$64,2,0),"")</f>
        <v/>
      </c>
      <c r="BA25" s="77" t="str">
        <f>+IFERROR(VLOOKUP(AW25,Datos!AA$62:AB$64,2,0),"")</f>
        <v/>
      </c>
      <c r="BB25" s="154" t="str">
        <f>+IFERROR(VLOOKUP(AW25,Datos!AA$68:AB$70,2,0),"")</f>
        <v/>
      </c>
      <c r="BC25" s="97"/>
      <c r="BD25" s="97"/>
      <c r="BE25" s="97"/>
      <c r="BF25" s="90"/>
      <c r="BG25" s="106"/>
      <c r="BH25" s="92"/>
      <c r="BI25" s="106" t="str">
        <f>+IFERROR(VLOOKUP(BH25,Datos!AA$76:AB$78,2,0),"")</f>
        <v/>
      </c>
      <c r="BJ25" s="105"/>
      <c r="BK25" s="95"/>
      <c r="BL25" s="47"/>
      <c r="BM25" s="95"/>
      <c r="BN25" s="100"/>
      <c r="BO25" s="100"/>
      <c r="BP25" s="100"/>
      <c r="BQ25" s="100"/>
      <c r="BR25" s="100"/>
      <c r="BS25" s="100"/>
      <c r="BT25" s="92" t="s">
        <v>129</v>
      </c>
      <c r="BU25" s="100" t="str">
        <f>+IFERROR(VLOOKUP(BT25,Datos!AA$82:AB$84,2,0),"")</f>
        <v>Recuerde que requiere acción de mitigación debido a que es un valor crítico o inaceptable</v>
      </c>
      <c r="BV25" s="100"/>
      <c r="BW25" s="100"/>
      <c r="BX25" s="100"/>
      <c r="BY25" s="100"/>
      <c r="BZ25" s="101" t="s">
        <v>132</v>
      </c>
      <c r="CA25" s="102" t="str">
        <f t="shared" si="8"/>
        <v>N/A</v>
      </c>
      <c r="CB25" s="102"/>
      <c r="CC25" s="102"/>
      <c r="CD25" s="102"/>
    </row>
    <row r="26" spans="2:82" s="39" customFormat="1" ht="42" customHeight="1" x14ac:dyDescent="0.25">
      <c r="B26"/>
      <c r="C26" s="87"/>
      <c r="D26" s="98"/>
      <c r="E26" s="98"/>
      <c r="F26" s="98"/>
      <c r="G26" s="98"/>
      <c r="H26" s="98"/>
      <c r="I26" s="98"/>
      <c r="J26" s="98"/>
      <c r="K26" s="98" t="str">
        <f>+IFERROR(VLOOKUP(I26,Datos!R$38:S$42,2,0),"")</f>
        <v/>
      </c>
      <c r="L26" s="88"/>
      <c r="M26" s="88"/>
      <c r="N26" s="88"/>
      <c r="O26" s="75"/>
      <c r="P26" s="74" t="str">
        <f t="shared" si="9"/>
        <v xml:space="preserve">  </v>
      </c>
      <c r="Q26" s="89"/>
      <c r="R26" s="90"/>
      <c r="S26" s="90"/>
      <c r="T26" s="90" t="str">
        <f t="shared" si="10"/>
        <v>0%</v>
      </c>
      <c r="U26" s="90"/>
      <c r="V26" s="88"/>
      <c r="W26" s="90"/>
      <c r="X26" s="91" t="str">
        <f t="shared" si="11"/>
        <v>0%</v>
      </c>
      <c r="Y26" s="92"/>
      <c r="Z26" s="172"/>
      <c r="AA26" s="172"/>
      <c r="AB26" s="172"/>
      <c r="AC26" s="78"/>
      <c r="AD26" s="49" t="str">
        <f t="shared" si="12"/>
        <v xml:space="preserve">  </v>
      </c>
      <c r="AE26" s="91"/>
      <c r="AF26" s="50" t="str">
        <f t="shared" si="13"/>
        <v xml:space="preserve"> </v>
      </c>
      <c r="AG26" s="91"/>
      <c r="AH26" s="50" t="str">
        <f t="shared" si="14"/>
        <v xml:space="preserve"> </v>
      </c>
      <c r="AI26" s="91"/>
      <c r="AJ26" s="91"/>
      <c r="AK26" s="93"/>
      <c r="AL26" s="93"/>
      <c r="AM26" s="94">
        <f t="shared" si="15"/>
        <v>0</v>
      </c>
      <c r="AN26" s="51" t="str">
        <f t="shared" si="16"/>
        <v xml:space="preserve"> </v>
      </c>
      <c r="AO26" s="111" t="e">
        <f>#REF!*AN26</f>
        <v>#REF!</v>
      </c>
      <c r="AP26" s="111" t="e">
        <f>#REF!-AO26</f>
        <v>#REF!</v>
      </c>
      <c r="AQ26" s="119" t="e">
        <f>#REF!*AN26</f>
        <v>#REF!</v>
      </c>
      <c r="AR26" s="119" t="e">
        <f>#REF!-AQ26</f>
        <v>#REF!</v>
      </c>
      <c r="AS26" s="90"/>
      <c r="AT26" s="90"/>
      <c r="AU26" s="92"/>
      <c r="AV26" s="95"/>
      <c r="AW26" s="96"/>
      <c r="AX26" s="90"/>
      <c r="AY26" s="55" t="str">
        <f>+IFERROR(VLOOKUP(AW26,Datos!AA$54:AB$56,2,0),"")</f>
        <v/>
      </c>
      <c r="AZ26" s="118" t="str">
        <f>+IFERROR(VLOOKUP(AW26,Datos!W$62:X$64,2,0),"")</f>
        <v/>
      </c>
      <c r="BA26" s="77" t="str">
        <f>+IFERROR(VLOOKUP(AW26,Datos!AA$62:AB$64,2,0),"")</f>
        <v/>
      </c>
      <c r="BB26" s="154" t="str">
        <f>+IFERROR(VLOOKUP(AW26,Datos!AA$68:AB$70,2,0),"")</f>
        <v/>
      </c>
      <c r="BC26" s="97"/>
      <c r="BD26" s="97"/>
      <c r="BE26" s="97"/>
      <c r="BF26" s="90"/>
      <c r="BG26" s="106"/>
      <c r="BH26" s="92"/>
      <c r="BI26" s="106" t="str">
        <f>+IFERROR(VLOOKUP(BH26,Datos!AA$76:AB$78,2,0),"")</f>
        <v/>
      </c>
      <c r="BJ26" s="105"/>
      <c r="BK26" s="95"/>
      <c r="BL26" s="47"/>
      <c r="BM26" s="95"/>
      <c r="BN26" s="100"/>
      <c r="BO26" s="100"/>
      <c r="BP26" s="100"/>
      <c r="BQ26" s="100"/>
      <c r="BR26" s="100"/>
      <c r="BS26" s="100"/>
      <c r="BT26" s="92" t="s">
        <v>129</v>
      </c>
      <c r="BU26" s="100" t="str">
        <f>+IFERROR(VLOOKUP(BT26,Datos!AA$82:AB$84,2,0),"")</f>
        <v>Recuerde que requiere acción de mitigación debido a que es un valor crítico o inaceptable</v>
      </c>
      <c r="BV26" s="100"/>
      <c r="BW26" s="100"/>
      <c r="BX26" s="100"/>
      <c r="BY26" s="100"/>
      <c r="BZ26" s="101" t="s">
        <v>132</v>
      </c>
      <c r="CA26" s="102" t="str">
        <f t="shared" si="8"/>
        <v>N/A</v>
      </c>
      <c r="CB26" s="102"/>
      <c r="CC26" s="102"/>
      <c r="CD26" s="102"/>
    </row>
    <row r="27" spans="2:82" s="39" customFormat="1" ht="42" customHeight="1" x14ac:dyDescent="0.25">
      <c r="B27"/>
      <c r="C27" s="87"/>
      <c r="D27" s="168"/>
      <c r="E27" s="168"/>
      <c r="F27" s="159"/>
      <c r="G27" s="159"/>
      <c r="H27" s="159"/>
      <c r="I27" s="159"/>
      <c r="J27" s="159"/>
      <c r="K27" s="159" t="str">
        <f>+IFERROR(VLOOKUP(I27,Datos!R$38:S$42,2,0),"")</f>
        <v/>
      </c>
      <c r="L27" s="88"/>
      <c r="M27" s="88"/>
      <c r="N27" s="88"/>
      <c r="O27" s="75"/>
      <c r="P27" s="74" t="str">
        <f t="shared" si="9"/>
        <v xml:space="preserve">  </v>
      </c>
      <c r="Q27" s="89"/>
      <c r="R27" s="90"/>
      <c r="S27" s="90"/>
      <c r="T27" s="90" t="str">
        <f t="shared" si="10"/>
        <v>0%</v>
      </c>
      <c r="U27" s="90"/>
      <c r="V27" s="88"/>
      <c r="W27" s="90"/>
      <c r="X27" s="91" t="str">
        <f t="shared" si="11"/>
        <v>0%</v>
      </c>
      <c r="Y27" s="92"/>
      <c r="Z27" s="163"/>
      <c r="AA27" s="160"/>
      <c r="AB27" s="160"/>
      <c r="AC27" s="78"/>
      <c r="AD27" s="49" t="str">
        <f t="shared" si="12"/>
        <v xml:space="preserve">  </v>
      </c>
      <c r="AE27" s="91"/>
      <c r="AF27" s="50" t="str">
        <f t="shared" si="13"/>
        <v xml:space="preserve"> </v>
      </c>
      <c r="AG27" s="91"/>
      <c r="AH27" s="50" t="str">
        <f t="shared" si="14"/>
        <v xml:space="preserve"> </v>
      </c>
      <c r="AI27" s="91"/>
      <c r="AJ27" s="91"/>
      <c r="AK27" s="93"/>
      <c r="AL27" s="93"/>
      <c r="AM27" s="94">
        <f t="shared" si="15"/>
        <v>0</v>
      </c>
      <c r="AN27" s="51" t="str">
        <f t="shared" si="16"/>
        <v xml:space="preserve"> </v>
      </c>
      <c r="AO27" s="111" t="e">
        <f>(IF(AM27="Probabilidad",T27,IF(AM27="Impacto",0)))*AN27</f>
        <v>#VALUE!</v>
      </c>
      <c r="AP27" s="111" t="e">
        <f>(IF(AM27="Probabilidad",T27,IF(AM27="Impacto",0)))-AO27</f>
        <v>#VALUE!</v>
      </c>
      <c r="AQ27" s="111" t="e">
        <f>(IF(AM27="Probabilidad",0,IF(AM27="Impacto",X27)))*AN27</f>
        <v>#VALUE!</v>
      </c>
      <c r="AR27" s="111" t="e">
        <f>(IF(AM27="Probabilidad",0,IF(AM27="Impacto",X27)))-AQ27</f>
        <v>#VALUE!</v>
      </c>
      <c r="AS27" s="90"/>
      <c r="AT27" s="90"/>
      <c r="AU27" s="92"/>
      <c r="AV27" s="95"/>
      <c r="AW27" s="96"/>
      <c r="AX27" s="90"/>
      <c r="AY27" s="55" t="str">
        <f>+IFERROR(VLOOKUP(AW27,Datos!AA$54:AB$56,2,0),"")</f>
        <v/>
      </c>
      <c r="AZ27" s="118" t="str">
        <f>+IFERROR(VLOOKUP(AW27,Datos!W$62:X$64,2,0),"")</f>
        <v/>
      </c>
      <c r="BA27" s="77" t="str">
        <f>+IFERROR(VLOOKUP(AW27,Datos!AA$62:AB$64,2,0),"")</f>
        <v/>
      </c>
      <c r="BB27" s="154" t="str">
        <f>+IFERROR(VLOOKUP(AW27,Datos!AA$68:AB$70,2,0),"")</f>
        <v/>
      </c>
      <c r="BC27" s="165"/>
      <c r="BD27" s="165"/>
      <c r="BE27" s="166"/>
      <c r="BF27" s="167"/>
      <c r="BG27" s="167"/>
      <c r="BH27" s="92" t="s">
        <v>129</v>
      </c>
      <c r="BI27" s="106" t="str">
        <f>+IFERROR(VLOOKUP(BH27,Datos!AA$76:AB$78,2,0),"")</f>
        <v>Defina el valor crítico o inaceptable</v>
      </c>
      <c r="BJ27" s="105"/>
      <c r="BK27" s="95"/>
      <c r="BL27" s="47"/>
      <c r="BM27" s="95"/>
      <c r="BN27" s="100"/>
      <c r="BO27" s="100"/>
      <c r="BP27" s="100"/>
      <c r="BQ27" s="100"/>
      <c r="BR27" s="100"/>
      <c r="BS27" s="100"/>
      <c r="BT27" s="92" t="s">
        <v>129</v>
      </c>
      <c r="BU27" s="100" t="str">
        <f>+IFERROR(VLOOKUP(BT27,Datos!AA$82:AB$84,2,0),"")</f>
        <v>Recuerde que requiere acción de mitigación debido a que es un valor crítico o inaceptable</v>
      </c>
      <c r="BV27" s="100"/>
      <c r="BW27" s="100"/>
      <c r="BX27" s="100"/>
      <c r="BY27" s="100"/>
      <c r="BZ27" s="101" t="s">
        <v>132</v>
      </c>
      <c r="CA27" s="102" t="str">
        <f t="shared" si="8"/>
        <v>N/A</v>
      </c>
      <c r="CB27" s="102"/>
      <c r="CC27" s="102"/>
      <c r="CD27" s="102"/>
    </row>
    <row r="28" spans="2:82" s="39" customFormat="1" ht="42" customHeight="1" x14ac:dyDescent="0.25">
      <c r="B28"/>
      <c r="C28" s="87"/>
      <c r="D28" s="98"/>
      <c r="E28" s="98"/>
      <c r="F28" s="98"/>
      <c r="G28" s="98"/>
      <c r="H28" s="98"/>
      <c r="I28" s="98"/>
      <c r="J28" s="98"/>
      <c r="K28" s="98" t="str">
        <f>+IFERROR(VLOOKUP(I28,Datos!R$38:S$42,2,0),"")</f>
        <v/>
      </c>
      <c r="L28" s="88"/>
      <c r="M28" s="88"/>
      <c r="N28" s="88"/>
      <c r="O28" s="75"/>
      <c r="P28" s="74" t="str">
        <f t="shared" ref="P28:P29" si="18">L28&amp;" "&amp;M28&amp; " " &amp;N28</f>
        <v xml:space="preserve">  </v>
      </c>
      <c r="Q28" s="89"/>
      <c r="R28" s="90"/>
      <c r="S28" s="90"/>
      <c r="T28" s="90" t="str">
        <f t="shared" ref="T28:T29" si="19">IF(S28="MUY BAJA
(20%)","20%",IF(S28="BAJA 
(40%)","40%",IF(S28="MEDIA
(60%)","60%",IF(S28="ALTA
(80%)","80%",IF(S28="MUY ALTA
(100%)","100%","0%")))))</f>
        <v>0%</v>
      </c>
      <c r="U28" s="90"/>
      <c r="V28" s="88"/>
      <c r="W28" s="90"/>
      <c r="X28" s="91" t="str">
        <f t="shared" ref="X28:X29" si="20">IF(W28="LEVE
(20%)","20%",IF(W28="MENOR
(40%)","40%",IF(W28="MODERADO
(60%)","60%",IF(W28="MAYOR
(80%)","80%",IF(W28="CATASTRÓFICO
(100%)","100%","0%")))))</f>
        <v>0%</v>
      </c>
      <c r="Y28" s="92"/>
      <c r="Z28" s="160"/>
      <c r="AA28" s="160"/>
      <c r="AB28" s="160"/>
      <c r="AC28" s="78"/>
      <c r="AD28" s="49" t="str">
        <f t="shared" ref="AD28:AD29" si="21">Z28&amp;" "&amp;AA28&amp; " " &amp;AB28</f>
        <v xml:space="preserve">  </v>
      </c>
      <c r="AE28" s="91"/>
      <c r="AF28" s="50" t="str">
        <f t="shared" ref="AF28:AF29" si="22">(IF(AE28="Preventivo","25%",IF(AE28="Detectivo","15%",IF(AE28="Correctivo","10%"," "))))</f>
        <v xml:space="preserve"> </v>
      </c>
      <c r="AG28" s="91"/>
      <c r="AH28" s="50" t="str">
        <f t="shared" ref="AH28:AH29" si="23">IF(AG28="Automático","25%",IF(AG28="Manual","15%"," "))</f>
        <v xml:space="preserve"> </v>
      </c>
      <c r="AI28" s="91"/>
      <c r="AJ28" s="91"/>
      <c r="AK28" s="93"/>
      <c r="AL28" s="93"/>
      <c r="AM28" s="94">
        <f t="shared" ref="AM28:AM29" si="24">IF(AE28="Preventivo","Probabilidad",IF(AE28="Detectivo","Probabilidad",IF(AE28="Correctivo","Impacto",)))</f>
        <v>0</v>
      </c>
      <c r="AN28" s="51" t="str">
        <f t="shared" ref="AN28:AN29" si="25">IFERROR(SUM(AF28+AH28)," ")</f>
        <v xml:space="preserve"> </v>
      </c>
      <c r="AO28" s="111" t="e">
        <f>AP27*AN28</f>
        <v>#VALUE!</v>
      </c>
      <c r="AP28" s="111" t="e">
        <f>AP27-AO28</f>
        <v>#VALUE!</v>
      </c>
      <c r="AQ28" s="119" t="e">
        <f>AR27*AN28</f>
        <v>#VALUE!</v>
      </c>
      <c r="AR28" s="119" t="e">
        <f>AR27-AQ28</f>
        <v>#VALUE!</v>
      </c>
      <c r="AS28" s="90"/>
      <c r="AT28" s="90"/>
      <c r="AU28" s="92"/>
      <c r="AV28" s="95"/>
      <c r="AW28" s="96"/>
      <c r="AX28" s="90"/>
      <c r="AY28" s="55" t="str">
        <f>+IFERROR(VLOOKUP(AW28,Datos!AA$54:AB$56,2,0),"")</f>
        <v/>
      </c>
      <c r="AZ28" s="118" t="str">
        <f>+IFERROR(VLOOKUP(AW28,Datos!W$62:X$64,2,0),"")</f>
        <v/>
      </c>
      <c r="BA28" s="77" t="str">
        <f>+IFERROR(VLOOKUP(AW28,Datos!AA$62:AB$64,2,0),"")</f>
        <v/>
      </c>
      <c r="BB28" s="154" t="str">
        <f>+IFERROR(VLOOKUP(AW28,Datos!AA$68:AB$70,2,0),"")</f>
        <v/>
      </c>
      <c r="BC28" s="97"/>
      <c r="BD28" s="97"/>
      <c r="BE28" s="97"/>
      <c r="BF28" s="90"/>
      <c r="BG28" s="106"/>
      <c r="BH28" s="92" t="s">
        <v>130</v>
      </c>
      <c r="BI28" s="106" t="str">
        <f>+IFERROR(VLOOKUP(BH28,Datos!AA$76:AB$78,2,0),"")</f>
        <v>Defina el valor que indica riesgo potencial</v>
      </c>
      <c r="BJ28" s="105"/>
      <c r="BK28" s="95"/>
      <c r="BL28" s="47"/>
      <c r="BM28" s="95"/>
      <c r="BN28" s="100"/>
      <c r="BO28" s="100"/>
      <c r="BP28" s="100"/>
      <c r="BQ28" s="100"/>
      <c r="BR28" s="100"/>
      <c r="BS28" s="100"/>
      <c r="BT28" s="92" t="s">
        <v>129</v>
      </c>
      <c r="BU28" s="100" t="str">
        <f>+IFERROR(VLOOKUP(BT28,Datos!AA$82:AB$84,2,0),"")</f>
        <v>Recuerde que requiere acción de mitigación debido a que es un valor crítico o inaceptable</v>
      </c>
      <c r="BV28" s="100"/>
      <c r="BW28" s="100"/>
      <c r="BX28" s="100"/>
      <c r="BY28" s="100"/>
      <c r="BZ28" s="101" t="s">
        <v>132</v>
      </c>
      <c r="CA28" s="102" t="str">
        <f t="shared" si="8"/>
        <v>N/A</v>
      </c>
      <c r="CB28" s="102"/>
      <c r="CC28" s="102"/>
      <c r="CD28" s="102"/>
    </row>
    <row r="29" spans="2:82" s="39" customFormat="1" ht="42" customHeight="1" x14ac:dyDescent="0.25">
      <c r="B29"/>
      <c r="C29" s="87"/>
      <c r="D29" s="98"/>
      <c r="E29" s="98"/>
      <c r="F29" s="98"/>
      <c r="G29" s="98"/>
      <c r="H29" s="98"/>
      <c r="I29" s="98"/>
      <c r="J29" s="98"/>
      <c r="K29" s="98" t="str">
        <f>+IFERROR(VLOOKUP(I29,Datos!R$38:S$42,2,0),"")</f>
        <v/>
      </c>
      <c r="L29" s="88"/>
      <c r="M29" s="88"/>
      <c r="N29" s="88"/>
      <c r="O29" s="75"/>
      <c r="P29" s="74" t="str">
        <f t="shared" si="18"/>
        <v xml:space="preserve">  </v>
      </c>
      <c r="Q29" s="89"/>
      <c r="R29" s="90"/>
      <c r="S29" s="90"/>
      <c r="T29" s="90" t="str">
        <f t="shared" si="19"/>
        <v>0%</v>
      </c>
      <c r="U29" s="90"/>
      <c r="V29" s="88"/>
      <c r="W29" s="90"/>
      <c r="X29" s="91" t="str">
        <f t="shared" si="20"/>
        <v>0%</v>
      </c>
      <c r="Y29" s="92"/>
      <c r="Z29" s="160"/>
      <c r="AA29" s="160"/>
      <c r="AB29" s="172"/>
      <c r="AC29" s="78"/>
      <c r="AD29" s="49" t="str">
        <f t="shared" si="21"/>
        <v xml:space="preserve">  </v>
      </c>
      <c r="AE29" s="91"/>
      <c r="AF29" s="50" t="str">
        <f t="shared" si="22"/>
        <v xml:space="preserve"> </v>
      </c>
      <c r="AG29" s="91"/>
      <c r="AH29" s="50" t="str">
        <f t="shared" si="23"/>
        <v xml:space="preserve"> </v>
      </c>
      <c r="AI29" s="91"/>
      <c r="AJ29" s="91"/>
      <c r="AK29" s="93"/>
      <c r="AL29" s="93"/>
      <c r="AM29" s="94">
        <f t="shared" si="24"/>
        <v>0</v>
      </c>
      <c r="AN29" s="51" t="str">
        <f t="shared" si="25"/>
        <v xml:space="preserve"> </v>
      </c>
      <c r="AO29" s="111" t="e">
        <f>AP28*AN29</f>
        <v>#VALUE!</v>
      </c>
      <c r="AP29" s="111" t="e">
        <f>AP28-AO29</f>
        <v>#VALUE!</v>
      </c>
      <c r="AQ29" s="119" t="e">
        <f>AR28*AN29</f>
        <v>#VALUE!</v>
      </c>
      <c r="AR29" s="119" t="e">
        <f>AR28-AQ29</f>
        <v>#VALUE!</v>
      </c>
      <c r="AS29" s="90"/>
      <c r="AT29" s="90"/>
      <c r="AU29" s="92"/>
      <c r="AV29" s="95"/>
      <c r="AW29" s="96"/>
      <c r="AX29" s="90"/>
      <c r="AY29" s="55" t="str">
        <f>+IFERROR(VLOOKUP(AW29,Datos!AA$54:AB$56,2,0),"")</f>
        <v/>
      </c>
      <c r="AZ29" s="118" t="str">
        <f>+IFERROR(VLOOKUP(AW29,Datos!W$62:X$64,2,0),"")</f>
        <v/>
      </c>
      <c r="BA29" s="77" t="str">
        <f>+IFERROR(VLOOKUP(AW29,Datos!AA$62:AB$64,2,0),"")</f>
        <v/>
      </c>
      <c r="BB29" s="154" t="str">
        <f>+IFERROR(VLOOKUP(AW29,Datos!AA$68:AB$70,2,0),"")</f>
        <v/>
      </c>
      <c r="BC29" s="97"/>
      <c r="BD29" s="97"/>
      <c r="BE29" s="97"/>
      <c r="BF29" s="90"/>
      <c r="BG29" s="106"/>
      <c r="BH29" s="92" t="s">
        <v>128</v>
      </c>
      <c r="BI29" s="106" t="str">
        <f>+IFERROR(VLOOKUP(BH29,Datos!AA$76:AB$78,2,0),"")</f>
        <v>Defina el valor mínimo deseado</v>
      </c>
      <c r="BJ29" s="105"/>
      <c r="BK29" s="95"/>
      <c r="BL29" s="47"/>
      <c r="BM29" s="95"/>
      <c r="BN29" s="100"/>
      <c r="BO29" s="100"/>
      <c r="BP29" s="100"/>
      <c r="BQ29" s="100"/>
      <c r="BR29" s="100"/>
      <c r="BS29" s="100"/>
      <c r="BT29" s="92" t="s">
        <v>129</v>
      </c>
      <c r="BU29" s="100" t="str">
        <f>+IFERROR(VLOOKUP(BT29,Datos!AA$82:AB$84,2,0),"")</f>
        <v>Recuerde que requiere acción de mitigación debido a que es un valor crítico o inaceptable</v>
      </c>
      <c r="BV29" s="100"/>
      <c r="BW29" s="100"/>
      <c r="BX29" s="100"/>
      <c r="BY29" s="100"/>
      <c r="BZ29" s="101" t="s">
        <v>132</v>
      </c>
      <c r="CA29" s="102" t="str">
        <f t="shared" si="8"/>
        <v>N/A</v>
      </c>
      <c r="CB29" s="102"/>
      <c r="CC29" s="102"/>
      <c r="CD29" s="102"/>
    </row>
    <row r="30" spans="2:82" s="39" customFormat="1" ht="42" customHeight="1" x14ac:dyDescent="0.25">
      <c r="B30"/>
      <c r="C30" s="87"/>
      <c r="D30" s="98"/>
      <c r="E30" s="98"/>
      <c r="F30" s="98"/>
      <c r="G30" s="98"/>
      <c r="H30" s="98"/>
      <c r="I30" s="98"/>
      <c r="J30" s="98"/>
      <c r="K30" s="98" t="str">
        <f>+IFERROR(VLOOKUP(I30,Datos!R$38:S$42,2,0),"")</f>
        <v/>
      </c>
      <c r="L30" s="88"/>
      <c r="M30" s="88"/>
      <c r="N30" s="88"/>
      <c r="O30" s="75"/>
      <c r="P30" s="74" t="str">
        <f t="shared" si="9"/>
        <v xml:space="preserve">  </v>
      </c>
      <c r="Q30" s="89"/>
      <c r="R30" s="90"/>
      <c r="S30" s="90"/>
      <c r="T30" s="90" t="str">
        <f t="shared" si="10"/>
        <v>0%</v>
      </c>
      <c r="U30" s="90"/>
      <c r="V30" s="88"/>
      <c r="W30" s="90"/>
      <c r="X30" s="164" t="str">
        <f t="shared" si="11"/>
        <v>0%</v>
      </c>
      <c r="Y30" s="92"/>
      <c r="Z30" s="160"/>
      <c r="AA30" s="160"/>
      <c r="AB30" s="160"/>
      <c r="AC30" s="78"/>
      <c r="AD30" s="49" t="str">
        <f t="shared" si="12"/>
        <v xml:space="preserve">  </v>
      </c>
      <c r="AE30" s="91"/>
      <c r="AF30" s="50" t="str">
        <f t="shared" si="13"/>
        <v xml:space="preserve"> </v>
      </c>
      <c r="AG30" s="91"/>
      <c r="AH30" s="50" t="str">
        <f t="shared" si="14"/>
        <v xml:space="preserve"> </v>
      </c>
      <c r="AI30" s="91"/>
      <c r="AJ30" s="91"/>
      <c r="AK30" s="93"/>
      <c r="AL30" s="93"/>
      <c r="AM30" s="94">
        <f t="shared" si="15"/>
        <v>0</v>
      </c>
      <c r="AN30" s="51" t="str">
        <f t="shared" si="16"/>
        <v xml:space="preserve"> </v>
      </c>
      <c r="AO30" s="111" t="e">
        <f>(IF(AM30="Probabilidad",T30,IF(AM30="Impacto",0)))*AN30</f>
        <v>#VALUE!</v>
      </c>
      <c r="AP30" s="111" t="e">
        <f>(IF(AM30="Probabilidad",T30,IF(AM30="Impacto",0)))-AO30</f>
        <v>#VALUE!</v>
      </c>
      <c r="AQ30" s="111" t="e">
        <f>(IF(AM30="Probabilidad",0,IF(AM30="Impacto",X30)))*AN30</f>
        <v>#VALUE!</v>
      </c>
      <c r="AR30" s="111" t="e">
        <f>(IF(AM30="Probabilidad",0,IF(AM30="Impacto",X30)))-AQ30</f>
        <v>#VALUE!</v>
      </c>
      <c r="AS30" s="90"/>
      <c r="AT30" s="90"/>
      <c r="AU30" s="92"/>
      <c r="AV30" s="95"/>
      <c r="AW30" s="96"/>
      <c r="AX30" s="90"/>
      <c r="AY30" s="55" t="str">
        <f>+IFERROR(VLOOKUP(AW30,Datos!AA$54:AB$56,2,0),"")</f>
        <v/>
      </c>
      <c r="AZ30" s="118" t="str">
        <f>+IFERROR(VLOOKUP(AW30,Datos!W$62:X$64,2,0),"")</f>
        <v/>
      </c>
      <c r="BA30" s="77" t="str">
        <f>+IFERROR(VLOOKUP(AW30,Datos!AA$62:AB$64,2,0),"")</f>
        <v/>
      </c>
      <c r="BB30" s="154" t="str">
        <f>+IFERROR(VLOOKUP(AW30,Datos!AA$68:AB$70,2,0),"")</f>
        <v/>
      </c>
      <c r="BC30" s="97"/>
      <c r="BD30" s="97"/>
      <c r="BE30" s="97"/>
      <c r="BF30" s="90"/>
      <c r="BG30" s="106"/>
      <c r="BH30" s="92"/>
      <c r="BI30" s="106" t="str">
        <f>+IFERROR(VLOOKUP(BH30,Datos!AA$76:AB$78,2,0),"")</f>
        <v/>
      </c>
      <c r="BJ30" s="105"/>
      <c r="BK30" s="95"/>
      <c r="BL30" s="47"/>
      <c r="BM30" s="95"/>
      <c r="BN30" s="100"/>
      <c r="BO30" s="100"/>
      <c r="BP30" s="100"/>
      <c r="BQ30" s="100"/>
      <c r="BR30" s="100"/>
      <c r="BS30" s="100"/>
      <c r="BT30" s="92" t="s">
        <v>129</v>
      </c>
      <c r="BU30" s="100" t="str">
        <f>+IFERROR(VLOOKUP(BT30,Datos!AA$82:AB$84,2,0),"")</f>
        <v>Recuerde que requiere acción de mitigación debido a que es un valor crítico o inaceptable</v>
      </c>
      <c r="BV30" s="100"/>
      <c r="BW30" s="100"/>
      <c r="BX30" s="100"/>
      <c r="BY30" s="100"/>
      <c r="BZ30" s="101" t="s">
        <v>132</v>
      </c>
      <c r="CA30" s="102" t="str">
        <f t="shared" si="8"/>
        <v>N/A</v>
      </c>
      <c r="CB30" s="102"/>
      <c r="CC30" s="102"/>
      <c r="CD30" s="102"/>
    </row>
    <row r="31" spans="2:82" s="39" customFormat="1" ht="42" customHeight="1" x14ac:dyDescent="0.25">
      <c r="B31"/>
      <c r="C31" s="87"/>
      <c r="D31" s="98"/>
      <c r="E31" s="98"/>
      <c r="F31" s="98"/>
      <c r="G31" s="98"/>
      <c r="H31" s="98"/>
      <c r="I31" s="98"/>
      <c r="J31" s="98"/>
      <c r="K31" s="98" t="str">
        <f>+IFERROR(VLOOKUP(I31,Datos!R$38:S$42,2,0),"")</f>
        <v/>
      </c>
      <c r="L31" s="88"/>
      <c r="M31" s="88"/>
      <c r="N31" s="88"/>
      <c r="O31" s="75"/>
      <c r="P31" s="74" t="str">
        <f t="shared" si="9"/>
        <v xml:space="preserve">  </v>
      </c>
      <c r="Q31" s="89"/>
      <c r="R31" s="90"/>
      <c r="S31" s="90"/>
      <c r="T31" s="90" t="str">
        <f t="shared" si="10"/>
        <v>0%</v>
      </c>
      <c r="U31" s="90"/>
      <c r="V31" s="88"/>
      <c r="W31" s="90"/>
      <c r="X31" s="91" t="str">
        <f t="shared" si="11"/>
        <v>0%</v>
      </c>
      <c r="Y31" s="92"/>
      <c r="Z31" s="160"/>
      <c r="AA31" s="160"/>
      <c r="AB31" s="160"/>
      <c r="AC31" s="78"/>
      <c r="AD31" s="49" t="str">
        <f t="shared" si="12"/>
        <v xml:space="preserve">  </v>
      </c>
      <c r="AE31" s="91"/>
      <c r="AF31" s="50" t="str">
        <f t="shared" si="13"/>
        <v xml:space="preserve"> </v>
      </c>
      <c r="AG31" s="91"/>
      <c r="AH31" s="50" t="str">
        <f t="shared" si="14"/>
        <v xml:space="preserve"> </v>
      </c>
      <c r="AI31" s="91"/>
      <c r="AJ31" s="91"/>
      <c r="AK31" s="93"/>
      <c r="AL31" s="93"/>
      <c r="AM31" s="94">
        <f t="shared" si="15"/>
        <v>0</v>
      </c>
      <c r="AN31" s="51" t="str">
        <f t="shared" si="16"/>
        <v xml:space="preserve"> </v>
      </c>
      <c r="AO31" s="111" t="e">
        <f>AP30*AN31</f>
        <v>#VALUE!</v>
      </c>
      <c r="AP31" s="111" t="e">
        <f>AP30-AO31</f>
        <v>#VALUE!</v>
      </c>
      <c r="AQ31" s="119" t="e">
        <f>AR30*AN31</f>
        <v>#VALUE!</v>
      </c>
      <c r="AR31" s="119" t="e">
        <f>AR30-AQ31</f>
        <v>#VALUE!</v>
      </c>
      <c r="AS31" s="90"/>
      <c r="AT31" s="90"/>
      <c r="AU31" s="92"/>
      <c r="AV31" s="95"/>
      <c r="AW31" s="96"/>
      <c r="AX31" s="90"/>
      <c r="AY31" s="55" t="str">
        <f>+IFERROR(VLOOKUP(AW31,Datos!AA$54:AB$56,2,0),"")</f>
        <v/>
      </c>
      <c r="AZ31" s="118" t="str">
        <f>+IFERROR(VLOOKUP(AW31,Datos!W$62:X$64,2,0),"")</f>
        <v/>
      </c>
      <c r="BA31" s="77" t="str">
        <f>+IFERROR(VLOOKUP(AW31,Datos!AA$62:AB$64,2,0),"")</f>
        <v/>
      </c>
      <c r="BB31" s="154" t="str">
        <f>+IFERROR(VLOOKUP(AW31,Datos!AA$68:AB$70,2,0),"")</f>
        <v/>
      </c>
      <c r="BC31" s="97"/>
      <c r="BD31" s="97"/>
      <c r="BE31" s="97"/>
      <c r="BF31" s="90"/>
      <c r="BG31" s="106"/>
      <c r="BH31" s="92"/>
      <c r="BI31" s="106" t="str">
        <f>+IFERROR(VLOOKUP(BH31,Datos!AA$76:AB$78,2,0),"")</f>
        <v/>
      </c>
      <c r="BJ31" s="105"/>
      <c r="BK31" s="95"/>
      <c r="BL31" s="47"/>
      <c r="BM31" s="95"/>
      <c r="BN31" s="100"/>
      <c r="BO31" s="100"/>
      <c r="BP31" s="100"/>
      <c r="BQ31" s="100"/>
      <c r="BR31" s="100"/>
      <c r="BS31" s="100"/>
      <c r="BT31" s="92" t="s">
        <v>129</v>
      </c>
      <c r="BU31" s="100" t="str">
        <f>+IFERROR(VLOOKUP(BT31,Datos!AA$82:AB$84,2,0),"")</f>
        <v>Recuerde que requiere acción de mitigación debido a que es un valor crítico o inaceptable</v>
      </c>
      <c r="BV31" s="100"/>
      <c r="BW31" s="100"/>
      <c r="BX31" s="100"/>
      <c r="BY31" s="100"/>
      <c r="BZ31" s="101" t="s">
        <v>132</v>
      </c>
      <c r="CA31" s="102" t="str">
        <f t="shared" si="8"/>
        <v>N/A</v>
      </c>
      <c r="CB31" s="102"/>
      <c r="CC31" s="102"/>
      <c r="CD31" s="102"/>
    </row>
    <row r="32" spans="2:82" s="39" customFormat="1" ht="42" customHeight="1" x14ac:dyDescent="0.25">
      <c r="B32"/>
      <c r="C32" s="87"/>
      <c r="D32" s="168"/>
      <c r="E32" s="168"/>
      <c r="F32" s="98"/>
      <c r="G32" s="98"/>
      <c r="H32" s="98"/>
      <c r="I32" s="98"/>
      <c r="J32" s="98"/>
      <c r="K32" s="98" t="str">
        <f>+IFERROR(VLOOKUP(I32,Datos!R$38:S$42,2,0),"")</f>
        <v/>
      </c>
      <c r="L32" s="88"/>
      <c r="M32" s="88"/>
      <c r="N32" s="88"/>
      <c r="O32" s="75"/>
      <c r="P32" s="74" t="str">
        <f>L32&amp;" "&amp;M32&amp; " " &amp;N32</f>
        <v xml:space="preserve">  </v>
      </c>
      <c r="Q32" s="89"/>
      <c r="R32" s="90"/>
      <c r="S32" s="90"/>
      <c r="T32" s="90" t="str">
        <f t="shared" si="10"/>
        <v>0%</v>
      </c>
      <c r="U32" s="90"/>
      <c r="V32" s="88"/>
      <c r="W32" s="90"/>
      <c r="X32" s="91" t="str">
        <f t="shared" si="11"/>
        <v>0%</v>
      </c>
      <c r="Y32" s="92"/>
      <c r="Z32" s="163"/>
      <c r="AA32" s="160"/>
      <c r="AB32" s="160"/>
      <c r="AC32" s="170"/>
      <c r="AD32" s="49" t="str">
        <f t="shared" si="12"/>
        <v xml:space="preserve">  </v>
      </c>
      <c r="AE32" s="91"/>
      <c r="AF32" s="50" t="str">
        <f t="shared" si="13"/>
        <v xml:space="preserve"> </v>
      </c>
      <c r="AG32" s="91"/>
      <c r="AH32" s="50" t="str">
        <f t="shared" si="14"/>
        <v xml:space="preserve"> </v>
      </c>
      <c r="AI32" s="91"/>
      <c r="AJ32" s="91"/>
      <c r="AK32" s="93"/>
      <c r="AL32" s="93"/>
      <c r="AM32" s="94">
        <f t="shared" si="15"/>
        <v>0</v>
      </c>
      <c r="AN32" s="51" t="str">
        <f t="shared" si="16"/>
        <v xml:space="preserve"> </v>
      </c>
      <c r="AO32" s="111" t="e">
        <f>(IF(AM32="Probabilidad",T32,IF(AM32="Impacto",0)))*AN32</f>
        <v>#VALUE!</v>
      </c>
      <c r="AP32" s="111" t="e">
        <f>(IF(AM32="Probabilidad",T32,IF(AM32="Impacto",0)))-AO32</f>
        <v>#VALUE!</v>
      </c>
      <c r="AQ32" s="111" t="e">
        <f>(IF(AM32="Probabilidad",0,IF(AM32="Impacto",X32)))*AN32</f>
        <v>#VALUE!</v>
      </c>
      <c r="AR32" s="111" t="e">
        <f>(IF(AM32="Probabilidad",0,IF(AM32="Impacto",X32)))-AQ32</f>
        <v>#VALUE!</v>
      </c>
      <c r="AS32" s="90"/>
      <c r="AT32" s="90"/>
      <c r="AU32" s="92"/>
      <c r="AV32" s="95"/>
      <c r="AW32" s="96"/>
      <c r="AX32" s="90"/>
      <c r="AY32" s="55" t="str">
        <f>+IFERROR(VLOOKUP(AW32,Datos!AA$54:AB$56,2,0),"")</f>
        <v/>
      </c>
      <c r="AZ32" s="118" t="str">
        <f>+IFERROR(VLOOKUP(AW32,Datos!W$62:X$64,2,0),"")</f>
        <v/>
      </c>
      <c r="BA32" s="77" t="str">
        <f>+IFERROR(VLOOKUP(AW32,Datos!AA$62:AB$64,2,0),"")</f>
        <v/>
      </c>
      <c r="BB32" s="154" t="str">
        <f>+IFERROR(VLOOKUP(AW32,Datos!AA$68:AB$70,2,0),"")</f>
        <v/>
      </c>
      <c r="BC32" s="165"/>
      <c r="BD32" s="165"/>
      <c r="BE32" s="166"/>
      <c r="BF32" s="167"/>
      <c r="BG32" s="167"/>
      <c r="BH32" s="92" t="s">
        <v>129</v>
      </c>
      <c r="BI32" s="106" t="str">
        <f>+IFERROR(VLOOKUP(BH32,Datos!AA$76:AB$78,2,0),"")</f>
        <v>Defina el valor crítico o inaceptable</v>
      </c>
      <c r="BJ32" s="105"/>
      <c r="BK32" s="95"/>
      <c r="BL32" s="47"/>
      <c r="BM32" s="95"/>
      <c r="BN32" s="100"/>
      <c r="BO32" s="100"/>
      <c r="BP32" s="100"/>
      <c r="BQ32" s="100"/>
      <c r="BR32" s="100"/>
      <c r="BS32" s="100"/>
      <c r="BT32" s="92" t="s">
        <v>129</v>
      </c>
      <c r="BU32" s="100" t="str">
        <f>+IFERROR(VLOOKUP(BT32,Datos!AA$82:AB$84,2,0),"")</f>
        <v>Recuerde que requiere acción de mitigación debido a que es un valor crítico o inaceptable</v>
      </c>
      <c r="BV32" s="100"/>
      <c r="BW32" s="100"/>
      <c r="BX32" s="100"/>
      <c r="BY32" s="100"/>
      <c r="BZ32" s="101" t="s">
        <v>132</v>
      </c>
      <c r="CA32" s="102" t="str">
        <f t="shared" si="8"/>
        <v>N/A</v>
      </c>
      <c r="CB32" s="102"/>
      <c r="CC32" s="102"/>
      <c r="CD32" s="102"/>
    </row>
    <row r="33" spans="2:82" s="39" customFormat="1" ht="42" customHeight="1" x14ac:dyDescent="0.25">
      <c r="B33"/>
      <c r="C33" s="87"/>
      <c r="D33" s="98"/>
      <c r="E33" s="98"/>
      <c r="F33" s="98"/>
      <c r="G33" s="98"/>
      <c r="H33" s="98"/>
      <c r="I33" s="98"/>
      <c r="J33" s="98"/>
      <c r="K33" s="98" t="str">
        <f>+IFERROR(VLOOKUP(I33,Datos!R$38:S$42,2,0),"")</f>
        <v/>
      </c>
      <c r="L33" s="88"/>
      <c r="M33" s="88"/>
      <c r="N33" s="88"/>
      <c r="O33" s="75"/>
      <c r="P33" s="74" t="str">
        <f t="shared" si="9"/>
        <v xml:space="preserve">  </v>
      </c>
      <c r="Q33" s="89"/>
      <c r="R33" s="90"/>
      <c r="S33" s="90"/>
      <c r="T33" s="90"/>
      <c r="U33" s="90"/>
      <c r="V33" s="88"/>
      <c r="W33" s="90"/>
      <c r="X33" s="91"/>
      <c r="Y33" s="92"/>
      <c r="Z33" s="160"/>
      <c r="AA33" s="160"/>
      <c r="AB33" s="160"/>
      <c r="AC33" s="170"/>
      <c r="AD33" s="49" t="str">
        <f t="shared" si="12"/>
        <v xml:space="preserve">  </v>
      </c>
      <c r="AE33" s="91"/>
      <c r="AF33" s="50" t="str">
        <f t="shared" si="13"/>
        <v xml:space="preserve"> </v>
      </c>
      <c r="AG33" s="91"/>
      <c r="AH33" s="50" t="str">
        <f t="shared" si="14"/>
        <v xml:space="preserve"> </v>
      </c>
      <c r="AI33" s="91"/>
      <c r="AJ33" s="91"/>
      <c r="AK33" s="93"/>
      <c r="AL33" s="93"/>
      <c r="AM33" s="94">
        <f t="shared" si="15"/>
        <v>0</v>
      </c>
      <c r="AN33" s="51" t="str">
        <f t="shared" si="16"/>
        <v xml:space="preserve"> </v>
      </c>
      <c r="AO33" s="111" t="e">
        <f>AP32*AN33</f>
        <v>#VALUE!</v>
      </c>
      <c r="AP33" s="111" t="e">
        <f>AP32-AO33</f>
        <v>#VALUE!</v>
      </c>
      <c r="AQ33" s="119" t="e">
        <f>AR32*AN33</f>
        <v>#VALUE!</v>
      </c>
      <c r="AR33" s="119" t="e">
        <f>AR32-AQ33</f>
        <v>#VALUE!</v>
      </c>
      <c r="AS33" s="90"/>
      <c r="AT33" s="90"/>
      <c r="AU33" s="92"/>
      <c r="AV33" s="95"/>
      <c r="AW33" s="96"/>
      <c r="AX33" s="90"/>
      <c r="AY33" s="55" t="str">
        <f>+IFERROR(VLOOKUP(AW33,Datos!AA$54:AB$56,2,0),"")</f>
        <v/>
      </c>
      <c r="AZ33" s="118" t="str">
        <f>+IFERROR(VLOOKUP(AW33,Datos!W$62:X$64,2,0),"")</f>
        <v/>
      </c>
      <c r="BA33" s="77" t="str">
        <f>+IFERROR(VLOOKUP(AW33,Datos!AA$62:AB$64,2,0),"")</f>
        <v/>
      </c>
      <c r="BB33" s="154" t="str">
        <f>+IFERROR(VLOOKUP(AW33,Datos!AA$68:AB$70,2,0),"")</f>
        <v/>
      </c>
      <c r="BC33" s="97"/>
      <c r="BD33" s="97"/>
      <c r="BE33" s="97"/>
      <c r="BF33" s="90"/>
      <c r="BG33" s="106"/>
      <c r="BH33" s="92" t="s">
        <v>130</v>
      </c>
      <c r="BI33" s="106" t="str">
        <f>+IFERROR(VLOOKUP(BH33,Datos!AA$76:AB$78,2,0),"")</f>
        <v>Defina el valor que indica riesgo potencial</v>
      </c>
      <c r="BJ33" s="105"/>
      <c r="BK33" s="95"/>
      <c r="BL33" s="47"/>
      <c r="BM33" s="95"/>
      <c r="BN33" s="100"/>
      <c r="BO33" s="100"/>
      <c r="BP33" s="100"/>
      <c r="BQ33" s="100"/>
      <c r="BR33" s="100"/>
      <c r="BS33" s="100"/>
      <c r="BT33" s="92" t="s">
        <v>129</v>
      </c>
      <c r="BU33" s="100" t="str">
        <f>+IFERROR(VLOOKUP(BT33,Datos!AA$82:AB$84,2,0),"")</f>
        <v>Recuerde que requiere acción de mitigación debido a que es un valor crítico o inaceptable</v>
      </c>
      <c r="BV33" s="100"/>
      <c r="BW33" s="100"/>
      <c r="BX33" s="100"/>
      <c r="BY33" s="100"/>
      <c r="BZ33" s="101" t="s">
        <v>132</v>
      </c>
      <c r="CA33" s="102" t="str">
        <f t="shared" si="8"/>
        <v>N/A</v>
      </c>
      <c r="CB33" s="102"/>
      <c r="CC33" s="102"/>
      <c r="CD33" s="102"/>
    </row>
    <row r="34" spans="2:82" s="39" customFormat="1" ht="42" customHeight="1" x14ac:dyDescent="0.25">
      <c r="B34"/>
      <c r="C34" s="87"/>
      <c r="D34" s="98"/>
      <c r="E34" s="98"/>
      <c r="F34" s="98"/>
      <c r="G34" s="98"/>
      <c r="H34" s="98"/>
      <c r="I34" s="98"/>
      <c r="J34" s="98"/>
      <c r="K34" s="98" t="str">
        <f>+IFERROR(VLOOKUP(I34,Datos!R$38:S$42,2,0),"")</f>
        <v/>
      </c>
      <c r="L34" s="88"/>
      <c r="M34" s="88"/>
      <c r="N34" s="88"/>
      <c r="O34" s="75"/>
      <c r="P34" s="74" t="str">
        <f t="shared" si="9"/>
        <v xml:space="preserve">  </v>
      </c>
      <c r="Q34" s="89"/>
      <c r="R34" s="90"/>
      <c r="S34" s="90"/>
      <c r="T34" s="90"/>
      <c r="U34" s="90"/>
      <c r="V34" s="88"/>
      <c r="W34" s="90"/>
      <c r="X34" s="91"/>
      <c r="Y34" s="92"/>
      <c r="Z34" s="160"/>
      <c r="AA34" s="160"/>
      <c r="AB34" s="172"/>
      <c r="AC34" s="170"/>
      <c r="AD34" s="49" t="str">
        <f t="shared" si="12"/>
        <v xml:space="preserve">  </v>
      </c>
      <c r="AE34" s="91"/>
      <c r="AF34" s="50" t="str">
        <f t="shared" si="13"/>
        <v xml:space="preserve"> </v>
      </c>
      <c r="AG34" s="91"/>
      <c r="AH34" s="50" t="str">
        <f t="shared" si="14"/>
        <v xml:space="preserve"> </v>
      </c>
      <c r="AI34" s="91"/>
      <c r="AJ34" s="91"/>
      <c r="AK34" s="93"/>
      <c r="AL34" s="93"/>
      <c r="AM34" s="94">
        <f t="shared" si="15"/>
        <v>0</v>
      </c>
      <c r="AN34" s="51" t="str">
        <f t="shared" si="16"/>
        <v xml:space="preserve"> </v>
      </c>
      <c r="AO34" s="111" t="e">
        <f>AP33*AN34</f>
        <v>#VALUE!</v>
      </c>
      <c r="AP34" s="111" t="e">
        <f>AP33-AO34</f>
        <v>#VALUE!</v>
      </c>
      <c r="AQ34" s="119" t="e">
        <f>AR33*AN34</f>
        <v>#VALUE!</v>
      </c>
      <c r="AR34" s="119" t="e">
        <f>AR33-AQ34</f>
        <v>#VALUE!</v>
      </c>
      <c r="AS34" s="90"/>
      <c r="AT34" s="90"/>
      <c r="AU34" s="92"/>
      <c r="AV34" s="95"/>
      <c r="AW34" s="96"/>
      <c r="AX34" s="90"/>
      <c r="AY34" s="55" t="str">
        <f>+IFERROR(VLOOKUP(AW34,Datos!AA$54:AB$56,2,0),"")</f>
        <v/>
      </c>
      <c r="AZ34" s="118" t="str">
        <f>+IFERROR(VLOOKUP(AW34,Datos!W$62:X$64,2,0),"")</f>
        <v/>
      </c>
      <c r="BA34" s="77" t="str">
        <f>+IFERROR(VLOOKUP(AW34,Datos!AA$62:AB$64,2,0),"")</f>
        <v/>
      </c>
      <c r="BB34" s="154" t="str">
        <f>+IFERROR(VLOOKUP(AW34,Datos!AA$68:AB$70,2,0),"")</f>
        <v/>
      </c>
      <c r="BC34" s="97"/>
      <c r="BD34" s="97"/>
      <c r="BE34" s="97"/>
      <c r="BF34" s="90"/>
      <c r="BG34" s="106"/>
      <c r="BH34" s="92" t="s">
        <v>128</v>
      </c>
      <c r="BI34" s="106" t="str">
        <f>+IFERROR(VLOOKUP(BH34,Datos!AA$76:AB$78,2,0),"")</f>
        <v>Defina el valor mínimo deseado</v>
      </c>
      <c r="BJ34" s="105"/>
      <c r="BK34" s="95"/>
      <c r="BL34" s="47"/>
      <c r="BM34" s="95"/>
      <c r="BN34" s="100"/>
      <c r="BO34" s="100"/>
      <c r="BP34" s="100"/>
      <c r="BQ34" s="100"/>
      <c r="BR34" s="100"/>
      <c r="BS34" s="100"/>
      <c r="BT34" s="92" t="s">
        <v>129</v>
      </c>
      <c r="BU34" s="100" t="str">
        <f>+IFERROR(VLOOKUP(BT34,Datos!AA$82:AB$84,2,0),"")</f>
        <v>Recuerde que requiere acción de mitigación debido a que es un valor crítico o inaceptable</v>
      </c>
      <c r="BV34" s="100"/>
      <c r="BW34" s="100"/>
      <c r="BX34" s="100"/>
      <c r="BY34" s="100"/>
      <c r="BZ34" s="101" t="s">
        <v>132</v>
      </c>
      <c r="CA34" s="102" t="str">
        <f t="shared" si="8"/>
        <v>N/A</v>
      </c>
      <c r="CB34" s="102"/>
      <c r="CC34" s="102"/>
      <c r="CD34" s="102"/>
    </row>
    <row r="35" spans="2:82" s="39" customFormat="1" ht="42" customHeight="1" x14ac:dyDescent="0.25">
      <c r="B35"/>
      <c r="C35" s="87"/>
      <c r="D35" s="98"/>
      <c r="E35" s="98"/>
      <c r="F35" s="98"/>
      <c r="G35" s="98"/>
      <c r="H35" s="98"/>
      <c r="I35" s="98"/>
      <c r="J35" s="98"/>
      <c r="K35" s="98" t="str">
        <f>+IFERROR(VLOOKUP(I35,Datos!R$38:S$42,2,0),"")</f>
        <v/>
      </c>
      <c r="L35" s="88"/>
      <c r="M35" s="88"/>
      <c r="N35" s="88"/>
      <c r="O35" s="75"/>
      <c r="P35" s="74" t="str">
        <f t="shared" si="9"/>
        <v xml:space="preserve">  </v>
      </c>
      <c r="Q35" s="89"/>
      <c r="R35" s="90"/>
      <c r="S35" s="90"/>
      <c r="T35" s="90"/>
      <c r="U35" s="90"/>
      <c r="V35" s="88"/>
      <c r="W35" s="90"/>
      <c r="X35" s="91" t="str">
        <f t="shared" si="11"/>
        <v>0%</v>
      </c>
      <c r="Y35" s="92"/>
      <c r="Z35" s="160"/>
      <c r="AA35" s="160"/>
      <c r="AB35" s="160"/>
      <c r="AC35" s="170"/>
      <c r="AD35" s="49" t="str">
        <f t="shared" si="12"/>
        <v xml:space="preserve">  </v>
      </c>
      <c r="AE35" s="91"/>
      <c r="AF35" s="50" t="str">
        <f t="shared" si="13"/>
        <v xml:space="preserve"> </v>
      </c>
      <c r="AG35" s="91"/>
      <c r="AH35" s="50" t="str">
        <f t="shared" si="14"/>
        <v xml:space="preserve"> </v>
      </c>
      <c r="AI35" s="91"/>
      <c r="AJ35" s="91"/>
      <c r="AK35" s="93"/>
      <c r="AL35" s="93"/>
      <c r="AM35" s="94">
        <f t="shared" si="15"/>
        <v>0</v>
      </c>
      <c r="AN35" s="51" t="str">
        <f t="shared" si="16"/>
        <v xml:space="preserve"> </v>
      </c>
      <c r="AO35" s="111" t="e">
        <f>(IF(AM35="Probabilidad",T35,IF(AM35="Impacto",0)))*AN35</f>
        <v>#VALUE!</v>
      </c>
      <c r="AP35" s="111" t="e">
        <f>(IF(AM35="Probabilidad",T35,IF(AM35="Impacto",0)))-AO35</f>
        <v>#VALUE!</v>
      </c>
      <c r="AQ35" s="111" t="e">
        <f>(IF(AM35="Probabilidad",0,IF(AM35="Impacto",X35)))*AN35</f>
        <v>#VALUE!</v>
      </c>
      <c r="AR35" s="111" t="e">
        <f>(IF(AM35="Probabilidad",0,IF(AM35="Impacto",X35)))-AQ35</f>
        <v>#VALUE!</v>
      </c>
      <c r="AS35" s="90"/>
      <c r="AT35" s="90"/>
      <c r="AU35" s="92"/>
      <c r="AV35" s="95"/>
      <c r="AW35" s="96"/>
      <c r="AX35" s="90"/>
      <c r="AY35" s="55" t="str">
        <f>+IFERROR(VLOOKUP(AW35,Datos!AA$54:AB$56,2,0),"")</f>
        <v/>
      </c>
      <c r="AZ35" s="118" t="str">
        <f>+IFERROR(VLOOKUP(AW35,Datos!W$62:X$64,2,0),"")</f>
        <v/>
      </c>
      <c r="BA35" s="77" t="str">
        <f>+IFERROR(VLOOKUP(AW35,Datos!AA$62:AB$64,2,0),"")</f>
        <v/>
      </c>
      <c r="BB35" s="154" t="str">
        <f>+IFERROR(VLOOKUP(AW35,Datos!AA$68:AB$70,2,0),"")</f>
        <v/>
      </c>
      <c r="BC35" s="97"/>
      <c r="BD35" s="97"/>
      <c r="BE35" s="97"/>
      <c r="BF35" s="90"/>
      <c r="BG35" s="106"/>
      <c r="BH35" s="92"/>
      <c r="BI35" s="106"/>
      <c r="BJ35" s="105"/>
      <c r="BK35" s="95"/>
      <c r="BL35" s="47"/>
      <c r="BM35" s="95"/>
      <c r="BN35" s="100"/>
      <c r="BO35" s="100"/>
      <c r="BP35" s="100"/>
      <c r="BQ35" s="100"/>
      <c r="BR35" s="100"/>
      <c r="BS35" s="100"/>
      <c r="BT35" s="92" t="s">
        <v>129</v>
      </c>
      <c r="BU35" s="100" t="str">
        <f>+IFERROR(VLOOKUP(BT35,Datos!AA$82:AB$84,2,0),"")</f>
        <v>Recuerde que requiere acción de mitigación debido a que es un valor crítico o inaceptable</v>
      </c>
      <c r="BV35" s="100"/>
      <c r="BW35" s="100"/>
      <c r="BX35" s="100"/>
      <c r="BY35" s="100"/>
      <c r="BZ35" s="101" t="s">
        <v>132</v>
      </c>
      <c r="CA35" s="102" t="str">
        <f t="shared" si="8"/>
        <v>N/A</v>
      </c>
      <c r="CB35" s="102"/>
      <c r="CC35" s="102"/>
      <c r="CD35" s="102"/>
    </row>
    <row r="36" spans="2:82" s="39" customFormat="1" ht="42" customHeight="1" x14ac:dyDescent="0.25">
      <c r="B36"/>
      <c r="C36" s="87"/>
      <c r="D36" s="98"/>
      <c r="E36" s="98"/>
      <c r="F36" s="98"/>
      <c r="G36" s="98"/>
      <c r="H36" s="98"/>
      <c r="I36" s="98"/>
      <c r="J36" s="98"/>
      <c r="K36" s="98" t="str">
        <f>+IFERROR(VLOOKUP(I36,Datos!R$38:S$42,2,0),"")</f>
        <v/>
      </c>
      <c r="L36" s="88"/>
      <c r="M36" s="88"/>
      <c r="N36" s="88"/>
      <c r="O36" s="75"/>
      <c r="P36" s="74" t="str">
        <f t="shared" si="9"/>
        <v xml:space="preserve">  </v>
      </c>
      <c r="Q36" s="89"/>
      <c r="R36" s="90"/>
      <c r="S36" s="90"/>
      <c r="T36" s="90"/>
      <c r="U36" s="90"/>
      <c r="V36" s="88"/>
      <c r="W36" s="90"/>
      <c r="X36" s="91" t="str">
        <f t="shared" si="11"/>
        <v>0%</v>
      </c>
      <c r="Y36" s="92"/>
      <c r="Z36" s="160"/>
      <c r="AA36" s="160"/>
      <c r="AB36" s="160"/>
      <c r="AC36" s="170"/>
      <c r="AD36" s="49" t="str">
        <f t="shared" si="12"/>
        <v xml:space="preserve">  </v>
      </c>
      <c r="AE36" s="91"/>
      <c r="AF36" s="50" t="str">
        <f t="shared" si="13"/>
        <v xml:space="preserve"> </v>
      </c>
      <c r="AG36" s="91"/>
      <c r="AH36" s="50" t="str">
        <f t="shared" si="14"/>
        <v xml:space="preserve"> </v>
      </c>
      <c r="AI36" s="91"/>
      <c r="AJ36" s="91"/>
      <c r="AK36" s="93"/>
      <c r="AL36" s="93"/>
      <c r="AM36" s="94">
        <f t="shared" si="15"/>
        <v>0</v>
      </c>
      <c r="AN36" s="51" t="str">
        <f t="shared" si="16"/>
        <v xml:space="preserve"> </v>
      </c>
      <c r="AO36" s="111" t="e">
        <f>AP35*AN36</f>
        <v>#VALUE!</v>
      </c>
      <c r="AP36" s="111" t="e">
        <f>AP35-AO36</f>
        <v>#VALUE!</v>
      </c>
      <c r="AQ36" s="119" t="e">
        <f>AR35*AN36</f>
        <v>#VALUE!</v>
      </c>
      <c r="AR36" s="119" t="e">
        <f>AR35-AQ36</f>
        <v>#VALUE!</v>
      </c>
      <c r="AS36" s="90"/>
      <c r="AT36" s="90"/>
      <c r="AU36" s="92"/>
      <c r="AV36" s="95"/>
      <c r="AW36" s="96"/>
      <c r="AX36" s="90"/>
      <c r="AY36" s="55" t="str">
        <f>+IFERROR(VLOOKUP(AW36,Datos!AA$54:AB$56,2,0),"")</f>
        <v/>
      </c>
      <c r="AZ36" s="118" t="str">
        <f>+IFERROR(VLOOKUP(AW36,Datos!W$62:X$64,2,0),"")</f>
        <v/>
      </c>
      <c r="BA36" s="77" t="str">
        <f>+IFERROR(VLOOKUP(AW36,Datos!AA$62:AB$64,2,0),"")</f>
        <v/>
      </c>
      <c r="BB36" s="154" t="str">
        <f>+IFERROR(VLOOKUP(AW36,Datos!AA$68:AB$70,2,0),"")</f>
        <v/>
      </c>
      <c r="BC36" s="97"/>
      <c r="BD36" s="97"/>
      <c r="BE36" s="97"/>
      <c r="BF36" s="90"/>
      <c r="BG36" s="106"/>
      <c r="BH36" s="92"/>
      <c r="BI36" s="106"/>
      <c r="BJ36" s="105"/>
      <c r="BK36" s="95"/>
      <c r="BL36" s="47"/>
      <c r="BM36" s="95"/>
      <c r="BN36" s="100"/>
      <c r="BO36" s="100"/>
      <c r="BP36" s="100"/>
      <c r="BQ36" s="100"/>
      <c r="BR36" s="100"/>
      <c r="BS36" s="100"/>
      <c r="BT36" s="92" t="s">
        <v>129</v>
      </c>
      <c r="BU36" s="100" t="str">
        <f>+IFERROR(VLOOKUP(BT36,Datos!AA$82:AB$84,2,0),"")</f>
        <v>Recuerde que requiere acción de mitigación debido a que es un valor crítico o inaceptable</v>
      </c>
      <c r="BV36" s="100"/>
      <c r="BW36" s="100"/>
      <c r="BX36" s="100"/>
      <c r="BY36" s="100"/>
      <c r="BZ36" s="101" t="s">
        <v>132</v>
      </c>
      <c r="CA36" s="102" t="str">
        <f t="shared" si="8"/>
        <v>N/A</v>
      </c>
      <c r="CB36" s="102"/>
      <c r="CC36" s="102"/>
      <c r="CD36" s="102"/>
    </row>
    <row r="37" spans="2:82" s="39" customFormat="1" ht="42" customHeight="1" x14ac:dyDescent="0.25">
      <c r="B37"/>
      <c r="C37" s="168"/>
      <c r="D37" s="168"/>
      <c r="E37" s="168"/>
      <c r="F37" s="98"/>
      <c r="G37" s="98"/>
      <c r="H37" s="98"/>
      <c r="I37" s="98"/>
      <c r="J37" s="98"/>
      <c r="K37" s="98" t="str">
        <f>+IFERROR(VLOOKUP(I37,Datos!R$38:S$42,2,0),"")</f>
        <v/>
      </c>
      <c r="L37" s="88"/>
      <c r="M37" s="88"/>
      <c r="N37" s="88"/>
      <c r="O37" s="75"/>
      <c r="P37" s="74" t="str">
        <f t="shared" si="9"/>
        <v xml:space="preserve">  </v>
      </c>
      <c r="Q37" s="89"/>
      <c r="R37" s="90"/>
      <c r="S37" s="90"/>
      <c r="T37" s="90" t="str">
        <f t="shared" si="10"/>
        <v>0%</v>
      </c>
      <c r="U37" s="90"/>
      <c r="V37" s="88"/>
      <c r="W37" s="90"/>
      <c r="X37" s="91" t="str">
        <f t="shared" si="11"/>
        <v>0%</v>
      </c>
      <c r="Y37" s="92"/>
      <c r="Z37" s="172"/>
      <c r="AA37" s="172"/>
      <c r="AB37" s="172"/>
      <c r="AC37" s="78"/>
      <c r="AD37" s="49" t="str">
        <f t="shared" si="12"/>
        <v xml:space="preserve">  </v>
      </c>
      <c r="AE37" s="91"/>
      <c r="AF37" s="50" t="str">
        <f t="shared" si="13"/>
        <v xml:space="preserve"> </v>
      </c>
      <c r="AG37" s="91"/>
      <c r="AH37" s="50" t="str">
        <f t="shared" si="14"/>
        <v xml:space="preserve"> </v>
      </c>
      <c r="AI37" s="91"/>
      <c r="AJ37" s="91"/>
      <c r="AK37" s="93"/>
      <c r="AL37" s="93"/>
      <c r="AM37" s="94">
        <f t="shared" si="15"/>
        <v>0</v>
      </c>
      <c r="AN37" s="51" t="str">
        <f t="shared" si="16"/>
        <v xml:space="preserve"> </v>
      </c>
      <c r="AO37" s="111" t="e">
        <f>(IF(AM37="Probabilidad",T37,IF(AM37="Impacto",0)))*AN37</f>
        <v>#VALUE!</v>
      </c>
      <c r="AP37" s="111" t="e">
        <f>(IF(AM37="Probabilidad",T37,IF(AM37="Impacto",0)))-AO37</f>
        <v>#VALUE!</v>
      </c>
      <c r="AQ37" s="111" t="e">
        <f>(IF(AM37="Probabilidad",0,IF(AM37="Impacto",X37)))*AN37</f>
        <v>#VALUE!</v>
      </c>
      <c r="AR37" s="111" t="e">
        <f>(IF(AM37="Probabilidad",0,IF(AM37="Impacto",X37)))-AQ37</f>
        <v>#VALUE!</v>
      </c>
      <c r="AS37" s="90"/>
      <c r="AT37" s="90"/>
      <c r="AU37" s="92"/>
      <c r="AV37" s="95"/>
      <c r="AW37" s="96"/>
      <c r="AX37" s="90"/>
      <c r="AY37" s="55" t="str">
        <f>+IFERROR(VLOOKUP(AW37,Datos!AA$54:AB$56,2,0),"")</f>
        <v/>
      </c>
      <c r="AZ37" s="118" t="str">
        <f>+IFERROR(VLOOKUP(AW37,Datos!W$62:X$64,2,0),"")</f>
        <v/>
      </c>
      <c r="BA37" s="77" t="str">
        <f>+IFERROR(VLOOKUP(AW37,Datos!AA$62:AB$64,2,0),"")</f>
        <v/>
      </c>
      <c r="BB37" s="154" t="str">
        <f>+IFERROR(VLOOKUP(AW37,Datos!AA$68:AB$70,2,0),"")</f>
        <v/>
      </c>
      <c r="BC37" s="166"/>
      <c r="BD37" s="166"/>
      <c r="BE37" s="166"/>
      <c r="BF37" s="166"/>
      <c r="BG37" s="166"/>
      <c r="BH37" s="92" t="s">
        <v>129</v>
      </c>
      <c r="BI37" s="106" t="str">
        <f>+IFERROR(VLOOKUP(BH37,Datos!AA$76:AB$78,2,0),"")</f>
        <v>Defina el valor crítico o inaceptable</v>
      </c>
      <c r="BJ37" s="166" t="s">
        <v>133</v>
      </c>
      <c r="BK37" s="95"/>
      <c r="BL37" s="47"/>
      <c r="BM37" s="95"/>
      <c r="BN37" s="100"/>
      <c r="BO37" s="100"/>
      <c r="BP37" s="100"/>
      <c r="BQ37" s="100"/>
      <c r="BR37" s="100"/>
      <c r="BS37" s="100"/>
      <c r="BT37" s="92" t="s">
        <v>129</v>
      </c>
      <c r="BU37" s="100" t="str">
        <f>+IFERROR(VLOOKUP(BT37,Datos!AA$82:AB$84,2,0),"")</f>
        <v>Recuerde que requiere acción de mitigación debido a que es un valor crítico o inaceptable</v>
      </c>
      <c r="BV37" s="100"/>
      <c r="BW37" s="100"/>
      <c r="BX37" s="100"/>
      <c r="BY37" s="100"/>
      <c r="BZ37" s="101" t="s">
        <v>132</v>
      </c>
      <c r="CA37" s="102" t="str">
        <f t="shared" si="8"/>
        <v>N/A</v>
      </c>
      <c r="CB37" s="102"/>
      <c r="CC37" s="102"/>
      <c r="CD37" s="102"/>
    </row>
    <row r="38" spans="2:82" s="39" customFormat="1" ht="42" customHeight="1" x14ac:dyDescent="0.25">
      <c r="B38"/>
      <c r="C38" s="87"/>
      <c r="D38" s="98"/>
      <c r="E38" s="98"/>
      <c r="F38" s="98"/>
      <c r="G38" s="98"/>
      <c r="H38" s="98"/>
      <c r="I38" s="98"/>
      <c r="J38" s="98"/>
      <c r="K38" s="98" t="str">
        <f>+IFERROR(VLOOKUP(I38,Datos!R$38:S$42,2,0),"")</f>
        <v/>
      </c>
      <c r="L38" s="88"/>
      <c r="M38" s="88"/>
      <c r="N38" s="88"/>
      <c r="O38" s="75"/>
      <c r="P38" s="74" t="str">
        <f t="shared" si="9"/>
        <v xml:space="preserve">  </v>
      </c>
      <c r="Q38" s="89"/>
      <c r="R38" s="90"/>
      <c r="S38" s="90"/>
      <c r="T38" s="90" t="str">
        <f t="shared" si="10"/>
        <v>0%</v>
      </c>
      <c r="U38" s="90"/>
      <c r="V38" s="88"/>
      <c r="W38" s="90"/>
      <c r="X38" s="91" t="str">
        <f t="shared" si="11"/>
        <v>0%</v>
      </c>
      <c r="Y38" s="92"/>
      <c r="Z38" s="172"/>
      <c r="AA38" s="172"/>
      <c r="AB38" s="172"/>
      <c r="AC38" s="78"/>
      <c r="AD38" s="49" t="str">
        <f t="shared" si="12"/>
        <v xml:space="preserve">  </v>
      </c>
      <c r="AE38" s="91"/>
      <c r="AF38" s="50" t="str">
        <f t="shared" si="13"/>
        <v xml:space="preserve"> </v>
      </c>
      <c r="AG38" s="91"/>
      <c r="AH38" s="50" t="str">
        <f t="shared" si="14"/>
        <v xml:space="preserve"> </v>
      </c>
      <c r="AI38" s="91"/>
      <c r="AJ38" s="91"/>
      <c r="AK38" s="93"/>
      <c r="AL38" s="93"/>
      <c r="AM38" s="94">
        <f t="shared" si="15"/>
        <v>0</v>
      </c>
      <c r="AN38" s="51" t="str">
        <f t="shared" si="16"/>
        <v xml:space="preserve"> </v>
      </c>
      <c r="AO38" s="111" t="e">
        <f>AP37*AN38</f>
        <v>#VALUE!</v>
      </c>
      <c r="AP38" s="111" t="e">
        <f>AP37-AO38</f>
        <v>#VALUE!</v>
      </c>
      <c r="AQ38" s="119" t="e">
        <f>AR37*AN38</f>
        <v>#VALUE!</v>
      </c>
      <c r="AR38" s="119" t="e">
        <f>AR37-AQ38</f>
        <v>#VALUE!</v>
      </c>
      <c r="AS38" s="90"/>
      <c r="AT38" s="90"/>
      <c r="AU38" s="92"/>
      <c r="AV38" s="95"/>
      <c r="AW38" s="96"/>
      <c r="AX38" s="90"/>
      <c r="AY38" s="55" t="str">
        <f>+IFERROR(VLOOKUP(AW38,Datos!AA$54:AB$56,2,0),"")</f>
        <v/>
      </c>
      <c r="AZ38" s="118" t="str">
        <f>+IFERROR(VLOOKUP(AW38,Datos!W$62:X$64,2,0),"")</f>
        <v/>
      </c>
      <c r="BA38" s="77" t="str">
        <f>+IFERROR(VLOOKUP(AW38,Datos!AA$62:AB$64,2,0),"")</f>
        <v/>
      </c>
      <c r="BB38" s="154" t="str">
        <f>+IFERROR(VLOOKUP(AW38,Datos!AA$68:AB$70,2,0),"")</f>
        <v/>
      </c>
      <c r="BC38" s="97"/>
      <c r="BD38" s="97"/>
      <c r="BE38" s="97"/>
      <c r="BF38" s="90"/>
      <c r="BG38" s="106"/>
      <c r="BH38" s="92" t="s">
        <v>130</v>
      </c>
      <c r="BI38" s="106" t="str">
        <f>+IFERROR(VLOOKUP(BH38,Datos!AA$76:AB$78,2,0),"")</f>
        <v>Defina el valor que indica riesgo potencial</v>
      </c>
      <c r="BJ38" s="105"/>
      <c r="BK38" s="95"/>
      <c r="BL38" s="47"/>
      <c r="BM38" s="95"/>
      <c r="BN38" s="100"/>
      <c r="BO38" s="100"/>
      <c r="BP38" s="100"/>
      <c r="BQ38" s="100"/>
      <c r="BR38" s="100"/>
      <c r="BS38" s="100"/>
      <c r="BT38" s="92" t="s">
        <v>129</v>
      </c>
      <c r="BU38" s="100" t="str">
        <f>+IFERROR(VLOOKUP(BT38,Datos!AA$82:AB$84,2,0),"")</f>
        <v>Recuerde que requiere acción de mitigación debido a que es un valor crítico o inaceptable</v>
      </c>
      <c r="BV38" s="100"/>
      <c r="BW38" s="100"/>
      <c r="BX38" s="100"/>
      <c r="BY38" s="100"/>
      <c r="BZ38" s="101" t="s">
        <v>132</v>
      </c>
      <c r="CA38" s="102" t="str">
        <f t="shared" si="8"/>
        <v>N/A</v>
      </c>
      <c r="CB38" s="102"/>
      <c r="CC38" s="102"/>
      <c r="CD38" s="102"/>
    </row>
    <row r="39" spans="2:82" s="39" customFormat="1" ht="42" customHeight="1" x14ac:dyDescent="0.25">
      <c r="B39"/>
      <c r="C39" s="87"/>
      <c r="D39" s="98"/>
      <c r="E39" s="98"/>
      <c r="F39" s="98"/>
      <c r="G39" s="98"/>
      <c r="H39" s="98"/>
      <c r="I39" s="98"/>
      <c r="J39" s="98"/>
      <c r="K39" s="98" t="str">
        <f>+IFERROR(VLOOKUP(I39,Datos!R$38:S$42,2,0),"")</f>
        <v/>
      </c>
      <c r="L39" s="88"/>
      <c r="M39" s="88"/>
      <c r="N39" s="88"/>
      <c r="O39" s="75"/>
      <c r="P39" s="74" t="str">
        <f t="shared" si="9"/>
        <v xml:space="preserve">  </v>
      </c>
      <c r="Q39" s="89"/>
      <c r="R39" s="90"/>
      <c r="S39" s="90"/>
      <c r="T39" s="90" t="str">
        <f t="shared" si="10"/>
        <v>0%</v>
      </c>
      <c r="U39" s="90"/>
      <c r="V39" s="88"/>
      <c r="W39" s="90"/>
      <c r="X39" s="91" t="str">
        <f t="shared" si="11"/>
        <v>0%</v>
      </c>
      <c r="Y39" s="92"/>
      <c r="Z39" s="172"/>
      <c r="AA39" s="172"/>
      <c r="AB39" s="172"/>
      <c r="AC39" s="78"/>
      <c r="AD39" s="49" t="str">
        <f t="shared" si="12"/>
        <v xml:space="preserve">  </v>
      </c>
      <c r="AE39" s="91"/>
      <c r="AF39" s="50" t="str">
        <f t="shared" si="13"/>
        <v xml:space="preserve"> </v>
      </c>
      <c r="AG39" s="91"/>
      <c r="AH39" s="50" t="str">
        <f t="shared" si="14"/>
        <v xml:space="preserve"> </v>
      </c>
      <c r="AI39" s="91"/>
      <c r="AJ39" s="91"/>
      <c r="AK39" s="93"/>
      <c r="AL39" s="93"/>
      <c r="AM39" s="94">
        <f t="shared" si="15"/>
        <v>0</v>
      </c>
      <c r="AN39" s="51" t="str">
        <f t="shared" si="16"/>
        <v xml:space="preserve"> </v>
      </c>
      <c r="AO39" s="111" t="e">
        <f>#REF!*AN39</f>
        <v>#REF!</v>
      </c>
      <c r="AP39" s="111" t="e">
        <f>#REF!-AO39</f>
        <v>#REF!</v>
      </c>
      <c r="AQ39" s="119" t="e">
        <f>#REF!*AN39</f>
        <v>#REF!</v>
      </c>
      <c r="AR39" s="119" t="e">
        <f>#REF!-AQ39</f>
        <v>#REF!</v>
      </c>
      <c r="AS39" s="90"/>
      <c r="AT39" s="90"/>
      <c r="AU39" s="92"/>
      <c r="AV39" s="95"/>
      <c r="AW39" s="96"/>
      <c r="AX39" s="90"/>
      <c r="AY39" s="55" t="str">
        <f>+IFERROR(VLOOKUP(AW39,Datos!AA$54:AB$56,2,0),"")</f>
        <v/>
      </c>
      <c r="AZ39" s="118" t="str">
        <f>+IFERROR(VLOOKUP(AW39,Datos!W$62:X$64,2,0),"")</f>
        <v/>
      </c>
      <c r="BA39" s="77" t="str">
        <f>+IFERROR(VLOOKUP(AW39,Datos!AA$62:AB$64,2,0),"")</f>
        <v/>
      </c>
      <c r="BB39" s="154" t="str">
        <f>+IFERROR(VLOOKUP(AW39,Datos!AA$68:AB$70,2,0),"")</f>
        <v/>
      </c>
      <c r="BC39" s="97"/>
      <c r="BD39" s="97"/>
      <c r="BE39" s="97"/>
      <c r="BF39" s="90"/>
      <c r="BG39" s="106"/>
      <c r="BH39" s="92" t="s">
        <v>128</v>
      </c>
      <c r="BI39" s="106" t="str">
        <f>+IFERROR(VLOOKUP(BH39,Datos!AA$76:AB$78,2,0),"")</f>
        <v>Defina el valor mínimo deseado</v>
      </c>
      <c r="BJ39" s="105"/>
      <c r="BK39" s="95"/>
      <c r="BL39" s="47"/>
      <c r="BM39" s="95"/>
      <c r="BN39" s="100"/>
      <c r="BO39" s="100"/>
      <c r="BP39" s="100"/>
      <c r="BQ39" s="100"/>
      <c r="BR39" s="100"/>
      <c r="BS39" s="100"/>
      <c r="BT39" s="92" t="s">
        <v>129</v>
      </c>
      <c r="BU39" s="100" t="str">
        <f>+IFERROR(VLOOKUP(BT39,Datos!AA$82:AB$84,2,0),"")</f>
        <v>Recuerde que requiere acción de mitigación debido a que es un valor crítico o inaceptable</v>
      </c>
      <c r="BV39" s="100"/>
      <c r="BW39" s="100"/>
      <c r="BX39" s="100"/>
      <c r="BY39" s="100"/>
      <c r="BZ39" s="101" t="s">
        <v>132</v>
      </c>
      <c r="CA39" s="102" t="str">
        <f t="shared" si="8"/>
        <v>N/A</v>
      </c>
      <c r="CB39" s="102"/>
      <c r="CC39" s="102"/>
      <c r="CD39" s="102"/>
    </row>
    <row r="40" spans="2:82" s="39" customFormat="1" ht="42" customHeight="1" x14ac:dyDescent="0.25">
      <c r="B40"/>
      <c r="C40" s="168"/>
      <c r="D40" s="168"/>
      <c r="E40" s="168"/>
      <c r="F40" s="98"/>
      <c r="G40" s="98"/>
      <c r="H40" s="98"/>
      <c r="I40" s="98"/>
      <c r="J40" s="98"/>
      <c r="K40" s="98" t="str">
        <f>+IFERROR(VLOOKUP(I40,Datos!R$38:S$42,2,0),"")</f>
        <v/>
      </c>
      <c r="L40" s="88"/>
      <c r="M40" s="88"/>
      <c r="N40" s="88"/>
      <c r="O40" s="75"/>
      <c r="P40" s="74" t="str">
        <f t="shared" si="9"/>
        <v xml:space="preserve">  </v>
      </c>
      <c r="Q40" s="89"/>
      <c r="R40" s="90"/>
      <c r="S40" s="90"/>
      <c r="T40" s="90" t="str">
        <f t="shared" si="10"/>
        <v>0%</v>
      </c>
      <c r="U40" s="90"/>
      <c r="V40" s="88"/>
      <c r="W40" s="90"/>
      <c r="X40" s="91" t="str">
        <f t="shared" si="11"/>
        <v>0%</v>
      </c>
      <c r="Y40" s="92"/>
      <c r="Z40" s="172"/>
      <c r="AA40" s="172"/>
      <c r="AB40" s="172"/>
      <c r="AC40" s="170"/>
      <c r="AD40" s="49" t="str">
        <f t="shared" si="12"/>
        <v xml:space="preserve">  </v>
      </c>
      <c r="AE40" s="91"/>
      <c r="AF40" s="50" t="str">
        <f t="shared" si="13"/>
        <v xml:space="preserve"> </v>
      </c>
      <c r="AG40" s="91"/>
      <c r="AH40" s="50" t="str">
        <f t="shared" si="14"/>
        <v xml:space="preserve"> </v>
      </c>
      <c r="AI40" s="91"/>
      <c r="AJ40" s="91"/>
      <c r="AK40" s="93"/>
      <c r="AL40" s="93"/>
      <c r="AM40" s="94">
        <f t="shared" si="15"/>
        <v>0</v>
      </c>
      <c r="AN40" s="51" t="str">
        <f t="shared" si="16"/>
        <v xml:space="preserve"> </v>
      </c>
      <c r="AO40" s="111" t="e">
        <f>(IF(AM40="Probabilidad",T40,IF(AM40="Impacto",0)))*AN40</f>
        <v>#VALUE!</v>
      </c>
      <c r="AP40" s="111" t="e">
        <f>(IF(AM40="Probabilidad",T40,IF(AM40="Impacto",0)))-AO40</f>
        <v>#VALUE!</v>
      </c>
      <c r="AQ40" s="111" t="e">
        <f>(IF(AM40="Probabilidad",0,IF(AM40="Impacto",X40)))*AN40</f>
        <v>#VALUE!</v>
      </c>
      <c r="AR40" s="111" t="e">
        <f>(IF(AM40="Probabilidad",0,IF(AM40="Impacto",X40)))-AQ40</f>
        <v>#VALUE!</v>
      </c>
      <c r="AS40" s="90"/>
      <c r="AT40" s="90"/>
      <c r="AU40" s="92"/>
      <c r="AV40" s="95"/>
      <c r="AW40" s="96"/>
      <c r="AX40" s="90"/>
      <c r="AY40" s="55" t="str">
        <f>+IFERROR(VLOOKUP(AW40,Datos!AA$54:AB$56,2,0),"")</f>
        <v/>
      </c>
      <c r="AZ40" s="118" t="str">
        <f>+IFERROR(VLOOKUP(AW40,Datos!W$62:X$64,2,0),"")</f>
        <v/>
      </c>
      <c r="BA40" s="77" t="str">
        <f>+IFERROR(VLOOKUP(AW40,Datos!AA$62:AB$64,2,0),"")</f>
        <v/>
      </c>
      <c r="BB40" s="154" t="str">
        <f>+IFERROR(VLOOKUP(AW40,Datos!AA$68:AB$70,2,0),"")</f>
        <v/>
      </c>
      <c r="BC40" s="97"/>
      <c r="BD40" s="97"/>
      <c r="BE40" s="97"/>
      <c r="BF40" s="90"/>
      <c r="BG40" s="106"/>
      <c r="BH40" s="92" t="s">
        <v>129</v>
      </c>
      <c r="BI40" s="106" t="str">
        <f>+IFERROR(VLOOKUP(BH40,Datos!AA$76:AB$78,2,0),"")</f>
        <v>Defina el valor crítico o inaceptable</v>
      </c>
      <c r="BJ40" s="105"/>
      <c r="BK40" s="95"/>
      <c r="BL40" s="47"/>
      <c r="BM40" s="95"/>
      <c r="BN40" s="100"/>
      <c r="BO40" s="100"/>
      <c r="BP40" s="100"/>
      <c r="BQ40" s="100"/>
      <c r="BR40" s="100"/>
      <c r="BS40" s="100"/>
      <c r="BT40" s="92" t="s">
        <v>129</v>
      </c>
      <c r="BU40" s="100" t="str">
        <f>+IFERROR(VLOOKUP(BT40,Datos!AA$82:AB$84,2,0),"")</f>
        <v>Recuerde que requiere acción de mitigación debido a que es un valor crítico o inaceptable</v>
      </c>
      <c r="BV40" s="100"/>
      <c r="BW40" s="100"/>
      <c r="BX40" s="100"/>
      <c r="BY40" s="100"/>
      <c r="BZ40" s="101" t="s">
        <v>132</v>
      </c>
      <c r="CA40" s="102" t="str">
        <f t="shared" si="8"/>
        <v>N/A</v>
      </c>
      <c r="CB40" s="102"/>
      <c r="CC40" s="102"/>
      <c r="CD40" s="102"/>
    </row>
    <row r="41" spans="2:82" s="39" customFormat="1" ht="42" customHeight="1" x14ac:dyDescent="0.25">
      <c r="B41"/>
      <c r="C41" s="87"/>
      <c r="D41" s="98"/>
      <c r="E41" s="98"/>
      <c r="F41" s="98"/>
      <c r="G41" s="98"/>
      <c r="H41" s="98"/>
      <c r="I41" s="98"/>
      <c r="J41" s="98"/>
      <c r="K41" s="98" t="str">
        <f>+IFERROR(VLOOKUP(I41,Datos!R$38:S$42,2,0),"")</f>
        <v/>
      </c>
      <c r="L41" s="88"/>
      <c r="M41" s="88"/>
      <c r="N41" s="88"/>
      <c r="O41" s="75"/>
      <c r="P41" s="74" t="str">
        <f t="shared" si="9"/>
        <v xml:space="preserve">  </v>
      </c>
      <c r="Q41" s="89"/>
      <c r="R41" s="90"/>
      <c r="S41" s="90"/>
      <c r="T41" s="90" t="str">
        <f t="shared" si="10"/>
        <v>0%</v>
      </c>
      <c r="U41" s="90"/>
      <c r="V41" s="88"/>
      <c r="W41" s="90"/>
      <c r="X41" s="91" t="str">
        <f t="shared" si="11"/>
        <v>0%</v>
      </c>
      <c r="Y41" s="92"/>
      <c r="Z41" s="172"/>
      <c r="AA41" s="172"/>
      <c r="AB41" s="172"/>
      <c r="AC41" s="170"/>
      <c r="AD41" s="49" t="str">
        <f t="shared" si="12"/>
        <v xml:space="preserve">  </v>
      </c>
      <c r="AE41" s="91"/>
      <c r="AF41" s="50" t="str">
        <f t="shared" si="13"/>
        <v xml:space="preserve"> </v>
      </c>
      <c r="AG41" s="91"/>
      <c r="AH41" s="50" t="str">
        <f t="shared" si="14"/>
        <v xml:space="preserve"> </v>
      </c>
      <c r="AI41" s="91"/>
      <c r="AJ41" s="91"/>
      <c r="AK41" s="93"/>
      <c r="AL41" s="93"/>
      <c r="AM41" s="94">
        <f t="shared" si="15"/>
        <v>0</v>
      </c>
      <c r="AN41" s="51" t="str">
        <f t="shared" si="16"/>
        <v xml:space="preserve"> </v>
      </c>
      <c r="AO41" s="111" t="e">
        <f>AP40*AN41</f>
        <v>#VALUE!</v>
      </c>
      <c r="AP41" s="111" t="e">
        <f>AP40-AO41</f>
        <v>#VALUE!</v>
      </c>
      <c r="AQ41" s="119" t="e">
        <f>AR40*AN41</f>
        <v>#VALUE!</v>
      </c>
      <c r="AR41" s="119" t="e">
        <f>AR40-AQ41</f>
        <v>#VALUE!</v>
      </c>
      <c r="AS41" s="90"/>
      <c r="AT41" s="90"/>
      <c r="AU41" s="92"/>
      <c r="AV41" s="95"/>
      <c r="AW41" s="96"/>
      <c r="AX41" s="90"/>
      <c r="AY41" s="55" t="str">
        <f>+IFERROR(VLOOKUP(AW41,Datos!AA$54:AB$56,2,0),"")</f>
        <v/>
      </c>
      <c r="AZ41" s="118" t="str">
        <f>+IFERROR(VLOOKUP(AW41,Datos!W$62:X$64,2,0),"")</f>
        <v/>
      </c>
      <c r="BA41" s="77" t="str">
        <f>+IFERROR(VLOOKUP(AW41,Datos!AA$62:AB$64,2,0),"")</f>
        <v/>
      </c>
      <c r="BB41" s="154" t="str">
        <f>+IFERROR(VLOOKUP(AW41,Datos!AA$68:AB$70,2,0),"")</f>
        <v/>
      </c>
      <c r="BC41" s="97"/>
      <c r="BD41" s="97"/>
      <c r="BE41" s="97"/>
      <c r="BF41" s="90"/>
      <c r="BG41" s="106"/>
      <c r="BH41" s="92" t="s">
        <v>130</v>
      </c>
      <c r="BI41" s="106" t="str">
        <f>+IFERROR(VLOOKUP(BH41,Datos!AA$76:AB$78,2,0),"")</f>
        <v>Defina el valor que indica riesgo potencial</v>
      </c>
      <c r="BJ41" s="105"/>
      <c r="BK41" s="95"/>
      <c r="BL41" s="47"/>
      <c r="BM41" s="95"/>
      <c r="BN41" s="100"/>
      <c r="BO41" s="100"/>
      <c r="BP41" s="100"/>
      <c r="BQ41" s="100"/>
      <c r="BR41" s="100"/>
      <c r="BS41" s="100"/>
      <c r="BT41" s="92" t="s">
        <v>129</v>
      </c>
      <c r="BU41" s="100" t="str">
        <f>+IFERROR(VLOOKUP(BT41,Datos!AA$82:AB$84,2,0),"")</f>
        <v>Recuerde que requiere acción de mitigación debido a que es un valor crítico o inaceptable</v>
      </c>
      <c r="BV41" s="100"/>
      <c r="BW41" s="100"/>
      <c r="BX41" s="100"/>
      <c r="BY41" s="100"/>
      <c r="BZ41" s="101" t="s">
        <v>132</v>
      </c>
      <c r="CA41" s="102" t="str">
        <f t="shared" si="8"/>
        <v>N/A</v>
      </c>
      <c r="CB41" s="102"/>
      <c r="CC41" s="102"/>
      <c r="CD41" s="102"/>
    </row>
    <row r="42" spans="2:82" s="39" customFormat="1" ht="42" customHeight="1" x14ac:dyDescent="0.25">
      <c r="B42"/>
      <c r="C42" s="87"/>
      <c r="D42" s="98"/>
      <c r="E42" s="98"/>
      <c r="F42" s="98"/>
      <c r="G42" s="98"/>
      <c r="H42" s="98"/>
      <c r="I42" s="98"/>
      <c r="J42" s="98"/>
      <c r="K42" s="98"/>
      <c r="L42" s="88"/>
      <c r="M42" s="88"/>
      <c r="N42" s="88"/>
      <c r="O42" s="75"/>
      <c r="P42" s="74"/>
      <c r="Q42" s="89"/>
      <c r="R42" s="90"/>
      <c r="S42" s="90"/>
      <c r="T42" s="90"/>
      <c r="U42" s="90"/>
      <c r="V42" s="88"/>
      <c r="W42" s="90"/>
      <c r="X42" s="91"/>
      <c r="Y42" s="92"/>
      <c r="Z42" s="172"/>
      <c r="AA42" s="172"/>
      <c r="AB42" s="172"/>
      <c r="AC42" s="170"/>
      <c r="AD42" s="49"/>
      <c r="AE42" s="91"/>
      <c r="AF42" s="50"/>
      <c r="AG42" s="91"/>
      <c r="AH42" s="50"/>
      <c r="AI42" s="91"/>
      <c r="AJ42" s="91"/>
      <c r="AK42" s="93"/>
      <c r="AL42" s="93"/>
      <c r="AM42" s="94"/>
      <c r="AN42" s="51"/>
      <c r="AO42" s="111"/>
      <c r="AP42" s="111"/>
      <c r="AQ42" s="119"/>
      <c r="AR42" s="119"/>
      <c r="AS42" s="90"/>
      <c r="AT42" s="90"/>
      <c r="AU42" s="92"/>
      <c r="AV42" s="95"/>
      <c r="AW42" s="96"/>
      <c r="AX42" s="90"/>
      <c r="AY42" s="55"/>
      <c r="AZ42" s="118"/>
      <c r="BA42" s="77"/>
      <c r="BB42" s="154"/>
      <c r="BC42" s="97"/>
      <c r="BD42" s="97"/>
      <c r="BE42" s="97"/>
      <c r="BF42" s="90"/>
      <c r="BG42" s="106"/>
      <c r="BH42" s="92" t="s">
        <v>128</v>
      </c>
      <c r="BI42" s="106" t="str">
        <f>+IFERROR(VLOOKUP(BH42,Datos!AA$76:AB$78,2,0),"")</f>
        <v>Defina el valor mínimo deseado</v>
      </c>
      <c r="BJ42" s="105"/>
      <c r="BK42" s="95"/>
      <c r="BL42" s="47"/>
      <c r="BM42" s="95"/>
      <c r="BN42" s="100"/>
      <c r="BO42" s="100"/>
      <c r="BP42" s="100"/>
      <c r="BQ42" s="100"/>
      <c r="BR42" s="100"/>
      <c r="BS42" s="100"/>
      <c r="BT42" s="92"/>
      <c r="BU42" s="100"/>
      <c r="BV42" s="100"/>
      <c r="BW42" s="100"/>
      <c r="BX42" s="100"/>
      <c r="BY42" s="100"/>
      <c r="BZ42" s="101"/>
      <c r="CA42" s="102" t="str">
        <f t="shared" si="8"/>
        <v xml:space="preserve"> </v>
      </c>
      <c r="CB42" s="102"/>
      <c r="CC42" s="102"/>
      <c r="CD42" s="102"/>
    </row>
    <row r="43" spans="2:82" s="39" customFormat="1" ht="42" customHeight="1" x14ac:dyDescent="0.25">
      <c r="B43"/>
      <c r="C43" s="168"/>
      <c r="D43" s="168"/>
      <c r="E43" s="168"/>
      <c r="F43" s="98"/>
      <c r="G43" s="98"/>
      <c r="H43" s="98"/>
      <c r="I43" s="98"/>
      <c r="J43" s="98"/>
      <c r="K43" s="98" t="str">
        <f>+IFERROR(VLOOKUP(I43,Datos!R$38:S$42,2,0),"")</f>
        <v/>
      </c>
      <c r="L43" s="88"/>
      <c r="M43" s="169"/>
      <c r="N43" s="88"/>
      <c r="O43" s="75"/>
      <c r="P43" s="74" t="str">
        <f t="shared" si="9"/>
        <v xml:space="preserve">  </v>
      </c>
      <c r="Q43" s="89"/>
      <c r="R43" s="90"/>
      <c r="S43" s="90"/>
      <c r="T43" s="90" t="str">
        <f t="shared" si="10"/>
        <v>0%</v>
      </c>
      <c r="U43" s="90"/>
      <c r="V43" s="88"/>
      <c r="W43" s="90"/>
      <c r="X43" s="91" t="str">
        <f t="shared" si="11"/>
        <v>0%</v>
      </c>
      <c r="Y43" s="92"/>
      <c r="Z43" s="160"/>
      <c r="AA43" s="160"/>
      <c r="AB43" s="160"/>
      <c r="AC43" s="78"/>
      <c r="AD43" s="49" t="str">
        <f t="shared" si="12"/>
        <v xml:space="preserve">  </v>
      </c>
      <c r="AE43" s="91"/>
      <c r="AF43" s="50" t="str">
        <f t="shared" si="13"/>
        <v xml:space="preserve"> </v>
      </c>
      <c r="AG43" s="91"/>
      <c r="AH43" s="50" t="str">
        <f t="shared" si="14"/>
        <v xml:space="preserve"> </v>
      </c>
      <c r="AI43" s="91"/>
      <c r="AJ43" s="91"/>
      <c r="AK43" s="93"/>
      <c r="AL43" s="93"/>
      <c r="AM43" s="94">
        <f t="shared" si="15"/>
        <v>0</v>
      </c>
      <c r="AN43" s="51" t="str">
        <f t="shared" si="16"/>
        <v xml:space="preserve"> </v>
      </c>
      <c r="AO43" s="111" t="e">
        <f>(IF(AM43="Probabilidad",T43,IF(AM43="Impacto",0)))*AN43</f>
        <v>#VALUE!</v>
      </c>
      <c r="AP43" s="111" t="e">
        <f>(IF(AM43="Probabilidad",T43,IF(AM43="Impacto",0)))-AO43</f>
        <v>#VALUE!</v>
      </c>
      <c r="AQ43" s="111" t="e">
        <f>(IF(AM43="Probabilidad",0,IF(AM43="Impacto",X43)))*AN43</f>
        <v>#VALUE!</v>
      </c>
      <c r="AR43" s="111" t="e">
        <f>(IF(AM43="Probabilidad",0,IF(AM43="Impacto",X43)))-AQ43</f>
        <v>#VALUE!</v>
      </c>
      <c r="AS43" s="90"/>
      <c r="AT43" s="90"/>
      <c r="AU43" s="92"/>
      <c r="AV43" s="95"/>
      <c r="AW43" s="96"/>
      <c r="AX43" s="90"/>
      <c r="AY43" s="55" t="str">
        <f>+IFERROR(VLOOKUP(AW43,Datos!AA$54:AB$56,2,0),"")</f>
        <v/>
      </c>
      <c r="AZ43" s="118" t="str">
        <f>+IFERROR(VLOOKUP(AW43,Datos!W$62:X$64,2,0),"")</f>
        <v/>
      </c>
      <c r="BA43" s="77" t="str">
        <f>+IFERROR(VLOOKUP(AW43,Datos!AA$62:AB$64,2,0),"")</f>
        <v/>
      </c>
      <c r="BB43" s="154" t="str">
        <f>+IFERROR(VLOOKUP(AW43,Datos!AA$68:AB$70,2,0),"")</f>
        <v/>
      </c>
      <c r="BC43" s="171"/>
      <c r="BD43" s="167"/>
      <c r="BE43" s="156"/>
      <c r="BF43" s="167"/>
      <c r="BG43" s="167"/>
      <c r="BH43" s="92" t="s">
        <v>129</v>
      </c>
      <c r="BI43" s="106" t="str">
        <f>+IFERROR(VLOOKUP(BH43,Datos!AA$76:AB$78,2,0),"")</f>
        <v>Defina el valor crítico o inaceptable</v>
      </c>
      <c r="BJ43" s="105"/>
      <c r="BK43" s="95"/>
      <c r="BL43" s="47"/>
      <c r="BM43" s="95"/>
      <c r="BN43" s="100"/>
      <c r="BO43" s="100"/>
      <c r="BP43" s="100"/>
      <c r="BQ43" s="100"/>
      <c r="BR43" s="100"/>
      <c r="BS43" s="100"/>
      <c r="BT43" s="92" t="s">
        <v>129</v>
      </c>
      <c r="BU43" s="100" t="str">
        <f>+IFERROR(VLOOKUP(BT43,Datos!AA$82:AB$84,2,0),"")</f>
        <v>Recuerde que requiere acción de mitigación debido a que es un valor crítico o inaceptable</v>
      </c>
      <c r="BV43" s="100"/>
      <c r="BW43" s="100"/>
      <c r="BX43" s="100"/>
      <c r="BY43" s="100"/>
      <c r="BZ43" s="101" t="s">
        <v>132</v>
      </c>
      <c r="CA43" s="102" t="str">
        <f t="shared" si="8"/>
        <v>N/A</v>
      </c>
      <c r="CB43" s="102"/>
      <c r="CC43" s="102"/>
      <c r="CD43" s="102"/>
    </row>
    <row r="44" spans="2:82" s="39" customFormat="1" ht="42" customHeight="1" x14ac:dyDescent="0.25">
      <c r="B44"/>
      <c r="C44" s="87"/>
      <c r="D44" s="98"/>
      <c r="E44" s="98"/>
      <c r="F44" s="98"/>
      <c r="G44" s="98"/>
      <c r="H44" s="98"/>
      <c r="I44" s="98"/>
      <c r="J44" s="98"/>
      <c r="K44" s="98" t="str">
        <f>+IFERROR(VLOOKUP(I44,Datos!R$38:S$42,2,0),"")</f>
        <v/>
      </c>
      <c r="L44" s="88"/>
      <c r="M44" s="88"/>
      <c r="N44" s="88"/>
      <c r="O44" s="75"/>
      <c r="P44" s="74" t="str">
        <f t="shared" si="9"/>
        <v xml:space="preserve">  </v>
      </c>
      <c r="Q44" s="89"/>
      <c r="R44" s="90"/>
      <c r="S44" s="90"/>
      <c r="T44" s="90" t="str">
        <f t="shared" si="10"/>
        <v>0%</v>
      </c>
      <c r="U44" s="90"/>
      <c r="V44" s="88"/>
      <c r="W44" s="90"/>
      <c r="X44" s="91" t="str">
        <f t="shared" si="11"/>
        <v>0%</v>
      </c>
      <c r="Y44" s="92"/>
      <c r="Z44" s="160"/>
      <c r="AA44" s="160"/>
      <c r="AB44" s="160"/>
      <c r="AC44" s="78"/>
      <c r="AD44" s="49" t="str">
        <f>Z44&amp;" "&amp;AA44&amp; " " &amp;AB44</f>
        <v xml:space="preserve">  </v>
      </c>
      <c r="AE44" s="91"/>
      <c r="AF44" s="50" t="str">
        <f t="shared" si="13"/>
        <v xml:space="preserve"> </v>
      </c>
      <c r="AG44" s="91"/>
      <c r="AH44" s="50" t="str">
        <f t="shared" si="14"/>
        <v xml:space="preserve"> </v>
      </c>
      <c r="AI44" s="91"/>
      <c r="AJ44" s="91"/>
      <c r="AK44" s="93"/>
      <c r="AL44" s="93"/>
      <c r="AM44" s="94">
        <f t="shared" si="15"/>
        <v>0</v>
      </c>
      <c r="AN44" s="51" t="str">
        <f t="shared" si="16"/>
        <v xml:space="preserve"> </v>
      </c>
      <c r="AO44" s="111" t="e">
        <f>AP43*AN44</f>
        <v>#VALUE!</v>
      </c>
      <c r="AP44" s="111" t="e">
        <f>AP43-AO44</f>
        <v>#VALUE!</v>
      </c>
      <c r="AQ44" s="119" t="e">
        <f>AR43*AN44</f>
        <v>#VALUE!</v>
      </c>
      <c r="AR44" s="119" t="e">
        <f>AR43-AQ44</f>
        <v>#VALUE!</v>
      </c>
      <c r="AS44" s="90"/>
      <c r="AT44" s="90"/>
      <c r="AU44" s="92"/>
      <c r="AV44" s="95"/>
      <c r="AW44" s="96"/>
      <c r="AX44" s="90"/>
      <c r="AY44" s="55" t="str">
        <f>+IFERROR(VLOOKUP(AW44,Datos!AA$54:AB$56,2,0),"")</f>
        <v/>
      </c>
      <c r="AZ44" s="118" t="str">
        <f>+IFERROR(VLOOKUP(AW44,Datos!W$62:X$64,2,0),"")</f>
        <v/>
      </c>
      <c r="BA44" s="77" t="str">
        <f>+IFERROR(VLOOKUP(AW44,Datos!AA$62:AB$64,2,0),"")</f>
        <v/>
      </c>
      <c r="BB44" s="154" t="str">
        <f>+IFERROR(VLOOKUP(AW44,Datos!AA$68:AB$70,2,0),"")</f>
        <v/>
      </c>
      <c r="BC44" s="97"/>
      <c r="BD44" s="97"/>
      <c r="BE44" s="97"/>
      <c r="BF44" s="90"/>
      <c r="BG44" s="106"/>
      <c r="BH44" s="92" t="s">
        <v>130</v>
      </c>
      <c r="BI44" s="106" t="str">
        <f>+IFERROR(VLOOKUP(BH44,Datos!AA$76:AB$78,2,0),"")</f>
        <v>Defina el valor que indica riesgo potencial</v>
      </c>
      <c r="BJ44" s="105"/>
      <c r="BK44" s="95"/>
      <c r="BL44" s="47"/>
      <c r="BM44" s="95"/>
      <c r="BN44" s="100"/>
      <c r="BO44" s="100"/>
      <c r="BP44" s="100"/>
      <c r="BQ44" s="100"/>
      <c r="BR44" s="100"/>
      <c r="BS44" s="100"/>
      <c r="BT44" s="92" t="s">
        <v>129</v>
      </c>
      <c r="BU44" s="100" t="str">
        <f>+IFERROR(VLOOKUP(BT44,Datos!AA$82:AB$84,2,0),"")</f>
        <v>Recuerde que requiere acción de mitigación debido a que es un valor crítico o inaceptable</v>
      </c>
      <c r="BV44" s="100"/>
      <c r="BW44" s="100"/>
      <c r="BX44" s="100"/>
      <c r="BY44" s="100"/>
      <c r="BZ44" s="101" t="s">
        <v>132</v>
      </c>
      <c r="CA44" s="102" t="str">
        <f t="shared" si="8"/>
        <v>N/A</v>
      </c>
      <c r="CB44" s="102"/>
      <c r="CC44" s="102"/>
      <c r="CD44" s="102"/>
    </row>
    <row r="45" spans="2:82" s="39" customFormat="1" ht="42" customHeight="1" x14ac:dyDescent="0.25">
      <c r="B45"/>
      <c r="C45" s="87"/>
      <c r="D45" s="98"/>
      <c r="E45" s="98"/>
      <c r="F45" s="98"/>
      <c r="G45" s="98"/>
      <c r="H45" s="98"/>
      <c r="I45" s="98"/>
      <c r="J45" s="98"/>
      <c r="K45" s="98" t="str">
        <f>+IFERROR(VLOOKUP(I45,Datos!R$38:S$42,2,0),"")</f>
        <v/>
      </c>
      <c r="L45" s="88"/>
      <c r="M45" s="88"/>
      <c r="N45" s="88"/>
      <c r="O45" s="75"/>
      <c r="P45" s="74" t="str">
        <f t="shared" si="9"/>
        <v xml:space="preserve">  </v>
      </c>
      <c r="Q45" s="89"/>
      <c r="R45" s="90"/>
      <c r="S45" s="90"/>
      <c r="T45" s="90" t="str">
        <f t="shared" si="10"/>
        <v>0%</v>
      </c>
      <c r="U45" s="90"/>
      <c r="V45" s="88"/>
      <c r="W45" s="90"/>
      <c r="X45" s="91" t="str">
        <f t="shared" si="11"/>
        <v>0%</v>
      </c>
      <c r="Y45" s="92"/>
      <c r="Z45" s="172"/>
      <c r="AA45" s="172"/>
      <c r="AB45" s="172"/>
      <c r="AC45" s="78"/>
      <c r="AD45" s="49" t="str">
        <f>Z45&amp;" "&amp;AA45&amp; " " &amp;AB45</f>
        <v xml:space="preserve">  </v>
      </c>
      <c r="AE45" s="91"/>
      <c r="AF45" s="50" t="str">
        <f t="shared" si="13"/>
        <v xml:space="preserve"> </v>
      </c>
      <c r="AG45" s="91"/>
      <c r="AH45" s="50" t="str">
        <f t="shared" si="14"/>
        <v xml:space="preserve"> </v>
      </c>
      <c r="AI45" s="91"/>
      <c r="AJ45" s="91"/>
      <c r="AK45" s="93"/>
      <c r="AL45" s="93"/>
      <c r="AM45" s="94">
        <f t="shared" si="15"/>
        <v>0</v>
      </c>
      <c r="AN45" s="51" t="str">
        <f t="shared" si="16"/>
        <v xml:space="preserve"> </v>
      </c>
      <c r="AO45" s="111" t="e">
        <f>#REF!*AN45</f>
        <v>#REF!</v>
      </c>
      <c r="AP45" s="111" t="e">
        <f>#REF!-AO45</f>
        <v>#REF!</v>
      </c>
      <c r="AQ45" s="119" t="e">
        <f>#REF!*AN45</f>
        <v>#REF!</v>
      </c>
      <c r="AR45" s="119" t="e">
        <f>#REF!-AQ45</f>
        <v>#REF!</v>
      </c>
      <c r="AS45" s="90"/>
      <c r="AT45" s="90"/>
      <c r="AU45" s="92"/>
      <c r="AV45" s="95"/>
      <c r="AW45" s="96"/>
      <c r="AX45" s="90"/>
      <c r="AY45" s="55" t="str">
        <f>+IFERROR(VLOOKUP(AW45,Datos!AA$54:AB$56,2,0),"")</f>
        <v/>
      </c>
      <c r="AZ45" s="118" t="str">
        <f>+IFERROR(VLOOKUP(AW45,Datos!W$62:X$64,2,0),"")</f>
        <v/>
      </c>
      <c r="BA45" s="77" t="str">
        <f>+IFERROR(VLOOKUP(AW45,Datos!AA$62:AB$64,2,0),"")</f>
        <v/>
      </c>
      <c r="BB45" s="154" t="str">
        <f>+IFERROR(VLOOKUP(AW45,Datos!AA$68:AB$70,2,0),"")</f>
        <v/>
      </c>
      <c r="BC45" s="97"/>
      <c r="BD45" s="97"/>
      <c r="BE45" s="97"/>
      <c r="BF45" s="90"/>
      <c r="BG45" s="106"/>
      <c r="BH45" s="92" t="s">
        <v>128</v>
      </c>
      <c r="BI45" s="106" t="str">
        <f>+IFERROR(VLOOKUP(BH45,Datos!AA$76:AB$78,2,0),"")</f>
        <v>Defina el valor mínimo deseado</v>
      </c>
      <c r="BJ45" s="105"/>
      <c r="BK45" s="95"/>
      <c r="BL45" s="47"/>
      <c r="BM45" s="95"/>
      <c r="BN45" s="100"/>
      <c r="BO45" s="100"/>
      <c r="BP45" s="100"/>
      <c r="BQ45" s="100"/>
      <c r="BR45" s="100"/>
      <c r="BS45" s="100"/>
      <c r="BT45" s="92" t="s">
        <v>129</v>
      </c>
      <c r="BU45" s="100" t="str">
        <f>+IFERROR(VLOOKUP(BT45,Datos!AA$82:AB$84,2,0),"")</f>
        <v>Recuerde que requiere acción de mitigación debido a que es un valor crítico o inaceptable</v>
      </c>
      <c r="BV45" s="100"/>
      <c r="BW45" s="100"/>
      <c r="BX45" s="100"/>
      <c r="BY45" s="100"/>
      <c r="BZ45" s="101" t="s">
        <v>132</v>
      </c>
      <c r="CA45" s="102" t="str">
        <f t="shared" si="8"/>
        <v>N/A</v>
      </c>
      <c r="CB45" s="102"/>
      <c r="CC45" s="102"/>
      <c r="CD45" s="102"/>
    </row>
    <row r="46" spans="2:82" s="39" customFormat="1" ht="42" customHeight="1" x14ac:dyDescent="0.25">
      <c r="B46"/>
      <c r="C46" s="168"/>
      <c r="D46" s="168"/>
      <c r="E46" s="168"/>
      <c r="F46" s="98"/>
      <c r="G46" s="98"/>
      <c r="H46" s="98"/>
      <c r="I46" s="98"/>
      <c r="J46" s="98"/>
      <c r="K46" s="98" t="str">
        <f>+IFERROR(VLOOKUP(I46,Datos!R$38:S$42,2,0),"")</f>
        <v/>
      </c>
      <c r="L46" s="88"/>
      <c r="M46" s="88"/>
      <c r="N46" s="88"/>
      <c r="O46" s="75"/>
      <c r="P46" s="74" t="str">
        <f>L46&amp;" "&amp;M46&amp; " " &amp;N46</f>
        <v xml:space="preserve">  </v>
      </c>
      <c r="Q46" s="89"/>
      <c r="R46" s="90"/>
      <c r="S46" s="90"/>
      <c r="T46" s="90" t="str">
        <f t="shared" si="10"/>
        <v>0%</v>
      </c>
      <c r="U46" s="90"/>
      <c r="V46" s="88"/>
      <c r="W46" s="90"/>
      <c r="X46" s="91" t="str">
        <f t="shared" si="11"/>
        <v>0%</v>
      </c>
      <c r="Y46" s="92"/>
      <c r="Z46" s="160"/>
      <c r="AA46" s="160"/>
      <c r="AB46" s="160"/>
      <c r="AC46" s="170"/>
      <c r="AD46" s="49" t="str">
        <f t="shared" si="12"/>
        <v xml:space="preserve">  </v>
      </c>
      <c r="AE46" s="91"/>
      <c r="AF46" s="50" t="str">
        <f t="shared" si="13"/>
        <v xml:space="preserve"> </v>
      </c>
      <c r="AG46" s="91"/>
      <c r="AH46" s="50" t="str">
        <f t="shared" si="14"/>
        <v xml:space="preserve"> </v>
      </c>
      <c r="AI46" s="91"/>
      <c r="AJ46" s="91"/>
      <c r="AK46" s="93"/>
      <c r="AL46" s="93"/>
      <c r="AM46" s="94">
        <f t="shared" si="15"/>
        <v>0</v>
      </c>
      <c r="AN46" s="51" t="str">
        <f t="shared" si="16"/>
        <v xml:space="preserve"> </v>
      </c>
      <c r="AO46" s="111" t="e">
        <f>(IF(AM46="Probabilidad",T46,IF(AM46="Impacto",0)))*AN46</f>
        <v>#VALUE!</v>
      </c>
      <c r="AP46" s="111" t="e">
        <f>(IF(AM46="Probabilidad",T46,IF(AM46="Impacto",0)))-AO46</f>
        <v>#VALUE!</v>
      </c>
      <c r="AQ46" s="111" t="e">
        <f>(IF(AM46="Probabilidad",0,IF(AM46="Impacto",X46)))*AN46</f>
        <v>#VALUE!</v>
      </c>
      <c r="AR46" s="111" t="e">
        <f>(IF(AM46="Probabilidad",0,IF(AM46="Impacto",X46)))-AQ46</f>
        <v>#VALUE!</v>
      </c>
      <c r="AS46" s="90"/>
      <c r="AT46" s="90"/>
      <c r="AU46" s="92"/>
      <c r="AV46" s="95"/>
      <c r="AW46" s="96"/>
      <c r="AX46" s="90"/>
      <c r="AY46" s="55" t="str">
        <f>+IFERROR(VLOOKUP(AW46,Datos!AA$54:AB$56,2,0),"")</f>
        <v/>
      </c>
      <c r="AZ46" s="118" t="str">
        <f>+IFERROR(VLOOKUP(AW46,Datos!W$62:X$64,2,0),"")</f>
        <v/>
      </c>
      <c r="BA46" s="77" t="str">
        <f>+IFERROR(VLOOKUP(AW46,Datos!AA$62:AB$64,2,0),"")</f>
        <v/>
      </c>
      <c r="BB46" s="154" t="str">
        <f>+IFERROR(VLOOKUP(AW46,Datos!AA$68:AB$70,2,0),"")</f>
        <v/>
      </c>
      <c r="BC46" s="97"/>
      <c r="BD46" s="97"/>
      <c r="BE46" s="97"/>
      <c r="BF46" s="90"/>
      <c r="BG46" s="106"/>
      <c r="BH46" s="92" t="s">
        <v>129</v>
      </c>
      <c r="BI46" s="106" t="str">
        <f>+IFERROR(VLOOKUP(BH46,Datos!AA$76:AB$78,2,0),"")</f>
        <v>Defina el valor crítico o inaceptable</v>
      </c>
      <c r="BJ46" s="105"/>
      <c r="BK46" s="95"/>
      <c r="BL46" s="47"/>
      <c r="BM46" s="95"/>
      <c r="BN46" s="100"/>
      <c r="BO46" s="100"/>
      <c r="BP46" s="100"/>
      <c r="BQ46" s="100"/>
      <c r="BR46" s="100"/>
      <c r="BS46" s="100"/>
      <c r="BT46" s="92" t="s">
        <v>129</v>
      </c>
      <c r="BU46" s="100" t="str">
        <f>+IFERROR(VLOOKUP(BT46,Datos!AA$82:AB$84,2,0),"")</f>
        <v>Recuerde que requiere acción de mitigación debido a que es un valor crítico o inaceptable</v>
      </c>
      <c r="BV46" s="100"/>
      <c r="BW46" s="100"/>
      <c r="BX46" s="100"/>
      <c r="BY46" s="100"/>
      <c r="BZ46" s="101" t="s">
        <v>132</v>
      </c>
      <c r="CA46" s="102" t="str">
        <f t="shared" si="8"/>
        <v>N/A</v>
      </c>
      <c r="CB46" s="102"/>
      <c r="CC46" s="102"/>
      <c r="CD46" s="102"/>
    </row>
    <row r="47" spans="2:82" s="39" customFormat="1" ht="42" customHeight="1" x14ac:dyDescent="0.25">
      <c r="B47"/>
      <c r="C47" s="87"/>
      <c r="D47" s="98"/>
      <c r="E47" s="98"/>
      <c r="F47" s="98"/>
      <c r="G47" s="98"/>
      <c r="H47" s="98"/>
      <c r="I47" s="98"/>
      <c r="J47" s="98"/>
      <c r="K47" s="98" t="str">
        <f>+IFERROR(VLOOKUP(I47,Datos!R$38:S$42,2,0),"")</f>
        <v/>
      </c>
      <c r="L47" s="88"/>
      <c r="M47" s="88"/>
      <c r="N47" s="88"/>
      <c r="O47" s="75"/>
      <c r="P47" s="74" t="str">
        <f t="shared" si="9"/>
        <v xml:space="preserve">  </v>
      </c>
      <c r="Q47" s="89"/>
      <c r="R47" s="90"/>
      <c r="S47" s="90"/>
      <c r="T47" s="90" t="str">
        <f t="shared" si="10"/>
        <v>0%</v>
      </c>
      <c r="U47" s="90"/>
      <c r="V47" s="88"/>
      <c r="W47" s="90"/>
      <c r="X47" s="91" t="str">
        <f t="shared" si="11"/>
        <v>0%</v>
      </c>
      <c r="Y47" s="92"/>
      <c r="Z47" s="160"/>
      <c r="AA47" s="160"/>
      <c r="AB47" s="160"/>
      <c r="AC47" s="170"/>
      <c r="AD47" s="49" t="str">
        <f t="shared" si="12"/>
        <v xml:space="preserve">  </v>
      </c>
      <c r="AE47" s="91"/>
      <c r="AF47" s="50" t="str">
        <f t="shared" si="13"/>
        <v xml:space="preserve"> </v>
      </c>
      <c r="AG47" s="91"/>
      <c r="AH47" s="50" t="str">
        <f t="shared" si="14"/>
        <v xml:space="preserve"> </v>
      </c>
      <c r="AI47" s="91"/>
      <c r="AJ47" s="91"/>
      <c r="AK47" s="93"/>
      <c r="AL47" s="93"/>
      <c r="AM47" s="94">
        <f t="shared" si="15"/>
        <v>0</v>
      </c>
      <c r="AN47" s="51" t="str">
        <f t="shared" si="16"/>
        <v xml:space="preserve"> </v>
      </c>
      <c r="AO47" s="111" t="e">
        <f>AP46*AN47</f>
        <v>#VALUE!</v>
      </c>
      <c r="AP47" s="111" t="e">
        <f>AP46-AO47</f>
        <v>#VALUE!</v>
      </c>
      <c r="AQ47" s="119" t="e">
        <f>AR46*AN47</f>
        <v>#VALUE!</v>
      </c>
      <c r="AR47" s="119" t="e">
        <f>AR46-AQ47</f>
        <v>#VALUE!</v>
      </c>
      <c r="AS47" s="90"/>
      <c r="AT47" s="90"/>
      <c r="AU47" s="92"/>
      <c r="AV47" s="95"/>
      <c r="AW47" s="96"/>
      <c r="AX47" s="90"/>
      <c r="AY47" s="55" t="str">
        <f>+IFERROR(VLOOKUP(AW47,Datos!AA$54:AB$56,2,0),"")</f>
        <v/>
      </c>
      <c r="AZ47" s="118" t="str">
        <f>+IFERROR(VLOOKUP(AW47,Datos!W$62:X$64,2,0),"")</f>
        <v/>
      </c>
      <c r="BA47" s="77" t="str">
        <f>+IFERROR(VLOOKUP(AW47,Datos!AA$62:AB$64,2,0),"")</f>
        <v/>
      </c>
      <c r="BB47" s="154" t="str">
        <f>+IFERROR(VLOOKUP(AW47,Datos!AA$68:AB$70,2,0),"")</f>
        <v/>
      </c>
      <c r="BC47" s="97"/>
      <c r="BD47" s="97"/>
      <c r="BE47" s="97"/>
      <c r="BF47" s="90"/>
      <c r="BG47" s="106"/>
      <c r="BH47" s="92" t="s">
        <v>130</v>
      </c>
      <c r="BI47" s="106" t="str">
        <f>+IFERROR(VLOOKUP(BH47,Datos!AA$76:AB$78,2,0),"")</f>
        <v>Defina el valor que indica riesgo potencial</v>
      </c>
      <c r="BJ47" s="105"/>
      <c r="BK47" s="95"/>
      <c r="BL47" s="47"/>
      <c r="BM47" s="95"/>
      <c r="BN47" s="100"/>
      <c r="BO47" s="100"/>
      <c r="BP47" s="100"/>
      <c r="BQ47" s="100"/>
      <c r="BR47" s="100"/>
      <c r="BS47" s="100"/>
      <c r="BT47" s="92" t="s">
        <v>129</v>
      </c>
      <c r="BU47" s="100" t="str">
        <f>+IFERROR(VLOOKUP(BT47,Datos!AA$82:AB$84,2,0),"")</f>
        <v>Recuerde que requiere acción de mitigación debido a que es un valor crítico o inaceptable</v>
      </c>
      <c r="BV47" s="100"/>
      <c r="BW47" s="100"/>
      <c r="BX47" s="100"/>
      <c r="BY47" s="100"/>
      <c r="BZ47" s="101" t="s">
        <v>132</v>
      </c>
      <c r="CA47" s="102" t="str">
        <f t="shared" si="8"/>
        <v>N/A</v>
      </c>
      <c r="CB47" s="102"/>
      <c r="CC47" s="102"/>
      <c r="CD47" s="102"/>
    </row>
    <row r="48" spans="2:82" s="39" customFormat="1" ht="42" customHeight="1" x14ac:dyDescent="0.25">
      <c r="B48"/>
      <c r="C48" s="87"/>
      <c r="D48" s="98"/>
      <c r="E48" s="98"/>
      <c r="F48" s="98"/>
      <c r="G48" s="98"/>
      <c r="H48" s="98"/>
      <c r="I48" s="98"/>
      <c r="J48" s="98"/>
      <c r="K48" s="98" t="str">
        <f>+IFERROR(VLOOKUP(I48,Datos!R$38:S$42,2,0),"")</f>
        <v/>
      </c>
      <c r="L48" s="88"/>
      <c r="M48" s="88"/>
      <c r="N48" s="88"/>
      <c r="O48" s="75"/>
      <c r="P48" s="74" t="str">
        <f t="shared" si="9"/>
        <v xml:space="preserve">  </v>
      </c>
      <c r="Q48" s="89"/>
      <c r="R48" s="90"/>
      <c r="S48" s="90"/>
      <c r="T48" s="90" t="str">
        <f t="shared" si="10"/>
        <v>0%</v>
      </c>
      <c r="U48" s="90"/>
      <c r="V48" s="88"/>
      <c r="W48" s="90"/>
      <c r="X48" s="91" t="str">
        <f t="shared" si="11"/>
        <v>0%</v>
      </c>
      <c r="Y48" s="92"/>
      <c r="Z48" s="172"/>
      <c r="AA48" s="172"/>
      <c r="AB48" s="172"/>
      <c r="AC48" s="78"/>
      <c r="AD48" s="49" t="str">
        <f t="shared" si="12"/>
        <v xml:space="preserve">  </v>
      </c>
      <c r="AE48" s="91"/>
      <c r="AF48" s="50" t="str">
        <f t="shared" si="13"/>
        <v xml:space="preserve"> </v>
      </c>
      <c r="AG48" s="91"/>
      <c r="AH48" s="50" t="str">
        <f t="shared" si="14"/>
        <v xml:space="preserve"> </v>
      </c>
      <c r="AI48" s="91"/>
      <c r="AJ48" s="91"/>
      <c r="AK48" s="93"/>
      <c r="AL48" s="93"/>
      <c r="AM48" s="94">
        <f t="shared" si="15"/>
        <v>0</v>
      </c>
      <c r="AN48" s="51" t="str">
        <f t="shared" si="16"/>
        <v xml:space="preserve"> </v>
      </c>
      <c r="AO48" s="111" t="e">
        <f>#REF!*AN48</f>
        <v>#REF!</v>
      </c>
      <c r="AP48" s="111" t="e">
        <f>#REF!-AO48</f>
        <v>#REF!</v>
      </c>
      <c r="AQ48" s="119" t="e">
        <f>#REF!*AN48</f>
        <v>#REF!</v>
      </c>
      <c r="AR48" s="119" t="e">
        <f>#REF!-AQ48</f>
        <v>#REF!</v>
      </c>
      <c r="AS48" s="90"/>
      <c r="AT48" s="90"/>
      <c r="AU48" s="92"/>
      <c r="AV48" s="95"/>
      <c r="AW48" s="96"/>
      <c r="AX48" s="90"/>
      <c r="AY48" s="55" t="str">
        <f>+IFERROR(VLOOKUP(AW48,Datos!AA$54:AB$56,2,0),"")</f>
        <v/>
      </c>
      <c r="AZ48" s="118" t="str">
        <f>+IFERROR(VLOOKUP(AW48,Datos!W$62:X$64,2,0),"")</f>
        <v/>
      </c>
      <c r="BA48" s="77" t="str">
        <f>+IFERROR(VLOOKUP(AW48,Datos!AA$62:AB$64,2,0),"")</f>
        <v/>
      </c>
      <c r="BB48" s="154" t="str">
        <f>+IFERROR(VLOOKUP(AW48,Datos!AA$68:AB$70,2,0),"")</f>
        <v/>
      </c>
      <c r="BC48" s="97"/>
      <c r="BD48" s="97"/>
      <c r="BE48" s="97"/>
      <c r="BF48" s="90"/>
      <c r="BG48" s="106"/>
      <c r="BH48" s="92" t="s">
        <v>128</v>
      </c>
      <c r="BI48" s="106" t="str">
        <f>+IFERROR(VLOOKUP(BH48,Datos!AA$76:AB$78,2,0),"")</f>
        <v>Defina el valor mínimo deseado</v>
      </c>
      <c r="BJ48" s="105"/>
      <c r="BK48" s="95"/>
      <c r="BL48" s="47"/>
      <c r="BM48" s="95"/>
      <c r="BN48" s="100"/>
      <c r="BO48" s="100"/>
      <c r="BP48" s="100"/>
      <c r="BQ48" s="100"/>
      <c r="BR48" s="100"/>
      <c r="BS48" s="100"/>
      <c r="BT48" s="92" t="s">
        <v>129</v>
      </c>
      <c r="BU48" s="100" t="str">
        <f>+IFERROR(VLOOKUP(BT48,Datos!AA$82:AB$84,2,0),"")</f>
        <v>Recuerde que requiere acción de mitigación debido a que es un valor crítico o inaceptable</v>
      </c>
      <c r="BV48" s="100"/>
      <c r="BW48" s="100"/>
      <c r="BX48" s="100"/>
      <c r="BY48" s="100"/>
      <c r="BZ48" s="101" t="s">
        <v>132</v>
      </c>
      <c r="CA48" s="102" t="str">
        <f t="shared" si="8"/>
        <v>N/A</v>
      </c>
      <c r="CB48" s="102"/>
      <c r="CC48" s="102"/>
      <c r="CD48" s="102"/>
    </row>
    <row r="49" spans="2:82" s="39" customFormat="1" ht="42" customHeight="1" x14ac:dyDescent="0.25">
      <c r="B49"/>
      <c r="C49" s="168"/>
      <c r="D49" s="168"/>
      <c r="E49" s="168"/>
      <c r="F49" s="98"/>
      <c r="G49" s="98"/>
      <c r="H49" s="98"/>
      <c r="I49" s="98"/>
      <c r="J49" s="98"/>
      <c r="K49" s="98" t="str">
        <f>+IFERROR(VLOOKUP(I49,Datos!R$38:S$42,2,0),"")</f>
        <v/>
      </c>
      <c r="L49" s="88"/>
      <c r="M49" s="88"/>
      <c r="N49" s="88"/>
      <c r="O49" s="75"/>
      <c r="P49" s="74" t="str">
        <f t="shared" si="1"/>
        <v xml:space="preserve">  </v>
      </c>
      <c r="Q49" s="89"/>
      <c r="R49" s="90"/>
      <c r="S49" s="90"/>
      <c r="T49" s="90" t="str">
        <f t="shared" si="2"/>
        <v>0%</v>
      </c>
      <c r="U49" s="90"/>
      <c r="V49" s="88"/>
      <c r="W49" s="90"/>
      <c r="X49" s="91" t="str">
        <f t="shared" si="3"/>
        <v>0%</v>
      </c>
      <c r="Y49" s="92"/>
      <c r="Z49" s="186"/>
      <c r="AA49" s="186"/>
      <c r="AB49" s="185"/>
      <c r="AC49" s="78"/>
      <c r="AD49" s="49" t="str">
        <f t="shared" si="0"/>
        <v xml:space="preserve">  </v>
      </c>
      <c r="AE49" s="91"/>
      <c r="AF49" s="50" t="str">
        <f t="shared" si="4"/>
        <v xml:space="preserve"> </v>
      </c>
      <c r="AG49" s="91"/>
      <c r="AH49" s="50" t="str">
        <f t="shared" si="5"/>
        <v xml:space="preserve"> </v>
      </c>
      <c r="AI49" s="91"/>
      <c r="AJ49" s="91"/>
      <c r="AK49" s="93"/>
      <c r="AL49" s="93"/>
      <c r="AM49" s="94">
        <f t="shared" si="6"/>
        <v>0</v>
      </c>
      <c r="AN49" s="51" t="str">
        <f t="shared" si="7"/>
        <v xml:space="preserve"> </v>
      </c>
      <c r="AO49" s="111" t="e">
        <f>(IF(AM49="Probabilidad",T49,IF(AM49="Impacto",0)))*AN49</f>
        <v>#VALUE!</v>
      </c>
      <c r="AP49" s="111" t="e">
        <f>(IF(AM49="Probabilidad",T49,IF(AM49="Impacto",0)))-AO49</f>
        <v>#VALUE!</v>
      </c>
      <c r="AQ49" s="111" t="e">
        <f>(IF(AM49="Probabilidad",0,IF(AM49="Impacto",X49)))*AN49</f>
        <v>#VALUE!</v>
      </c>
      <c r="AR49" s="111" t="e">
        <f>(IF(AM49="Probabilidad",0,IF(AM49="Impacto",X49)))-AQ49</f>
        <v>#VALUE!</v>
      </c>
      <c r="AS49" s="90"/>
      <c r="AT49" s="90"/>
      <c r="AU49" s="92"/>
      <c r="AV49" s="95"/>
      <c r="AW49" s="96"/>
      <c r="AX49" s="90"/>
      <c r="AY49" s="55" t="str">
        <f>+IFERROR(VLOOKUP(AW49,Datos!AA$54:AB$56,2,0),"")</f>
        <v/>
      </c>
      <c r="AZ49" s="118" t="str">
        <f>+IFERROR(VLOOKUP(AW49,Datos!W$62:X$64,2,0),"")</f>
        <v/>
      </c>
      <c r="BA49" s="77" t="str">
        <f>+IFERROR(VLOOKUP(AW49,Datos!AA$62:AB$64,2,0),"")</f>
        <v/>
      </c>
      <c r="BB49" s="154" t="str">
        <f>+IFERROR(VLOOKUP(AW49,Datos!AA$68:AB$70,2,0),"")</f>
        <v/>
      </c>
      <c r="BC49" s="165"/>
      <c r="BD49" s="165"/>
      <c r="BE49" s="156"/>
      <c r="BF49" s="167"/>
      <c r="BG49" s="167"/>
      <c r="BH49" s="92" t="s">
        <v>129</v>
      </c>
      <c r="BI49" s="106" t="str">
        <f>+IFERROR(VLOOKUP(BH49,Datos!AA$76:AB$78,2,0),"")</f>
        <v>Defina el valor crítico o inaceptable</v>
      </c>
      <c r="BJ49" s="156" t="s">
        <v>134</v>
      </c>
      <c r="BK49" s="95"/>
      <c r="BL49" s="47"/>
      <c r="BM49" s="95"/>
      <c r="BN49" s="100"/>
      <c r="BO49" s="100"/>
      <c r="BP49" s="100"/>
      <c r="BQ49" s="100"/>
      <c r="BR49" s="100"/>
      <c r="BS49" s="100"/>
      <c r="BT49" s="92" t="s">
        <v>129</v>
      </c>
      <c r="BU49" s="100" t="str">
        <f>+IFERROR(VLOOKUP(BT49,Datos!AA$82:AB$84,2,0),"")</f>
        <v>Recuerde que requiere acción de mitigación debido a que es un valor crítico o inaceptable</v>
      </c>
      <c r="BV49" s="100"/>
      <c r="BW49" s="100"/>
      <c r="BX49" s="100"/>
      <c r="BY49" s="100"/>
      <c r="BZ49" s="101" t="s">
        <v>132</v>
      </c>
      <c r="CA49" s="102" t="str">
        <f t="shared" si="8"/>
        <v>N/A</v>
      </c>
      <c r="CB49" s="102"/>
      <c r="CC49" s="102"/>
      <c r="CD49" s="102"/>
    </row>
    <row r="50" spans="2:82" s="39" customFormat="1" ht="42" customHeight="1" x14ac:dyDescent="0.25">
      <c r="B50"/>
      <c r="C50" s="87"/>
      <c r="D50" s="98"/>
      <c r="E50" s="98"/>
      <c r="F50" s="98"/>
      <c r="G50" s="98"/>
      <c r="H50" s="98"/>
      <c r="I50" s="98"/>
      <c r="J50" s="98"/>
      <c r="K50" s="98" t="str">
        <f>+IFERROR(VLOOKUP(I50,Datos!R$38:S$42,2,0),"")</f>
        <v/>
      </c>
      <c r="L50" s="88"/>
      <c r="M50" s="88"/>
      <c r="N50" s="88"/>
      <c r="O50" s="75"/>
      <c r="P50" s="74" t="str">
        <f t="shared" si="1"/>
        <v xml:space="preserve">  </v>
      </c>
      <c r="Q50" s="89"/>
      <c r="R50" s="90"/>
      <c r="S50" s="90"/>
      <c r="T50" s="90" t="str">
        <f t="shared" si="2"/>
        <v>0%</v>
      </c>
      <c r="U50" s="90"/>
      <c r="V50" s="88"/>
      <c r="W50" s="90"/>
      <c r="X50" s="91" t="str">
        <f t="shared" si="3"/>
        <v>0%</v>
      </c>
      <c r="Y50" s="92"/>
      <c r="Z50" s="186"/>
      <c r="AA50" s="191"/>
      <c r="AB50" s="191"/>
      <c r="AC50" s="78"/>
      <c r="AD50" s="49" t="str">
        <f>Z50&amp;" "&amp;AA50&amp; " " &amp;AB50</f>
        <v xml:space="preserve">  </v>
      </c>
      <c r="AE50" s="91"/>
      <c r="AF50" s="50" t="str">
        <f t="shared" si="4"/>
        <v xml:space="preserve"> </v>
      </c>
      <c r="AG50" s="91"/>
      <c r="AH50" s="50" t="str">
        <f t="shared" si="5"/>
        <v xml:space="preserve"> </v>
      </c>
      <c r="AI50" s="91"/>
      <c r="AJ50" s="91"/>
      <c r="AK50" s="93"/>
      <c r="AL50" s="93"/>
      <c r="AM50" s="94">
        <f t="shared" si="6"/>
        <v>0</v>
      </c>
      <c r="AN50" s="51" t="str">
        <f t="shared" si="7"/>
        <v xml:space="preserve"> </v>
      </c>
      <c r="AO50" s="111" t="e">
        <f>AP49*AN50</f>
        <v>#VALUE!</v>
      </c>
      <c r="AP50" s="111" t="e">
        <f>AP49-AO50</f>
        <v>#VALUE!</v>
      </c>
      <c r="AQ50" s="119" t="e">
        <f>AR49*AN50</f>
        <v>#VALUE!</v>
      </c>
      <c r="AR50" s="119" t="e">
        <f>AR49-AQ50</f>
        <v>#VALUE!</v>
      </c>
      <c r="AS50" s="90"/>
      <c r="AT50" s="90"/>
      <c r="AU50" s="92"/>
      <c r="AV50" s="95"/>
      <c r="AW50" s="96"/>
      <c r="AX50" s="90"/>
      <c r="AY50" s="55" t="str">
        <f>+IFERROR(VLOOKUP(AW50,Datos!AA$54:AB$56,2,0),"")</f>
        <v/>
      </c>
      <c r="AZ50" s="118" t="str">
        <f>+IFERROR(VLOOKUP(AW50,Datos!W$62:X$64,2,0),"")</f>
        <v/>
      </c>
      <c r="BA50" s="77" t="str">
        <f>+IFERROR(VLOOKUP(AW50,Datos!AA$62:AB$64,2,0),"")</f>
        <v/>
      </c>
      <c r="BB50" s="154" t="str">
        <f>+IFERROR(VLOOKUP(AW50,Datos!AA$68:AB$70,2,0),"")</f>
        <v/>
      </c>
      <c r="BC50" s="97"/>
      <c r="BD50" s="97"/>
      <c r="BE50" s="97"/>
      <c r="BF50" s="90"/>
      <c r="BG50" s="106"/>
      <c r="BH50" s="92" t="s">
        <v>130</v>
      </c>
      <c r="BI50" s="106" t="str">
        <f>+IFERROR(VLOOKUP(BH50,Datos!AA$76:AB$78,2,0),"")</f>
        <v>Defina el valor que indica riesgo potencial</v>
      </c>
      <c r="BJ50" s="105"/>
      <c r="BK50" s="95"/>
      <c r="BL50" s="47"/>
      <c r="BM50" s="95"/>
      <c r="BN50" s="100"/>
      <c r="BO50" s="100"/>
      <c r="BP50" s="100"/>
      <c r="BQ50" s="100"/>
      <c r="BR50" s="100"/>
      <c r="BS50" s="100"/>
      <c r="BT50" s="92" t="s">
        <v>129</v>
      </c>
      <c r="BU50" s="100" t="str">
        <f>+IFERROR(VLOOKUP(BT50,Datos!AA$82:AB$84,2,0),"")</f>
        <v>Recuerde que requiere acción de mitigación debido a que es un valor crítico o inaceptable</v>
      </c>
      <c r="BV50" s="100"/>
      <c r="BW50" s="100"/>
      <c r="BX50" s="100"/>
      <c r="BY50" s="100"/>
      <c r="BZ50" s="101" t="s">
        <v>132</v>
      </c>
      <c r="CA50" s="102" t="str">
        <f t="shared" si="8"/>
        <v>N/A</v>
      </c>
      <c r="CB50" s="102"/>
      <c r="CC50" s="102"/>
      <c r="CD50" s="102"/>
    </row>
    <row r="51" spans="2:82" s="39" customFormat="1" ht="42" customHeight="1" x14ac:dyDescent="0.25">
      <c r="B51"/>
      <c r="C51" s="87"/>
      <c r="D51" s="98"/>
      <c r="E51" s="98"/>
      <c r="F51" s="98"/>
      <c r="G51" s="98"/>
      <c r="H51" s="98"/>
      <c r="I51" s="98"/>
      <c r="J51" s="98"/>
      <c r="K51" s="98" t="str">
        <f>+IFERROR(VLOOKUP(I51,Datos!R$38:S$42,2,0),"")</f>
        <v/>
      </c>
      <c r="L51" s="88"/>
      <c r="M51" s="88"/>
      <c r="N51" s="88"/>
      <c r="O51" s="75"/>
      <c r="P51" s="74" t="str">
        <f t="shared" si="1"/>
        <v xml:space="preserve">  </v>
      </c>
      <c r="Q51" s="89"/>
      <c r="R51" s="90"/>
      <c r="S51" s="90"/>
      <c r="T51" s="90" t="str">
        <f t="shared" si="2"/>
        <v>0%</v>
      </c>
      <c r="U51" s="90"/>
      <c r="V51" s="88"/>
      <c r="W51" s="90"/>
      <c r="X51" s="91" t="str">
        <f t="shared" si="3"/>
        <v>0%</v>
      </c>
      <c r="Y51" s="92"/>
      <c r="Z51" s="173"/>
      <c r="AA51" s="192"/>
      <c r="AB51" s="192"/>
      <c r="AC51" s="78"/>
      <c r="AD51" s="49" t="str">
        <f t="shared" si="0"/>
        <v xml:space="preserve">  </v>
      </c>
      <c r="AE51" s="91"/>
      <c r="AF51" s="50" t="str">
        <f t="shared" si="4"/>
        <v xml:space="preserve"> </v>
      </c>
      <c r="AG51" s="91"/>
      <c r="AH51" s="50" t="str">
        <f t="shared" si="5"/>
        <v xml:space="preserve"> </v>
      </c>
      <c r="AI51" s="91"/>
      <c r="AJ51" s="91"/>
      <c r="AK51" s="93"/>
      <c r="AL51" s="93"/>
      <c r="AM51" s="94">
        <f t="shared" si="6"/>
        <v>0</v>
      </c>
      <c r="AN51" s="51" t="str">
        <f t="shared" si="7"/>
        <v xml:space="preserve"> </v>
      </c>
      <c r="AO51" s="111" t="e">
        <f>#REF!*AN51</f>
        <v>#REF!</v>
      </c>
      <c r="AP51" s="111" t="e">
        <f>#REF!-AO51</f>
        <v>#REF!</v>
      </c>
      <c r="AQ51" s="119" t="e">
        <f>#REF!*AN51</f>
        <v>#REF!</v>
      </c>
      <c r="AR51" s="119" t="e">
        <f>#REF!-AQ51</f>
        <v>#REF!</v>
      </c>
      <c r="AS51" s="90"/>
      <c r="AT51" s="90"/>
      <c r="AU51" s="92"/>
      <c r="AV51" s="95"/>
      <c r="AW51" s="96"/>
      <c r="AX51" s="90"/>
      <c r="AY51" s="55" t="str">
        <f>+IFERROR(VLOOKUP(AW51,Datos!AA$54:AB$56,2,0),"")</f>
        <v/>
      </c>
      <c r="AZ51" s="118" t="str">
        <f>+IFERROR(VLOOKUP(AW51,Datos!W$62:X$64,2,0),"")</f>
        <v/>
      </c>
      <c r="BA51" s="77" t="str">
        <f>+IFERROR(VLOOKUP(AW51,Datos!AA$62:AB$64,2,0),"")</f>
        <v/>
      </c>
      <c r="BB51" s="154" t="str">
        <f>+IFERROR(VLOOKUP(AW51,Datos!AA$68:AB$70,2,0),"")</f>
        <v/>
      </c>
      <c r="BC51" s="97"/>
      <c r="BD51" s="97"/>
      <c r="BE51" s="97"/>
      <c r="BF51" s="90"/>
      <c r="BG51" s="106"/>
      <c r="BH51" s="92" t="s">
        <v>128</v>
      </c>
      <c r="BI51" s="106" t="str">
        <f>+IFERROR(VLOOKUP(BH51,Datos!AA$76:AB$78,2,0),"")</f>
        <v>Defina el valor mínimo deseado</v>
      </c>
      <c r="BJ51" s="105"/>
      <c r="BK51" s="95"/>
      <c r="BL51" s="47"/>
      <c r="BM51" s="95"/>
      <c r="BN51" s="100"/>
      <c r="BO51" s="100"/>
      <c r="BP51" s="100"/>
      <c r="BQ51" s="100"/>
      <c r="BR51" s="100"/>
      <c r="BS51" s="100"/>
      <c r="BT51" s="92" t="s">
        <v>129</v>
      </c>
      <c r="BU51" s="100" t="str">
        <f>+IFERROR(VLOOKUP(BT51,Datos!AA$82:AB$84,2,0),"")</f>
        <v>Recuerde que requiere acción de mitigación debido a que es un valor crítico o inaceptable</v>
      </c>
      <c r="BV51" s="100"/>
      <c r="BW51" s="100"/>
      <c r="BX51" s="100"/>
      <c r="BY51" s="100"/>
      <c r="BZ51" s="101" t="s">
        <v>132</v>
      </c>
      <c r="CA51" s="102" t="str">
        <f t="shared" si="8"/>
        <v>N/A</v>
      </c>
      <c r="CB51" s="102"/>
      <c r="CC51" s="102"/>
      <c r="CD51" s="102"/>
    </row>
    <row r="52" spans="2:82" s="39" customFormat="1" ht="42" customHeight="1" x14ac:dyDescent="0.25">
      <c r="B52"/>
      <c r="C52" s="87"/>
      <c r="D52" s="98"/>
      <c r="E52" s="98"/>
      <c r="F52" s="98"/>
      <c r="G52" s="98"/>
      <c r="H52" s="98"/>
      <c r="I52" s="98"/>
      <c r="J52" s="98"/>
      <c r="K52" s="98" t="str">
        <f>+IFERROR(VLOOKUP(I52,Datos!R$38:S$42,2,0),"")</f>
        <v/>
      </c>
      <c r="L52" s="88"/>
      <c r="M52" s="88"/>
      <c r="N52" s="88"/>
      <c r="O52" s="75"/>
      <c r="P52" s="74" t="str">
        <f t="shared" si="1"/>
        <v xml:space="preserve">  </v>
      </c>
      <c r="Q52" s="89"/>
      <c r="R52" s="90"/>
      <c r="S52" s="90"/>
      <c r="T52" s="90" t="str">
        <f t="shared" si="2"/>
        <v>0%</v>
      </c>
      <c r="U52" s="90"/>
      <c r="V52" s="88"/>
      <c r="W52" s="90"/>
      <c r="X52" s="91" t="str">
        <f t="shared" si="3"/>
        <v>0%</v>
      </c>
      <c r="Y52" s="92"/>
      <c r="Z52" s="172"/>
      <c r="AA52" s="172"/>
      <c r="AB52" s="172"/>
      <c r="AC52" s="170"/>
      <c r="AD52" s="49" t="str">
        <f t="shared" si="0"/>
        <v xml:space="preserve">  </v>
      </c>
      <c r="AE52" s="91"/>
      <c r="AF52" s="50" t="str">
        <f t="shared" si="4"/>
        <v xml:space="preserve"> </v>
      </c>
      <c r="AG52" s="91"/>
      <c r="AH52" s="50" t="str">
        <f t="shared" si="5"/>
        <v xml:space="preserve"> </v>
      </c>
      <c r="AI52" s="91"/>
      <c r="AJ52" s="91"/>
      <c r="AK52" s="93"/>
      <c r="AL52" s="93"/>
      <c r="AM52" s="94">
        <f t="shared" si="6"/>
        <v>0</v>
      </c>
      <c r="AN52" s="51" t="str">
        <f t="shared" si="7"/>
        <v xml:space="preserve"> </v>
      </c>
      <c r="AO52" s="111" t="e">
        <f>(IF(AM52="Probabilidad",T52,IF(AM52="Impacto",0)))*AN52</f>
        <v>#VALUE!</v>
      </c>
      <c r="AP52" s="111" t="e">
        <f>(IF(AM52="Probabilidad",T52,IF(AM52="Impacto",0)))-AO52</f>
        <v>#VALUE!</v>
      </c>
      <c r="AQ52" s="111" t="e">
        <f>(IF(AM52="Probabilidad",0,IF(AM52="Impacto",X52)))*AN52</f>
        <v>#VALUE!</v>
      </c>
      <c r="AR52" s="111" t="e">
        <f>(IF(AM52="Probabilidad",0,IF(AM52="Impacto",X52)))-AQ52</f>
        <v>#VALUE!</v>
      </c>
      <c r="AS52" s="90"/>
      <c r="AT52" s="90"/>
      <c r="AU52" s="92"/>
      <c r="AV52" s="95"/>
      <c r="AW52" s="96"/>
      <c r="AX52" s="90"/>
      <c r="AY52" s="55" t="str">
        <f>+IFERROR(VLOOKUP(AW52,Datos!AA$54:AB$56,2,0),"")</f>
        <v/>
      </c>
      <c r="AZ52" s="118" t="str">
        <f>+IFERROR(VLOOKUP(AW52,Datos!W$62:X$64,2,0),"")</f>
        <v/>
      </c>
      <c r="BA52" s="77" t="str">
        <f>+IFERROR(VLOOKUP(AW52,Datos!AA$62:AB$64,2,0),"")</f>
        <v/>
      </c>
      <c r="BB52" s="154" t="str">
        <f>+IFERROR(VLOOKUP(AW52,Datos!AA$68:AB$70,2,0),"")</f>
        <v/>
      </c>
      <c r="BC52" s="97"/>
      <c r="BD52" s="97"/>
      <c r="BE52" s="97"/>
      <c r="BF52" s="90"/>
      <c r="BG52" s="106"/>
      <c r="BH52" s="92" t="s">
        <v>129</v>
      </c>
      <c r="BI52" s="106" t="str">
        <f>+IFERROR(VLOOKUP(BH52,Datos!AA$76:AB$78,2,0),"")</f>
        <v>Defina el valor crítico o inaceptable</v>
      </c>
      <c r="BJ52" s="105"/>
      <c r="BK52" s="95"/>
      <c r="BL52" s="47"/>
      <c r="BM52" s="95"/>
      <c r="BN52" s="100"/>
      <c r="BO52" s="100"/>
      <c r="BP52" s="100"/>
      <c r="BQ52" s="100"/>
      <c r="BR52" s="100"/>
      <c r="BS52" s="100"/>
      <c r="BT52" s="92" t="s">
        <v>129</v>
      </c>
      <c r="BU52" s="100" t="str">
        <f>+IFERROR(VLOOKUP(BT52,Datos!AA$82:AB$84,2,0),"")</f>
        <v>Recuerde que requiere acción de mitigación debido a que es un valor crítico o inaceptable</v>
      </c>
      <c r="BV52" s="100"/>
      <c r="BW52" s="100"/>
      <c r="BX52" s="100"/>
      <c r="BY52" s="100"/>
      <c r="BZ52" s="101" t="s">
        <v>132</v>
      </c>
      <c r="CA52" s="102" t="str">
        <f t="shared" si="8"/>
        <v>N/A</v>
      </c>
      <c r="CB52" s="102"/>
      <c r="CC52" s="102"/>
      <c r="CD52" s="102"/>
    </row>
    <row r="53" spans="2:82" s="39" customFormat="1" ht="42" customHeight="1" x14ac:dyDescent="0.25">
      <c r="B53"/>
      <c r="C53" s="87"/>
      <c r="D53" s="98"/>
      <c r="E53" s="98"/>
      <c r="F53" s="98"/>
      <c r="G53" s="98"/>
      <c r="H53" s="98"/>
      <c r="I53" s="98"/>
      <c r="J53" s="98"/>
      <c r="K53" s="98" t="str">
        <f>+IFERROR(VLOOKUP(I53,Datos!R$38:S$42,2,0),"")</f>
        <v/>
      </c>
      <c r="L53" s="88"/>
      <c r="M53" s="88"/>
      <c r="N53" s="88"/>
      <c r="O53" s="75"/>
      <c r="P53" s="74" t="str">
        <f t="shared" si="1"/>
        <v xml:space="preserve">  </v>
      </c>
      <c r="Q53" s="89"/>
      <c r="R53" s="90"/>
      <c r="S53" s="90"/>
      <c r="T53" s="90" t="str">
        <f t="shared" si="2"/>
        <v>0%</v>
      </c>
      <c r="U53" s="90"/>
      <c r="V53" s="88"/>
      <c r="W53" s="90"/>
      <c r="X53" s="91" t="str">
        <f t="shared" si="3"/>
        <v>0%</v>
      </c>
      <c r="Y53" s="92"/>
      <c r="Z53" s="172"/>
      <c r="AA53" s="172"/>
      <c r="AB53" s="172"/>
      <c r="AC53" s="170"/>
      <c r="AD53" s="49" t="str">
        <f t="shared" si="0"/>
        <v xml:space="preserve">  </v>
      </c>
      <c r="AE53" s="91"/>
      <c r="AF53" s="50" t="str">
        <f t="shared" si="4"/>
        <v xml:space="preserve"> </v>
      </c>
      <c r="AG53" s="91"/>
      <c r="AH53" s="50" t="str">
        <f t="shared" si="5"/>
        <v xml:space="preserve"> </v>
      </c>
      <c r="AI53" s="91"/>
      <c r="AJ53" s="91"/>
      <c r="AK53" s="93"/>
      <c r="AL53" s="93"/>
      <c r="AM53" s="94">
        <f t="shared" si="6"/>
        <v>0</v>
      </c>
      <c r="AN53" s="51" t="str">
        <f t="shared" si="7"/>
        <v xml:space="preserve"> </v>
      </c>
      <c r="AO53" s="111" t="e">
        <f>AP52*AN53</f>
        <v>#VALUE!</v>
      </c>
      <c r="AP53" s="111" t="e">
        <f>AP52-AO53</f>
        <v>#VALUE!</v>
      </c>
      <c r="AQ53" s="119" t="e">
        <f>AR52*AN53</f>
        <v>#VALUE!</v>
      </c>
      <c r="AR53" s="119" t="e">
        <f>AR52-AQ53</f>
        <v>#VALUE!</v>
      </c>
      <c r="AS53" s="90"/>
      <c r="AT53" s="90"/>
      <c r="AU53" s="92"/>
      <c r="AV53" s="95"/>
      <c r="AW53" s="96"/>
      <c r="AX53" s="90"/>
      <c r="AY53" s="55" t="str">
        <f>+IFERROR(VLOOKUP(AW53,Datos!AA$54:AB$56,2,0),"")</f>
        <v/>
      </c>
      <c r="AZ53" s="118" t="str">
        <f>+IFERROR(VLOOKUP(AW53,Datos!W$62:X$64,2,0),"")</f>
        <v/>
      </c>
      <c r="BA53" s="77" t="str">
        <f>+IFERROR(VLOOKUP(AW53,Datos!AA$62:AB$64,2,0),"")</f>
        <v/>
      </c>
      <c r="BB53" s="154" t="str">
        <f>+IFERROR(VLOOKUP(AW53,Datos!AA$68:AB$70,2,0),"")</f>
        <v/>
      </c>
      <c r="BC53" s="97"/>
      <c r="BD53" s="97"/>
      <c r="BE53" s="97"/>
      <c r="BF53" s="90"/>
      <c r="BG53" s="106"/>
      <c r="BH53" s="92" t="s">
        <v>130</v>
      </c>
      <c r="BI53" s="106" t="str">
        <f>+IFERROR(VLOOKUP(BH53,Datos!AA$76:AB$78,2,0),"")</f>
        <v>Defina el valor que indica riesgo potencial</v>
      </c>
      <c r="BJ53" s="105"/>
      <c r="BK53" s="95"/>
      <c r="BL53" s="47"/>
      <c r="BM53" s="95"/>
      <c r="BN53" s="100"/>
      <c r="BO53" s="100"/>
      <c r="BP53" s="100"/>
      <c r="BQ53" s="100"/>
      <c r="BR53" s="100"/>
      <c r="BS53" s="100"/>
      <c r="BT53" s="92" t="s">
        <v>129</v>
      </c>
      <c r="BU53" s="100" t="str">
        <f>+IFERROR(VLOOKUP(BT53,Datos!AA$82:AB$84,2,0),"")</f>
        <v>Recuerde que requiere acción de mitigación debido a que es un valor crítico o inaceptable</v>
      </c>
      <c r="BV53" s="100"/>
      <c r="BW53" s="100"/>
      <c r="BX53" s="100"/>
      <c r="BY53" s="100"/>
      <c r="BZ53" s="101" t="s">
        <v>132</v>
      </c>
      <c r="CA53" s="102" t="str">
        <f t="shared" si="8"/>
        <v>N/A</v>
      </c>
      <c r="CB53" s="102"/>
      <c r="CC53" s="102"/>
      <c r="CD53" s="102"/>
    </row>
    <row r="54" spans="2:82" s="39" customFormat="1" ht="42" customHeight="1" x14ac:dyDescent="0.25">
      <c r="B54"/>
      <c r="C54" s="87"/>
      <c r="D54" s="98"/>
      <c r="E54" s="98"/>
      <c r="F54" s="98"/>
      <c r="G54" s="98"/>
      <c r="H54" s="98"/>
      <c r="I54" s="98"/>
      <c r="J54" s="98"/>
      <c r="K54" s="98" t="str">
        <f>+IFERROR(VLOOKUP(I54,Datos!R$38:S$42,2,0),"")</f>
        <v/>
      </c>
      <c r="L54" s="88"/>
      <c r="M54" s="88"/>
      <c r="N54" s="88"/>
      <c r="O54" s="75"/>
      <c r="P54" s="74" t="str">
        <f t="shared" si="1"/>
        <v xml:space="preserve">  </v>
      </c>
      <c r="Q54" s="89"/>
      <c r="R54" s="90"/>
      <c r="S54" s="90"/>
      <c r="T54" s="90" t="str">
        <f t="shared" si="2"/>
        <v>0%</v>
      </c>
      <c r="U54" s="90"/>
      <c r="V54" s="88"/>
      <c r="W54" s="90"/>
      <c r="X54" s="91" t="str">
        <f t="shared" si="3"/>
        <v>0%</v>
      </c>
      <c r="Y54" s="92"/>
      <c r="Z54" s="172"/>
      <c r="AA54" s="172"/>
      <c r="AB54" s="172"/>
      <c r="AC54" s="170"/>
      <c r="AD54" s="49" t="str">
        <f t="shared" si="0"/>
        <v xml:space="preserve">  </v>
      </c>
      <c r="AE54" s="91"/>
      <c r="AF54" s="50" t="str">
        <f t="shared" si="4"/>
        <v xml:space="preserve"> </v>
      </c>
      <c r="AG54" s="91"/>
      <c r="AH54" s="50" t="str">
        <f t="shared" si="5"/>
        <v xml:space="preserve"> </v>
      </c>
      <c r="AI54" s="91"/>
      <c r="AJ54" s="91"/>
      <c r="AK54" s="93"/>
      <c r="AL54" s="93"/>
      <c r="AM54" s="94">
        <f t="shared" si="6"/>
        <v>0</v>
      </c>
      <c r="AN54" s="51" t="str">
        <f t="shared" si="7"/>
        <v xml:space="preserve"> </v>
      </c>
      <c r="AO54" s="111" t="e">
        <f>AP53*AN54</f>
        <v>#VALUE!</v>
      </c>
      <c r="AP54" s="111" t="e">
        <f>AP53-AO54</f>
        <v>#VALUE!</v>
      </c>
      <c r="AQ54" s="119" t="e">
        <f>AR53*AN54</f>
        <v>#VALUE!</v>
      </c>
      <c r="AR54" s="119" t="e">
        <f>AR53-AQ54</f>
        <v>#VALUE!</v>
      </c>
      <c r="AS54" s="90"/>
      <c r="AT54" s="90"/>
      <c r="AU54" s="92"/>
      <c r="AV54" s="95"/>
      <c r="AW54" s="96"/>
      <c r="AX54" s="90"/>
      <c r="AY54" s="55" t="str">
        <f>+IFERROR(VLOOKUP(AW54,Datos!AA$54:AB$56,2,0),"")</f>
        <v/>
      </c>
      <c r="AZ54" s="118" t="str">
        <f>+IFERROR(VLOOKUP(AW54,Datos!W$62:X$64,2,0),"")</f>
        <v/>
      </c>
      <c r="BA54" s="77" t="str">
        <f>+IFERROR(VLOOKUP(AW54,Datos!AA$62:AB$64,2,0),"")</f>
        <v/>
      </c>
      <c r="BB54" s="154" t="str">
        <f>+IFERROR(VLOOKUP(AW54,Datos!AA$68:AB$70,2,0),"")</f>
        <v/>
      </c>
      <c r="BC54" s="97"/>
      <c r="BD54" s="97"/>
      <c r="BE54" s="97"/>
      <c r="BF54" s="90"/>
      <c r="BG54" s="106"/>
      <c r="BH54" s="92" t="s">
        <v>128</v>
      </c>
      <c r="BI54" s="106" t="str">
        <f>+IFERROR(VLOOKUP(BH54,Datos!AA$76:AB$78,2,0),"")</f>
        <v>Defina el valor mínimo deseado</v>
      </c>
      <c r="BJ54" s="105"/>
      <c r="BK54" s="95"/>
      <c r="BL54" s="47"/>
      <c r="BM54" s="95"/>
      <c r="BN54" s="100"/>
      <c r="BO54" s="100"/>
      <c r="BP54" s="100"/>
      <c r="BQ54" s="100"/>
      <c r="BR54" s="100"/>
      <c r="BS54" s="100"/>
      <c r="BT54" s="92" t="s">
        <v>129</v>
      </c>
      <c r="BU54" s="100" t="str">
        <f>+IFERROR(VLOOKUP(BT54,Datos!AA$82:AB$84,2,0),"")</f>
        <v>Recuerde que requiere acción de mitigación debido a que es un valor crítico o inaceptable</v>
      </c>
      <c r="BV54" s="100"/>
      <c r="BW54" s="100"/>
      <c r="BX54" s="100"/>
      <c r="BY54" s="100"/>
      <c r="BZ54" s="101" t="s">
        <v>132</v>
      </c>
      <c r="CA54" s="102" t="str">
        <f t="shared" si="8"/>
        <v>N/A</v>
      </c>
      <c r="CB54" s="102"/>
      <c r="CC54" s="102"/>
      <c r="CD54" s="102"/>
    </row>
    <row r="55" spans="2:82" s="39" customFormat="1" ht="42" customHeight="1" x14ac:dyDescent="0.25">
      <c r="B55"/>
      <c r="C55" s="87"/>
      <c r="D55" s="98"/>
      <c r="E55" s="98"/>
      <c r="F55" s="98"/>
      <c r="G55" s="98"/>
      <c r="H55" s="98"/>
      <c r="I55" s="98"/>
      <c r="J55" s="98"/>
      <c r="K55" s="98" t="str">
        <f>+IFERROR(VLOOKUP(I55,Datos!R$38:S$42,2,0),"")</f>
        <v/>
      </c>
      <c r="L55" s="88"/>
      <c r="M55" s="88"/>
      <c r="N55" s="88"/>
      <c r="O55" s="75"/>
      <c r="P55" s="74" t="str">
        <f t="shared" si="1"/>
        <v xml:space="preserve">  </v>
      </c>
      <c r="Q55" s="89"/>
      <c r="R55" s="90"/>
      <c r="S55" s="90"/>
      <c r="T55" s="90" t="str">
        <f t="shared" si="2"/>
        <v>0%</v>
      </c>
      <c r="U55" s="90"/>
      <c r="V55" s="88"/>
      <c r="W55" s="90"/>
      <c r="X55" s="91" t="str">
        <f t="shared" si="3"/>
        <v>0%</v>
      </c>
      <c r="Y55" s="92"/>
      <c r="Z55" s="172"/>
      <c r="AA55" s="172"/>
      <c r="AB55" s="172"/>
      <c r="AC55" s="170"/>
      <c r="AD55" s="49" t="str">
        <f t="shared" si="0"/>
        <v xml:space="preserve">  </v>
      </c>
      <c r="AE55" s="91"/>
      <c r="AF55" s="50" t="str">
        <f t="shared" si="4"/>
        <v xml:space="preserve"> </v>
      </c>
      <c r="AG55" s="91"/>
      <c r="AH55" s="50" t="str">
        <f t="shared" si="5"/>
        <v xml:space="preserve"> </v>
      </c>
      <c r="AI55" s="91"/>
      <c r="AJ55" s="91"/>
      <c r="AK55" s="93"/>
      <c r="AL55" s="93"/>
      <c r="AM55" s="94">
        <f t="shared" si="6"/>
        <v>0</v>
      </c>
      <c r="AN55" s="51" t="str">
        <f t="shared" si="7"/>
        <v xml:space="preserve"> </v>
      </c>
      <c r="AO55" s="111" t="e">
        <f>(IF(AM55="Probabilidad",T55,IF(AM55="Impacto",0)))*AN55</f>
        <v>#VALUE!</v>
      </c>
      <c r="AP55" s="111" t="e">
        <f>(IF(AM55="Probabilidad",T55,IF(AM55="Impacto",0)))-AO55</f>
        <v>#VALUE!</v>
      </c>
      <c r="AQ55" s="111" t="e">
        <f>(IF(AM55="Probabilidad",0,IF(AM55="Impacto",X55)))*AN55</f>
        <v>#VALUE!</v>
      </c>
      <c r="AR55" s="111" t="e">
        <f>(IF(AM55="Probabilidad",0,IF(AM55="Impacto",X55)))-AQ55</f>
        <v>#VALUE!</v>
      </c>
      <c r="AS55" s="90"/>
      <c r="AT55" s="90"/>
      <c r="AU55" s="92"/>
      <c r="AV55" s="95"/>
      <c r="AW55" s="96"/>
      <c r="AX55" s="90"/>
      <c r="AY55" s="55" t="str">
        <f>+IFERROR(VLOOKUP(AW55,Datos!AA$54:AB$56,2,0),"")</f>
        <v/>
      </c>
      <c r="AZ55" s="118" t="str">
        <f>+IFERROR(VLOOKUP(AW55,Datos!W$62:X$64,2,0),"")</f>
        <v/>
      </c>
      <c r="BA55" s="77" t="str">
        <f>+IFERROR(VLOOKUP(AW55,Datos!AA$62:AB$64,2,0),"")</f>
        <v/>
      </c>
      <c r="BB55" s="154" t="str">
        <f>+IFERROR(VLOOKUP(AW55,Datos!AA$68:AB$70,2,0),"")</f>
        <v/>
      </c>
      <c r="BC55" s="97"/>
      <c r="BD55" s="97"/>
      <c r="BE55" s="97"/>
      <c r="BF55" s="90"/>
      <c r="BG55" s="106"/>
      <c r="BH55" s="92"/>
      <c r="BI55" s="106" t="str">
        <f>+IFERROR(VLOOKUP(BH55,Datos!AA$76:AB$78,2,0),"")</f>
        <v/>
      </c>
      <c r="BJ55" s="105"/>
      <c r="BK55" s="95"/>
      <c r="BL55" s="47"/>
      <c r="BM55" s="95"/>
      <c r="BN55" s="100"/>
      <c r="BO55" s="100"/>
      <c r="BP55" s="100"/>
      <c r="BQ55" s="100"/>
      <c r="BR55" s="100"/>
      <c r="BS55" s="100"/>
      <c r="BT55" s="92" t="s">
        <v>129</v>
      </c>
      <c r="BU55" s="100" t="str">
        <f>+IFERROR(VLOOKUP(BT55,Datos!AA$82:AB$84,2,0),"")</f>
        <v>Recuerde que requiere acción de mitigación debido a que es un valor crítico o inaceptable</v>
      </c>
      <c r="BV55" s="100"/>
      <c r="BW55" s="100"/>
      <c r="BX55" s="100"/>
      <c r="BY55" s="100"/>
      <c r="BZ55" s="101" t="s">
        <v>132</v>
      </c>
      <c r="CA55" s="102" t="str">
        <f t="shared" si="8"/>
        <v>N/A</v>
      </c>
      <c r="CB55" s="102"/>
      <c r="CC55" s="102"/>
      <c r="CD55" s="102"/>
    </row>
    <row r="56" spans="2:82" s="39" customFormat="1" ht="42" customHeight="1" x14ac:dyDescent="0.25">
      <c r="B56"/>
      <c r="C56" s="87"/>
      <c r="D56" s="98"/>
      <c r="E56" s="98"/>
      <c r="F56" s="98"/>
      <c r="G56" s="98"/>
      <c r="H56" s="98"/>
      <c r="I56" s="98"/>
      <c r="J56" s="98"/>
      <c r="K56" s="98" t="str">
        <f>+IFERROR(VLOOKUP(I56,Datos!R$38:S$42,2,0),"")</f>
        <v/>
      </c>
      <c r="L56" s="88"/>
      <c r="M56" s="88"/>
      <c r="N56" s="88"/>
      <c r="O56" s="75"/>
      <c r="P56" s="74" t="str">
        <f t="shared" si="1"/>
        <v xml:space="preserve">  </v>
      </c>
      <c r="Q56" s="89"/>
      <c r="R56" s="90"/>
      <c r="S56" s="90"/>
      <c r="T56" s="90" t="str">
        <f t="shared" si="2"/>
        <v>0%</v>
      </c>
      <c r="U56" s="90"/>
      <c r="V56" s="88"/>
      <c r="W56" s="90"/>
      <c r="X56" s="91" t="str">
        <f t="shared" si="3"/>
        <v>0%</v>
      </c>
      <c r="Y56" s="92"/>
      <c r="Z56" s="172"/>
      <c r="AA56" s="172"/>
      <c r="AB56" s="172"/>
      <c r="AC56" s="78"/>
      <c r="AD56" s="49" t="str">
        <f t="shared" si="0"/>
        <v xml:space="preserve">  </v>
      </c>
      <c r="AE56" s="91"/>
      <c r="AF56" s="50" t="str">
        <f t="shared" si="4"/>
        <v xml:space="preserve"> </v>
      </c>
      <c r="AG56" s="91"/>
      <c r="AH56" s="50" t="str">
        <f t="shared" si="5"/>
        <v xml:space="preserve"> </v>
      </c>
      <c r="AI56" s="91"/>
      <c r="AJ56" s="91"/>
      <c r="AK56" s="93"/>
      <c r="AL56" s="93"/>
      <c r="AM56" s="94">
        <f t="shared" si="6"/>
        <v>0</v>
      </c>
      <c r="AN56" s="51" t="str">
        <f t="shared" si="7"/>
        <v xml:space="preserve"> </v>
      </c>
      <c r="AO56" s="111" t="e">
        <f>(IF(AM56="Probabilidad",T56,IF(AM56="Impacto",0)))*AN56</f>
        <v>#VALUE!</v>
      </c>
      <c r="AP56" s="111" t="e">
        <f>(IF(AM56="Probabilidad",T56,IF(AM56="Impacto",0)))-AO56</f>
        <v>#VALUE!</v>
      </c>
      <c r="AQ56" s="111" t="e">
        <f>(IF(AM56="Probabilidad",0,IF(AM56="Impacto",X56)))*AN56</f>
        <v>#VALUE!</v>
      </c>
      <c r="AR56" s="111" t="e">
        <f>(IF(AM56="Probabilidad",0,IF(AM56="Impacto",X56)))-AQ56</f>
        <v>#VALUE!</v>
      </c>
      <c r="AS56" s="90"/>
      <c r="AT56" s="90"/>
      <c r="AU56" s="92"/>
      <c r="AV56" s="95"/>
      <c r="AW56" s="96"/>
      <c r="AX56" s="90"/>
      <c r="AY56" s="55" t="str">
        <f>+IFERROR(VLOOKUP(AW56,Datos!AA$54:AB$56,2,0),"")</f>
        <v/>
      </c>
      <c r="AZ56" s="118" t="str">
        <f>+IFERROR(VLOOKUP(AW56,Datos!W$62:X$64,2,0),"")</f>
        <v/>
      </c>
      <c r="BA56" s="77" t="str">
        <f>+IFERROR(VLOOKUP(AW56,Datos!AA$62:AB$64,2,0),"")</f>
        <v/>
      </c>
      <c r="BB56" s="154" t="str">
        <f>+IFERROR(VLOOKUP(AW56,Datos!AA$68:AB$70,2,0),"")</f>
        <v/>
      </c>
      <c r="BC56" s="97"/>
      <c r="BD56" s="97"/>
      <c r="BE56" s="97"/>
      <c r="BF56" s="90"/>
      <c r="BG56" s="106"/>
      <c r="BH56" s="92" t="s">
        <v>129</v>
      </c>
      <c r="BI56" s="106" t="str">
        <f>+IFERROR(VLOOKUP(BH56,Datos!AA$76:AB$78,2,0),"")</f>
        <v>Defina el valor crítico o inaceptable</v>
      </c>
      <c r="BJ56" s="105"/>
      <c r="BK56" s="95"/>
      <c r="BL56" s="47"/>
      <c r="BM56" s="95"/>
      <c r="BN56" s="100"/>
      <c r="BO56" s="100"/>
      <c r="BP56" s="100"/>
      <c r="BQ56" s="100"/>
      <c r="BR56" s="100"/>
      <c r="BS56" s="100"/>
      <c r="BT56" s="92" t="s">
        <v>129</v>
      </c>
      <c r="BU56" s="100" t="str">
        <f>+IFERROR(VLOOKUP(BT56,Datos!AA$82:AB$84,2,0),"")</f>
        <v>Recuerde que requiere acción de mitigación debido a que es un valor crítico o inaceptable</v>
      </c>
      <c r="BV56" s="100"/>
      <c r="BW56" s="100"/>
      <c r="BX56" s="100"/>
      <c r="BY56" s="100"/>
      <c r="BZ56" s="101" t="s">
        <v>132</v>
      </c>
      <c r="CA56" s="102" t="str">
        <f t="shared" si="8"/>
        <v>N/A</v>
      </c>
      <c r="CB56" s="102"/>
      <c r="CC56" s="102"/>
      <c r="CD56" s="102"/>
    </row>
    <row r="57" spans="2:82" s="39" customFormat="1" ht="42" customHeight="1" x14ac:dyDescent="0.25">
      <c r="B57"/>
      <c r="C57" s="87"/>
      <c r="D57" s="98"/>
      <c r="E57" s="98"/>
      <c r="F57" s="98"/>
      <c r="G57" s="98"/>
      <c r="H57" s="98"/>
      <c r="I57" s="98"/>
      <c r="J57" s="98"/>
      <c r="K57" s="98" t="str">
        <f>+IFERROR(VLOOKUP(I57,Datos!R$38:S$42,2,0),"")</f>
        <v/>
      </c>
      <c r="L57" s="88"/>
      <c r="M57" s="88"/>
      <c r="N57" s="88"/>
      <c r="O57" s="75"/>
      <c r="P57" s="74" t="str">
        <f t="shared" si="1"/>
        <v xml:space="preserve">  </v>
      </c>
      <c r="Q57" s="89"/>
      <c r="R57" s="90"/>
      <c r="S57" s="90"/>
      <c r="T57" s="90" t="str">
        <f t="shared" si="2"/>
        <v>0%</v>
      </c>
      <c r="U57" s="90"/>
      <c r="V57" s="88"/>
      <c r="W57" s="90"/>
      <c r="X57" s="91" t="str">
        <f t="shared" si="3"/>
        <v>0%</v>
      </c>
      <c r="Y57" s="92"/>
      <c r="Z57" s="172"/>
      <c r="AA57" s="172"/>
      <c r="AB57" s="172"/>
      <c r="AC57" s="78"/>
      <c r="AD57" s="49" t="str">
        <f t="shared" si="0"/>
        <v xml:space="preserve">  </v>
      </c>
      <c r="AE57" s="91"/>
      <c r="AF57" s="50" t="str">
        <f t="shared" si="4"/>
        <v xml:space="preserve"> </v>
      </c>
      <c r="AG57" s="91"/>
      <c r="AH57" s="50" t="str">
        <f t="shared" si="5"/>
        <v xml:space="preserve"> </v>
      </c>
      <c r="AI57" s="91"/>
      <c r="AJ57" s="91"/>
      <c r="AK57" s="93"/>
      <c r="AL57" s="93"/>
      <c r="AM57" s="94">
        <f t="shared" si="6"/>
        <v>0</v>
      </c>
      <c r="AN57" s="51" t="str">
        <f t="shared" si="7"/>
        <v xml:space="preserve"> </v>
      </c>
      <c r="AO57" s="111" t="e">
        <f>AP56*AN57</f>
        <v>#VALUE!</v>
      </c>
      <c r="AP57" s="111" t="e">
        <f>AP56-AO57</f>
        <v>#VALUE!</v>
      </c>
      <c r="AQ57" s="119" t="e">
        <f>AR56*AN57</f>
        <v>#VALUE!</v>
      </c>
      <c r="AR57" s="119" t="e">
        <f>AR56-AQ57</f>
        <v>#VALUE!</v>
      </c>
      <c r="AS57" s="90"/>
      <c r="AT57" s="90"/>
      <c r="AU57" s="92"/>
      <c r="AV57" s="95"/>
      <c r="AW57" s="96"/>
      <c r="AX57" s="90"/>
      <c r="AY57" s="55" t="str">
        <f>+IFERROR(VLOOKUP(AW57,Datos!AA$54:AB$56,2,0),"")</f>
        <v/>
      </c>
      <c r="AZ57" s="118" t="str">
        <f>+IFERROR(VLOOKUP(AW57,Datos!W$62:X$64,2,0),"")</f>
        <v/>
      </c>
      <c r="BA57" s="77" t="str">
        <f>+IFERROR(VLOOKUP(AW57,Datos!AA$62:AB$64,2,0),"")</f>
        <v/>
      </c>
      <c r="BB57" s="154" t="str">
        <f>+IFERROR(VLOOKUP(AW57,Datos!AA$68:AB$70,2,0),"")</f>
        <v/>
      </c>
      <c r="BC57" s="97"/>
      <c r="BD57" s="97"/>
      <c r="BE57" s="97"/>
      <c r="BF57" s="90"/>
      <c r="BG57" s="106"/>
      <c r="BH57" s="92" t="s">
        <v>130</v>
      </c>
      <c r="BI57" s="106" t="str">
        <f>+IFERROR(VLOOKUP(BH57,Datos!AA$76:AB$78,2,0),"")</f>
        <v>Defina el valor que indica riesgo potencial</v>
      </c>
      <c r="BJ57" s="105"/>
      <c r="BK57" s="95"/>
      <c r="BL57" s="47"/>
      <c r="BM57" s="95"/>
      <c r="BN57" s="100"/>
      <c r="BO57" s="100"/>
      <c r="BP57" s="100"/>
      <c r="BQ57" s="100"/>
      <c r="BR57" s="100"/>
      <c r="BS57" s="100"/>
      <c r="BT57" s="92" t="s">
        <v>129</v>
      </c>
      <c r="BU57" s="100" t="str">
        <f>+IFERROR(VLOOKUP(BT57,Datos!AA$82:AB$84,2,0),"")</f>
        <v>Recuerde que requiere acción de mitigación debido a que es un valor crítico o inaceptable</v>
      </c>
      <c r="BV57" s="100"/>
      <c r="BW57" s="100"/>
      <c r="BX57" s="100"/>
      <c r="BY57" s="100"/>
      <c r="BZ57" s="101" t="s">
        <v>132</v>
      </c>
      <c r="CA57" s="102" t="str">
        <f t="shared" si="8"/>
        <v>N/A</v>
      </c>
      <c r="CB57" s="102"/>
      <c r="CC57" s="102"/>
      <c r="CD57" s="102"/>
    </row>
    <row r="58" spans="2:82" s="39" customFormat="1" ht="42" customHeight="1" x14ac:dyDescent="0.25">
      <c r="B58"/>
      <c r="C58" s="87"/>
      <c r="D58" s="98"/>
      <c r="E58" s="98"/>
      <c r="F58" s="98"/>
      <c r="G58" s="98"/>
      <c r="H58" s="98"/>
      <c r="I58" s="98"/>
      <c r="J58" s="98"/>
      <c r="K58" s="98" t="str">
        <f>+IFERROR(VLOOKUP(I58,Datos!R$38:S$42,2,0),"")</f>
        <v/>
      </c>
      <c r="L58" s="88"/>
      <c r="M58" s="88"/>
      <c r="N58" s="88"/>
      <c r="O58" s="75"/>
      <c r="P58" s="74" t="str">
        <f t="shared" si="1"/>
        <v xml:space="preserve">  </v>
      </c>
      <c r="Q58" s="89"/>
      <c r="R58" s="90"/>
      <c r="S58" s="90"/>
      <c r="T58" s="90" t="str">
        <f t="shared" si="2"/>
        <v>0%</v>
      </c>
      <c r="U58" s="90"/>
      <c r="V58" s="88"/>
      <c r="W58" s="90"/>
      <c r="X58" s="91" t="str">
        <f t="shared" si="3"/>
        <v>0%</v>
      </c>
      <c r="Y58" s="92"/>
      <c r="Z58" s="172"/>
      <c r="AA58" s="172"/>
      <c r="AB58" s="172"/>
      <c r="AC58" s="78"/>
      <c r="AD58" s="49" t="str">
        <f t="shared" si="0"/>
        <v xml:space="preserve">  </v>
      </c>
      <c r="AE58" s="91"/>
      <c r="AF58" s="50" t="str">
        <f t="shared" si="4"/>
        <v xml:space="preserve"> </v>
      </c>
      <c r="AG58" s="91"/>
      <c r="AH58" s="50" t="str">
        <f t="shared" si="5"/>
        <v xml:space="preserve"> </v>
      </c>
      <c r="AI58" s="91"/>
      <c r="AJ58" s="91"/>
      <c r="AK58" s="93"/>
      <c r="AL58" s="93"/>
      <c r="AM58" s="94">
        <f t="shared" si="6"/>
        <v>0</v>
      </c>
      <c r="AN58" s="51" t="str">
        <f t="shared" si="7"/>
        <v xml:space="preserve"> </v>
      </c>
      <c r="AO58" s="111" t="e">
        <f>AP57*AN58</f>
        <v>#VALUE!</v>
      </c>
      <c r="AP58" s="111" t="e">
        <f>AP57-AO58</f>
        <v>#VALUE!</v>
      </c>
      <c r="AQ58" s="119" t="e">
        <f>AR57*AN58</f>
        <v>#VALUE!</v>
      </c>
      <c r="AR58" s="119" t="e">
        <f>AR57-AQ58</f>
        <v>#VALUE!</v>
      </c>
      <c r="AS58" s="90"/>
      <c r="AT58" s="90"/>
      <c r="AU58" s="92"/>
      <c r="AV58" s="95"/>
      <c r="AW58" s="96"/>
      <c r="AX58" s="90"/>
      <c r="AY58" s="55" t="str">
        <f>+IFERROR(VLOOKUP(AW58,Datos!AA$54:AB$56,2,0),"")</f>
        <v/>
      </c>
      <c r="AZ58" s="118" t="str">
        <f>+IFERROR(VLOOKUP(AW58,Datos!W$62:X$64,2,0),"")</f>
        <v/>
      </c>
      <c r="BA58" s="77" t="str">
        <f>+IFERROR(VLOOKUP(AW58,Datos!AA$62:AB$64,2,0),"")</f>
        <v/>
      </c>
      <c r="BB58" s="154" t="str">
        <f>+IFERROR(VLOOKUP(AW58,Datos!AA$68:AB$70,2,0),"")</f>
        <v/>
      </c>
      <c r="BC58" s="97"/>
      <c r="BD58" s="97"/>
      <c r="BE58" s="97"/>
      <c r="BF58" s="90"/>
      <c r="BG58" s="106"/>
      <c r="BH58" s="92" t="s">
        <v>128</v>
      </c>
      <c r="BI58" s="106" t="str">
        <f>+IFERROR(VLOOKUP(BH58,Datos!AA$76:AB$78,2,0),"")</f>
        <v>Defina el valor mínimo deseado</v>
      </c>
      <c r="BJ58" s="105"/>
      <c r="BK58" s="95"/>
      <c r="BL58" s="47"/>
      <c r="BM58" s="95"/>
      <c r="BN58" s="100"/>
      <c r="BO58" s="100"/>
      <c r="BP58" s="100"/>
      <c r="BQ58" s="100"/>
      <c r="BR58" s="100"/>
      <c r="BS58" s="100"/>
      <c r="BT58" s="92" t="s">
        <v>129</v>
      </c>
      <c r="BU58" s="100" t="str">
        <f>+IFERROR(VLOOKUP(BT58,Datos!AA$82:AB$84,2,0),"")</f>
        <v>Recuerde que requiere acción de mitigación debido a que es un valor crítico o inaceptable</v>
      </c>
      <c r="BV58" s="100"/>
      <c r="BW58" s="100"/>
      <c r="BX58" s="100"/>
      <c r="BY58" s="100"/>
      <c r="BZ58" s="101" t="s">
        <v>132</v>
      </c>
      <c r="CA58" s="102" t="str">
        <f t="shared" si="8"/>
        <v>N/A</v>
      </c>
      <c r="CB58" s="102"/>
      <c r="CC58" s="102"/>
      <c r="CD58" s="102"/>
    </row>
    <row r="59" spans="2:82" s="39" customFormat="1" ht="42" customHeight="1" x14ac:dyDescent="0.25">
      <c r="B59"/>
      <c r="C59" s="87"/>
      <c r="D59" s="98"/>
      <c r="E59" s="98"/>
      <c r="F59" s="98"/>
      <c r="G59" s="98"/>
      <c r="H59" s="98"/>
      <c r="I59" s="98"/>
      <c r="J59" s="98"/>
      <c r="K59" s="98" t="str">
        <f>+IFERROR(VLOOKUP(I59,Datos!R$38:S$42,2,0),"")</f>
        <v/>
      </c>
      <c r="L59" s="88"/>
      <c r="M59" s="88"/>
      <c r="N59" s="88"/>
      <c r="O59" s="75"/>
      <c r="P59" s="74" t="str">
        <f t="shared" si="1"/>
        <v xml:space="preserve">  </v>
      </c>
      <c r="Q59" s="89"/>
      <c r="R59" s="90"/>
      <c r="S59" s="90"/>
      <c r="T59" s="90" t="str">
        <f t="shared" si="2"/>
        <v>0%</v>
      </c>
      <c r="U59" s="90"/>
      <c r="V59" s="88"/>
      <c r="W59" s="90"/>
      <c r="X59" s="91" t="str">
        <f t="shared" si="3"/>
        <v>0%</v>
      </c>
      <c r="Y59" s="92"/>
      <c r="Z59" s="172"/>
      <c r="AA59" s="172"/>
      <c r="AB59" s="172"/>
      <c r="AC59" s="78"/>
      <c r="AD59" s="49" t="str">
        <f t="shared" si="0"/>
        <v xml:space="preserve">  </v>
      </c>
      <c r="AE59" s="91"/>
      <c r="AF59" s="50" t="str">
        <f t="shared" si="4"/>
        <v xml:space="preserve"> </v>
      </c>
      <c r="AG59" s="91"/>
      <c r="AH59" s="50" t="str">
        <f t="shared" si="5"/>
        <v xml:space="preserve"> </v>
      </c>
      <c r="AI59" s="91"/>
      <c r="AJ59" s="91"/>
      <c r="AK59" s="93"/>
      <c r="AL59" s="93"/>
      <c r="AM59" s="94">
        <f t="shared" si="6"/>
        <v>0</v>
      </c>
      <c r="AN59" s="51" t="str">
        <f t="shared" si="7"/>
        <v xml:space="preserve"> </v>
      </c>
      <c r="AO59" s="111" t="e">
        <f>AP3*AN59</f>
        <v>#VALUE!</v>
      </c>
      <c r="AP59" s="111" t="e">
        <f>AP3-AO59</f>
        <v>#VALUE!</v>
      </c>
      <c r="AQ59" s="119" t="e">
        <f>AR3*AN59</f>
        <v>#VALUE!</v>
      </c>
      <c r="AR59" s="119" t="e">
        <f>AR3-AQ59</f>
        <v>#VALUE!</v>
      </c>
      <c r="AS59" s="90"/>
      <c r="AT59" s="90"/>
      <c r="AU59" s="92"/>
      <c r="AV59" s="95"/>
      <c r="AW59" s="96"/>
      <c r="AX59" s="90"/>
      <c r="AY59" s="55" t="str">
        <f>+IFERROR(VLOOKUP(AW59,Datos!AA$54:AB$56,2,0),"")</f>
        <v/>
      </c>
      <c r="AZ59" s="118" t="str">
        <f>+IFERROR(VLOOKUP(AW59,Datos!W$62:X$64,2,0),"")</f>
        <v/>
      </c>
      <c r="BA59" s="77" t="str">
        <f>+IFERROR(VLOOKUP(AW59,Datos!AA$62:AB$64,2,0),"")</f>
        <v/>
      </c>
      <c r="BB59" s="154" t="str">
        <f>+IFERROR(VLOOKUP(AW59,Datos!AA$68:AB$70,2,0),"")</f>
        <v/>
      </c>
      <c r="BC59" s="97"/>
      <c r="BD59" s="97"/>
      <c r="BE59" s="97"/>
      <c r="BF59" s="90"/>
      <c r="BG59" s="106"/>
      <c r="BH59" s="92"/>
      <c r="BI59" s="106" t="str">
        <f>+IFERROR(VLOOKUP(BH59,Datos!AA$76:AB$78,2,0),"")</f>
        <v/>
      </c>
      <c r="BJ59" s="105"/>
      <c r="BK59" s="95"/>
      <c r="BL59" s="47"/>
      <c r="BM59" s="95"/>
      <c r="BN59" s="100"/>
      <c r="BO59" s="100"/>
      <c r="BP59" s="100"/>
      <c r="BQ59" s="100"/>
      <c r="BR59" s="100"/>
      <c r="BS59" s="100"/>
      <c r="BT59" s="92" t="s">
        <v>129</v>
      </c>
      <c r="BU59" s="100" t="str">
        <f>+IFERROR(VLOOKUP(BT59,Datos!AA$82:AB$84,2,0),"")</f>
        <v>Recuerde que requiere acción de mitigación debido a que es un valor crítico o inaceptable</v>
      </c>
      <c r="BV59" s="100"/>
      <c r="BW59" s="100"/>
      <c r="BX59" s="100"/>
      <c r="BY59" s="100"/>
      <c r="BZ59" s="101" t="s">
        <v>132</v>
      </c>
      <c r="CA59" s="102" t="str">
        <f t="shared" si="8"/>
        <v>N/A</v>
      </c>
      <c r="CB59" s="102"/>
      <c r="CC59" s="102"/>
      <c r="CD59" s="102"/>
    </row>
    <row r="60" spans="2:82" s="39" customFormat="1" ht="42" customHeight="1" x14ac:dyDescent="0.25">
      <c r="B60"/>
      <c r="C60" s="87"/>
      <c r="D60" s="98"/>
      <c r="E60" s="98"/>
      <c r="F60" s="98"/>
      <c r="G60" s="98"/>
      <c r="H60" s="98"/>
      <c r="I60" s="98"/>
      <c r="J60" s="98"/>
      <c r="K60" s="98" t="str">
        <f>+IFERROR(VLOOKUP(I60,Datos!R$38:S$42,2,0),"")</f>
        <v/>
      </c>
      <c r="L60" s="88"/>
      <c r="M60" s="88"/>
      <c r="N60" s="88"/>
      <c r="O60" s="75"/>
      <c r="P60" s="74" t="str">
        <f t="shared" si="1"/>
        <v xml:space="preserve">  </v>
      </c>
      <c r="Q60" s="89"/>
      <c r="R60" s="90"/>
      <c r="S60" s="90"/>
      <c r="T60" s="90" t="str">
        <f t="shared" si="2"/>
        <v>0%</v>
      </c>
      <c r="U60" s="90"/>
      <c r="V60" s="88"/>
      <c r="W60" s="90"/>
      <c r="X60" s="91" t="str">
        <f t="shared" si="3"/>
        <v>0%</v>
      </c>
      <c r="Y60" s="92"/>
      <c r="Z60" s="172"/>
      <c r="AA60" s="172"/>
      <c r="AB60" s="172"/>
      <c r="AC60" s="78"/>
      <c r="AD60" s="49" t="str">
        <f t="shared" si="0"/>
        <v xml:space="preserve">  </v>
      </c>
      <c r="AE60" s="91"/>
      <c r="AF60" s="50" t="str">
        <f t="shared" si="4"/>
        <v xml:space="preserve"> </v>
      </c>
      <c r="AG60" s="91"/>
      <c r="AH60" s="50" t="str">
        <f t="shared" si="5"/>
        <v xml:space="preserve"> </v>
      </c>
      <c r="AI60" s="91"/>
      <c r="AJ60" s="91"/>
      <c r="AK60" s="93"/>
      <c r="AL60" s="93"/>
      <c r="AM60" s="94">
        <f t="shared" si="6"/>
        <v>0</v>
      </c>
      <c r="AN60" s="51" t="str">
        <f t="shared" si="7"/>
        <v xml:space="preserve"> </v>
      </c>
      <c r="AO60" s="111" t="e">
        <f>AP4*AN60</f>
        <v>#VALUE!</v>
      </c>
      <c r="AP60" s="111" t="e">
        <f>AP4-AO60</f>
        <v>#VALUE!</v>
      </c>
      <c r="AQ60" s="119" t="e">
        <f>AR4*AN60</f>
        <v>#VALUE!</v>
      </c>
      <c r="AR60" s="119" t="e">
        <f>AR4-AQ60</f>
        <v>#VALUE!</v>
      </c>
      <c r="AS60" s="90"/>
      <c r="AT60" s="90"/>
      <c r="AU60" s="92"/>
      <c r="AV60" s="95"/>
      <c r="AW60" s="96"/>
      <c r="AX60" s="90"/>
      <c r="AY60" s="55" t="str">
        <f>+IFERROR(VLOOKUP(AW60,Datos!AA$54:AB$56,2,0),"")</f>
        <v/>
      </c>
      <c r="AZ60" s="118" t="str">
        <f>+IFERROR(VLOOKUP(AW60,Datos!W$62:X$64,2,0),"")</f>
        <v/>
      </c>
      <c r="BA60" s="77" t="str">
        <f>+IFERROR(VLOOKUP(AW60,Datos!AA$62:AB$64,2,0),"")</f>
        <v/>
      </c>
      <c r="BB60" s="154" t="str">
        <f>+IFERROR(VLOOKUP(AW60,Datos!AA$68:AB$70,2,0),"")</f>
        <v/>
      </c>
      <c r="BC60" s="97"/>
      <c r="BD60" s="97"/>
      <c r="BE60" s="97"/>
      <c r="BF60" s="90"/>
      <c r="BG60" s="106"/>
      <c r="BH60" s="92" t="s">
        <v>130</v>
      </c>
      <c r="BI60" s="106" t="str">
        <f>+IFERROR(VLOOKUP(BH60,Datos!AA$76:AB$78,2,0),"")</f>
        <v>Defina el valor que indica riesgo potencial</v>
      </c>
      <c r="BJ60" s="105"/>
      <c r="BK60" s="95"/>
      <c r="BL60" s="47"/>
      <c r="BM60" s="95"/>
      <c r="BN60" s="100"/>
      <c r="BO60" s="100"/>
      <c r="BP60" s="100"/>
      <c r="BQ60" s="100"/>
      <c r="BR60" s="100"/>
      <c r="BS60" s="100"/>
      <c r="BT60" s="92" t="s">
        <v>129</v>
      </c>
      <c r="BU60" s="100" t="str">
        <f>+IFERROR(VLOOKUP(BT60,Datos!AA$82:AB$84,2,0),"")</f>
        <v>Recuerde que requiere acción de mitigación debido a que es un valor crítico o inaceptable</v>
      </c>
      <c r="BV60" s="100"/>
      <c r="BW60" s="100"/>
      <c r="BX60" s="100"/>
      <c r="BY60" s="100"/>
      <c r="BZ60" s="101" t="s">
        <v>132</v>
      </c>
      <c r="CA60" s="102" t="str">
        <f t="shared" si="8"/>
        <v>N/A</v>
      </c>
      <c r="CB60" s="102"/>
      <c r="CC60" s="102"/>
      <c r="CD60" s="102"/>
    </row>
    <row r="61" spans="2:82" s="39" customFormat="1" ht="42" customHeight="1" x14ac:dyDescent="0.25">
      <c r="B61"/>
      <c r="C61" s="171"/>
      <c r="D61" s="174"/>
      <c r="E61" s="175"/>
      <c r="F61" s="98"/>
      <c r="G61" s="98"/>
      <c r="H61" s="98"/>
      <c r="I61" s="98"/>
      <c r="J61" s="98"/>
      <c r="K61" s="98" t="str">
        <f>+IFERROR(VLOOKUP(I61,Datos!R$38:S$42,2,0),"")</f>
        <v/>
      </c>
      <c r="L61" s="88"/>
      <c r="M61" s="88"/>
      <c r="N61" s="88"/>
      <c r="O61" s="75"/>
      <c r="P61" s="74" t="str">
        <f t="shared" si="1"/>
        <v xml:space="preserve">  </v>
      </c>
      <c r="Q61" s="89"/>
      <c r="R61" s="90"/>
      <c r="S61" s="90"/>
      <c r="T61" s="90" t="str">
        <f t="shared" si="2"/>
        <v>0%</v>
      </c>
      <c r="U61" s="90"/>
      <c r="V61" s="88"/>
      <c r="W61" s="90"/>
      <c r="X61" s="91" t="str">
        <f t="shared" si="3"/>
        <v>0%</v>
      </c>
      <c r="Y61" s="92"/>
      <c r="Z61" s="172"/>
      <c r="AA61" s="172"/>
      <c r="AB61" s="172"/>
      <c r="AC61" s="170"/>
      <c r="AD61" s="49" t="str">
        <f t="shared" si="0"/>
        <v xml:space="preserve">  </v>
      </c>
      <c r="AE61" s="91"/>
      <c r="AF61" s="50" t="str">
        <f t="shared" si="4"/>
        <v xml:space="preserve"> </v>
      </c>
      <c r="AG61" s="91"/>
      <c r="AH61" s="50" t="str">
        <f t="shared" si="5"/>
        <v xml:space="preserve"> </v>
      </c>
      <c r="AI61" s="91"/>
      <c r="AJ61" s="91"/>
      <c r="AK61" s="93"/>
      <c r="AL61" s="93"/>
      <c r="AM61" s="94">
        <f t="shared" si="6"/>
        <v>0</v>
      </c>
      <c r="AN61" s="51" t="str">
        <f t="shared" si="7"/>
        <v xml:space="preserve"> </v>
      </c>
      <c r="AO61" s="111" t="e">
        <f>(IF(AM61="Probabilidad",T61,IF(AM61="Impacto",0)))*AN61</f>
        <v>#VALUE!</v>
      </c>
      <c r="AP61" s="111" t="e">
        <f>(IF(AM61="Probabilidad",T61,IF(AM61="Impacto",0)))-AO61</f>
        <v>#VALUE!</v>
      </c>
      <c r="AQ61" s="111" t="e">
        <f>(IF(AM61="Probabilidad",0,IF(AM61="Impacto",X61)))*AN61</f>
        <v>#VALUE!</v>
      </c>
      <c r="AR61" s="111" t="e">
        <f>(IF(AM61="Probabilidad",0,IF(AM61="Impacto",X61)))-AQ61</f>
        <v>#VALUE!</v>
      </c>
      <c r="AS61" s="90"/>
      <c r="AT61" s="90"/>
      <c r="AU61" s="92"/>
      <c r="AV61" s="95"/>
      <c r="AW61" s="96"/>
      <c r="AX61" s="90"/>
      <c r="AY61" s="55" t="str">
        <f>+IFERROR(VLOOKUP(AW61,Datos!AA$54:AB$56,2,0),"")</f>
        <v/>
      </c>
      <c r="AZ61" s="118" t="str">
        <f>+IFERROR(VLOOKUP(AW61,Datos!W$62:X$64,2,0),"")</f>
        <v/>
      </c>
      <c r="BA61" s="77" t="str">
        <f>+IFERROR(VLOOKUP(AW61,Datos!AA$62:AB$64,2,0),"")</f>
        <v/>
      </c>
      <c r="BB61" s="154" t="str">
        <f>+IFERROR(VLOOKUP(AW61,Datos!AA$68:AB$70,2,0),"")</f>
        <v/>
      </c>
      <c r="BC61" s="173"/>
      <c r="BD61" s="177"/>
      <c r="BE61" s="178"/>
      <c r="BF61" s="167"/>
      <c r="BG61" s="167"/>
      <c r="BH61" s="92" t="s">
        <v>129</v>
      </c>
      <c r="BI61" s="106" t="str">
        <f>+IFERROR(VLOOKUP(BH61,Datos!AA$76:AB$78,2,0),"")</f>
        <v>Defina el valor crítico o inaceptable</v>
      </c>
      <c r="BJ61" s="105"/>
      <c r="BK61" s="95"/>
      <c r="BL61" s="47"/>
      <c r="BM61" s="95"/>
      <c r="BN61" s="100"/>
      <c r="BO61" s="100"/>
      <c r="BP61" s="100"/>
      <c r="BQ61" s="100"/>
      <c r="BR61" s="100"/>
      <c r="BS61" s="100"/>
      <c r="BT61" s="92" t="s">
        <v>129</v>
      </c>
      <c r="BU61" s="100" t="str">
        <f>+IFERROR(VLOOKUP(BT61,Datos!AA$82:AB$84,2,0),"")</f>
        <v>Recuerde que requiere acción de mitigación debido a que es un valor crítico o inaceptable</v>
      </c>
      <c r="BV61" s="100"/>
      <c r="BW61" s="100"/>
      <c r="BX61" s="100"/>
      <c r="BY61" s="100"/>
      <c r="BZ61" s="101" t="s">
        <v>132</v>
      </c>
      <c r="CA61" s="102" t="str">
        <f t="shared" si="8"/>
        <v>N/A</v>
      </c>
      <c r="CB61" s="102"/>
      <c r="CC61" s="102"/>
      <c r="CD61" s="102"/>
    </row>
    <row r="62" spans="2:82" s="39" customFormat="1" ht="42" customHeight="1" x14ac:dyDescent="0.25">
      <c r="B62"/>
      <c r="C62" s="87"/>
      <c r="D62" s="98"/>
      <c r="E62" s="98"/>
      <c r="F62" s="98"/>
      <c r="G62" s="98"/>
      <c r="H62" s="98"/>
      <c r="I62" s="98"/>
      <c r="J62" s="98"/>
      <c r="K62" s="98" t="str">
        <f>+IFERROR(VLOOKUP(I62,Datos!R$38:S$42,2,0),"")</f>
        <v/>
      </c>
      <c r="L62" s="88"/>
      <c r="M62" s="88"/>
      <c r="N62" s="88"/>
      <c r="O62" s="75"/>
      <c r="P62" s="74" t="str">
        <f t="shared" si="1"/>
        <v xml:space="preserve">  </v>
      </c>
      <c r="Q62" s="89"/>
      <c r="R62" s="90"/>
      <c r="S62" s="90"/>
      <c r="T62" s="90" t="str">
        <f t="shared" si="2"/>
        <v>0%</v>
      </c>
      <c r="U62" s="90"/>
      <c r="V62" s="88"/>
      <c r="W62" s="90"/>
      <c r="X62" s="91" t="str">
        <f t="shared" si="3"/>
        <v>0%</v>
      </c>
      <c r="Y62" s="92"/>
      <c r="Z62" s="172"/>
      <c r="AA62" s="172"/>
      <c r="AB62" s="172"/>
      <c r="AC62" s="170"/>
      <c r="AD62" s="49" t="str">
        <f t="shared" si="0"/>
        <v xml:space="preserve">  </v>
      </c>
      <c r="AE62" s="91"/>
      <c r="AF62" s="50" t="str">
        <f t="shared" si="4"/>
        <v xml:space="preserve"> </v>
      </c>
      <c r="AG62" s="91"/>
      <c r="AH62" s="50" t="str">
        <f t="shared" si="5"/>
        <v xml:space="preserve"> </v>
      </c>
      <c r="AI62" s="91"/>
      <c r="AJ62" s="91"/>
      <c r="AK62" s="93"/>
      <c r="AL62" s="93"/>
      <c r="AM62" s="94">
        <f t="shared" si="6"/>
        <v>0</v>
      </c>
      <c r="AN62" s="51" t="str">
        <f t="shared" si="7"/>
        <v xml:space="preserve"> </v>
      </c>
      <c r="AO62" s="111" t="e">
        <f>AP61*AN62</f>
        <v>#VALUE!</v>
      </c>
      <c r="AP62" s="111" t="e">
        <f>AP61-AO62</f>
        <v>#VALUE!</v>
      </c>
      <c r="AQ62" s="119" t="e">
        <f>AR61*AN62</f>
        <v>#VALUE!</v>
      </c>
      <c r="AR62" s="119" t="e">
        <f>AR61-AQ62</f>
        <v>#VALUE!</v>
      </c>
      <c r="AS62" s="90"/>
      <c r="AT62" s="90"/>
      <c r="AU62" s="92"/>
      <c r="AV62" s="95"/>
      <c r="AW62" s="96"/>
      <c r="AX62" s="90"/>
      <c r="AY62" s="55" t="str">
        <f>+IFERROR(VLOOKUP(AW62,Datos!AA$54:AB$56,2,0),"")</f>
        <v/>
      </c>
      <c r="AZ62" s="118" t="str">
        <f>+IFERROR(VLOOKUP(AW62,Datos!W$62:X$64,2,0),"")</f>
        <v/>
      </c>
      <c r="BA62" s="77" t="str">
        <f>+IFERROR(VLOOKUP(AW62,Datos!AA$62:AB$64,2,0),"")</f>
        <v/>
      </c>
      <c r="BB62" s="154" t="str">
        <f>+IFERROR(VLOOKUP(AW62,Datos!AA$68:AB$70,2,0),"")</f>
        <v/>
      </c>
      <c r="BC62" s="97"/>
      <c r="BD62" s="97"/>
      <c r="BE62" s="97"/>
      <c r="BF62" s="90"/>
      <c r="BG62" s="106"/>
      <c r="BH62" s="92" t="s">
        <v>130</v>
      </c>
      <c r="BI62" s="106" t="str">
        <f>+IFERROR(VLOOKUP(BH62,Datos!AA$76:AB$78,2,0),"")</f>
        <v>Defina el valor que indica riesgo potencial</v>
      </c>
      <c r="BJ62" s="105"/>
      <c r="BK62" s="95"/>
      <c r="BL62" s="47"/>
      <c r="BM62" s="95"/>
      <c r="BN62" s="100"/>
      <c r="BO62" s="100"/>
      <c r="BP62" s="100"/>
      <c r="BQ62" s="100"/>
      <c r="BR62" s="100"/>
      <c r="BS62" s="100"/>
      <c r="BT62" s="92" t="s">
        <v>129</v>
      </c>
      <c r="BU62" s="100" t="str">
        <f>+IFERROR(VLOOKUP(BT62,Datos!AA$82:AB$84,2,0),"")</f>
        <v>Recuerde que requiere acción de mitigación debido a que es un valor crítico o inaceptable</v>
      </c>
      <c r="BV62" s="100"/>
      <c r="BW62" s="100"/>
      <c r="BX62" s="100"/>
      <c r="BY62" s="100"/>
      <c r="BZ62" s="101" t="s">
        <v>132</v>
      </c>
      <c r="CA62" s="102" t="str">
        <f t="shared" si="8"/>
        <v>N/A</v>
      </c>
      <c r="CB62" s="102"/>
      <c r="CC62" s="102"/>
      <c r="CD62" s="102"/>
    </row>
    <row r="63" spans="2:82" s="39" customFormat="1" ht="42" customHeight="1" x14ac:dyDescent="0.25">
      <c r="B63"/>
      <c r="C63" s="87"/>
      <c r="D63" s="98"/>
      <c r="E63" s="98"/>
      <c r="F63" s="98"/>
      <c r="G63" s="98"/>
      <c r="H63" s="98"/>
      <c r="I63" s="98"/>
      <c r="J63" s="98"/>
      <c r="K63" s="98" t="str">
        <f>+IFERROR(VLOOKUP(I63,Datos!R$38:S$42,2,0),"")</f>
        <v/>
      </c>
      <c r="L63" s="88"/>
      <c r="M63" s="88"/>
      <c r="N63" s="88"/>
      <c r="O63" s="75"/>
      <c r="P63" s="74" t="str">
        <f t="shared" ref="P63:P70" si="26">L63&amp;" "&amp;M63&amp; " " &amp;N63</f>
        <v xml:space="preserve">  </v>
      </c>
      <c r="Q63" s="89"/>
      <c r="R63" s="90"/>
      <c r="S63" s="90"/>
      <c r="T63" s="90" t="str">
        <f t="shared" ref="T63:T70" si="27">IF(S63="MUY BAJA
(20%)","20%",IF(S63="BAJA 
(40%)","40%",IF(S63="MEDIA
(60%)","60%",IF(S63="ALTA
(80%)","80%",IF(S63="MUY ALTA
(100%)","100%","0%")))))</f>
        <v>0%</v>
      </c>
      <c r="U63" s="90"/>
      <c r="V63" s="88"/>
      <c r="W63" s="90"/>
      <c r="X63" s="91" t="str">
        <f t="shared" ref="X63:X70" si="28">IF(W63="LEVE
(20%)","20%",IF(W63="MENOR
(40%)","40%",IF(W63="MODERADO
(60%)","60%",IF(W63="MAYOR
(80%)","80%",IF(W63="CATASTRÓFICO
(100%)","100%","0%")))))</f>
        <v>0%</v>
      </c>
      <c r="Y63" s="92"/>
      <c r="Z63" s="172"/>
      <c r="AA63" s="172"/>
      <c r="AB63" s="172"/>
      <c r="AC63" s="78"/>
      <c r="AD63" s="49" t="str">
        <f t="shared" ref="AD63:AD70" si="29">Z63&amp;" "&amp;AA63&amp; " " &amp;AB63</f>
        <v xml:space="preserve">  </v>
      </c>
      <c r="AE63" s="91"/>
      <c r="AF63" s="50" t="str">
        <f t="shared" ref="AF63:AF70" si="30">(IF(AE63="Preventivo","25%",IF(AE63="Detectivo","15%",IF(AE63="Correctivo","10%"," "))))</f>
        <v xml:space="preserve"> </v>
      </c>
      <c r="AG63" s="91"/>
      <c r="AH63" s="50" t="str">
        <f t="shared" ref="AH63:AH70" si="31">IF(AG63="Automático","25%",IF(AG63="Manual","15%"," "))</f>
        <v xml:space="preserve"> </v>
      </c>
      <c r="AI63" s="91"/>
      <c r="AJ63" s="91"/>
      <c r="AK63" s="93"/>
      <c r="AL63" s="93"/>
      <c r="AM63" s="94">
        <f t="shared" ref="AM63:AM70" si="32">IF(AE63="Preventivo","Probabilidad",IF(AE63="Detectivo","Probabilidad",IF(AE63="Correctivo","Impacto",)))</f>
        <v>0</v>
      </c>
      <c r="AN63" s="51" t="str">
        <f t="shared" ref="AN63:AN70" si="33">IFERROR(SUM(AF63+AH63)," ")</f>
        <v xml:space="preserve"> </v>
      </c>
      <c r="AO63" s="111" t="e">
        <f>AP7*AN63</f>
        <v>#VALUE!</v>
      </c>
      <c r="AP63" s="111" t="e">
        <f>AP7-AO63</f>
        <v>#VALUE!</v>
      </c>
      <c r="AQ63" s="119" t="e">
        <f>AR7*AN63</f>
        <v>#VALUE!</v>
      </c>
      <c r="AR63" s="119" t="e">
        <f>AR7-AQ63</f>
        <v>#VALUE!</v>
      </c>
      <c r="AS63" s="90"/>
      <c r="AT63" s="90"/>
      <c r="AU63" s="92"/>
      <c r="AV63" s="95"/>
      <c r="AW63" s="96"/>
      <c r="AX63" s="90"/>
      <c r="AY63" s="55" t="str">
        <f>+IFERROR(VLOOKUP(AW63,Datos!AA$54:AB$56,2,0),"")</f>
        <v/>
      </c>
      <c r="AZ63" s="118" t="str">
        <f>+IFERROR(VLOOKUP(AW63,Datos!W$62:X$64,2,0),"")</f>
        <v/>
      </c>
      <c r="BA63" s="77" t="str">
        <f>+IFERROR(VLOOKUP(AW63,Datos!AA$62:AB$64,2,0),"")</f>
        <v/>
      </c>
      <c r="BB63" s="154" t="str">
        <f>+IFERROR(VLOOKUP(AW63,Datos!AA$68:AB$70,2,0),"")</f>
        <v/>
      </c>
      <c r="BC63" s="97"/>
      <c r="BD63" s="97"/>
      <c r="BE63" s="97"/>
      <c r="BF63" s="90"/>
      <c r="BG63" s="106"/>
      <c r="BH63" s="92" t="s">
        <v>128</v>
      </c>
      <c r="BI63" s="106" t="str">
        <f>+IFERROR(VLOOKUP(BH63,Datos!AA$76:AB$78,2,0),"")</f>
        <v>Defina el valor mínimo deseado</v>
      </c>
      <c r="BJ63" s="105"/>
      <c r="BK63" s="95"/>
      <c r="BL63" s="47"/>
      <c r="BM63" s="95"/>
      <c r="BN63" s="100"/>
      <c r="BO63" s="100"/>
      <c r="BP63" s="100"/>
      <c r="BQ63" s="100"/>
      <c r="BR63" s="100"/>
      <c r="BS63" s="100"/>
      <c r="BT63" s="92" t="s">
        <v>129</v>
      </c>
      <c r="BU63" s="100" t="str">
        <f>+IFERROR(VLOOKUP(BT63,Datos!AA$82:AB$84,2,0),"")</f>
        <v>Recuerde que requiere acción de mitigación debido a que es un valor crítico o inaceptable</v>
      </c>
      <c r="BV63" s="100"/>
      <c r="BW63" s="100"/>
      <c r="BX63" s="100"/>
      <c r="BY63" s="100"/>
      <c r="BZ63" s="101" t="s">
        <v>132</v>
      </c>
      <c r="CA63" s="102" t="str">
        <f t="shared" si="8"/>
        <v>N/A</v>
      </c>
      <c r="CB63" s="102"/>
      <c r="CC63" s="102"/>
      <c r="CD63" s="102"/>
    </row>
    <row r="64" spans="2:82" s="39" customFormat="1" ht="42" customHeight="1" x14ac:dyDescent="0.25">
      <c r="B64"/>
      <c r="C64" s="171"/>
      <c r="D64" s="174"/>
      <c r="E64" s="175"/>
      <c r="F64" s="98"/>
      <c r="G64" s="98"/>
      <c r="H64" s="98"/>
      <c r="I64" s="98"/>
      <c r="J64" s="98"/>
      <c r="K64" s="98" t="str">
        <f>+IFERROR(VLOOKUP(I64,Datos!R$38:S$42,2,0),"")</f>
        <v/>
      </c>
      <c r="L64" s="88"/>
      <c r="M64" s="179"/>
      <c r="N64" s="179"/>
      <c r="O64" s="75"/>
      <c r="P64" s="74" t="str">
        <f t="shared" si="26"/>
        <v xml:space="preserve">  </v>
      </c>
      <c r="Q64" s="89"/>
      <c r="R64" s="90"/>
      <c r="S64" s="90"/>
      <c r="T64" s="90" t="str">
        <f t="shared" si="27"/>
        <v>0%</v>
      </c>
      <c r="U64" s="90"/>
      <c r="V64" s="88"/>
      <c r="W64" s="90"/>
      <c r="X64" s="91" t="str">
        <f t="shared" si="28"/>
        <v>0%</v>
      </c>
      <c r="Y64" s="92"/>
      <c r="Z64" s="172"/>
      <c r="AA64" s="172"/>
      <c r="AB64" s="172"/>
      <c r="AC64" s="78"/>
      <c r="AD64" s="49" t="str">
        <f t="shared" si="29"/>
        <v xml:space="preserve">  </v>
      </c>
      <c r="AE64" s="91"/>
      <c r="AF64" s="50" t="str">
        <f t="shared" si="30"/>
        <v xml:space="preserve"> </v>
      </c>
      <c r="AG64" s="91"/>
      <c r="AH64" s="50" t="str">
        <f t="shared" si="31"/>
        <v xml:space="preserve"> </v>
      </c>
      <c r="AI64" s="91"/>
      <c r="AJ64" s="91"/>
      <c r="AK64" s="93"/>
      <c r="AL64" s="93"/>
      <c r="AM64" s="94">
        <f t="shared" si="32"/>
        <v>0</v>
      </c>
      <c r="AN64" s="51" t="str">
        <f t="shared" si="33"/>
        <v xml:space="preserve"> </v>
      </c>
      <c r="AO64" s="111" t="e">
        <f>(IF(AM64="Probabilidad",T64,IF(AM64="Impacto",0)))*AN64</f>
        <v>#VALUE!</v>
      </c>
      <c r="AP64" s="111" t="e">
        <f>(IF(AM64="Probabilidad",T64,IF(AM64="Impacto",0)))-AO64</f>
        <v>#VALUE!</v>
      </c>
      <c r="AQ64" s="111" t="e">
        <f>(IF(AM64="Probabilidad",0,IF(AM64="Impacto",X64)))*AN64</f>
        <v>#VALUE!</v>
      </c>
      <c r="AR64" s="111" t="e">
        <f>(IF(AM64="Probabilidad",0,IF(AM64="Impacto",X64)))-AQ64</f>
        <v>#VALUE!</v>
      </c>
      <c r="AS64" s="90"/>
      <c r="AT64" s="90"/>
      <c r="AU64" s="92"/>
      <c r="AV64" s="95"/>
      <c r="AW64" s="96"/>
      <c r="AX64" s="90"/>
      <c r="AY64" s="55" t="str">
        <f>+IFERROR(VLOOKUP(AW64,Datos!AA$54:AB$56,2,0),"")</f>
        <v/>
      </c>
      <c r="AZ64" s="118" t="str">
        <f>+IFERROR(VLOOKUP(AW64,Datos!W$62:X$64,2,0),"")</f>
        <v/>
      </c>
      <c r="BA64" s="77" t="str">
        <f>+IFERROR(VLOOKUP(AW64,Datos!AA$62:AB$64,2,0),"")</f>
        <v/>
      </c>
      <c r="BB64" s="154" t="str">
        <f>+IFERROR(VLOOKUP(AW64,Datos!AA$68:AB$70,2,0),"")</f>
        <v/>
      </c>
      <c r="BC64" s="173"/>
      <c r="BD64" s="177"/>
      <c r="BE64" s="178"/>
      <c r="BF64" s="167"/>
      <c r="BG64" s="167"/>
      <c r="BH64" s="92" t="s">
        <v>129</v>
      </c>
      <c r="BI64" s="106" t="str">
        <f>+IFERROR(VLOOKUP(BH64,Datos!AA$76:AB$78,2,0),"")</f>
        <v>Defina el valor crítico o inaceptable</v>
      </c>
      <c r="BJ64" s="105"/>
      <c r="BK64" s="95"/>
      <c r="BL64" s="47"/>
      <c r="BM64" s="95"/>
      <c r="BN64" s="100"/>
      <c r="BO64" s="100"/>
      <c r="BP64" s="100"/>
      <c r="BQ64" s="100"/>
      <c r="BR64" s="100"/>
      <c r="BS64" s="100"/>
      <c r="BT64" s="92" t="s">
        <v>129</v>
      </c>
      <c r="BU64" s="100" t="str">
        <f>+IFERROR(VLOOKUP(BT64,Datos!AA$82:AB$84,2,0),"")</f>
        <v>Recuerde que requiere acción de mitigación debido a que es un valor crítico o inaceptable</v>
      </c>
      <c r="BV64" s="100"/>
      <c r="BW64" s="100"/>
      <c r="BX64" s="100"/>
      <c r="BY64" s="100"/>
      <c r="BZ64" s="101" t="s">
        <v>132</v>
      </c>
      <c r="CA64" s="102" t="str">
        <f t="shared" si="8"/>
        <v>N/A</v>
      </c>
      <c r="CB64" s="102"/>
      <c r="CC64" s="102"/>
      <c r="CD64" s="102"/>
    </row>
    <row r="65" spans="2:82" s="39" customFormat="1" ht="42" customHeight="1" x14ac:dyDescent="0.25">
      <c r="B65"/>
      <c r="C65" s="87"/>
      <c r="D65" s="98"/>
      <c r="E65" s="98"/>
      <c r="F65" s="98"/>
      <c r="G65" s="98"/>
      <c r="H65" s="98"/>
      <c r="I65" s="98"/>
      <c r="J65" s="98"/>
      <c r="K65" s="98" t="str">
        <f>+IFERROR(VLOOKUP(I65,Datos!R$38:S$42,2,0),"")</f>
        <v/>
      </c>
      <c r="L65" s="88"/>
      <c r="M65" s="88"/>
      <c r="N65" s="88"/>
      <c r="O65" s="75"/>
      <c r="P65" s="74" t="str">
        <f t="shared" si="26"/>
        <v xml:space="preserve">  </v>
      </c>
      <c r="Q65" s="89"/>
      <c r="R65" s="90"/>
      <c r="S65" s="90"/>
      <c r="T65" s="90" t="str">
        <f t="shared" si="27"/>
        <v>0%</v>
      </c>
      <c r="U65" s="90"/>
      <c r="V65" s="88"/>
      <c r="W65" s="90"/>
      <c r="X65" s="91" t="str">
        <f t="shared" si="28"/>
        <v>0%</v>
      </c>
      <c r="Y65" s="92"/>
      <c r="Z65" s="172"/>
      <c r="AA65" s="172"/>
      <c r="AB65" s="172"/>
      <c r="AC65" s="78"/>
      <c r="AD65" s="49" t="str">
        <f t="shared" si="29"/>
        <v xml:space="preserve">  </v>
      </c>
      <c r="AE65" s="91"/>
      <c r="AF65" s="50" t="str">
        <f t="shared" si="30"/>
        <v xml:space="preserve"> </v>
      </c>
      <c r="AG65" s="91"/>
      <c r="AH65" s="50" t="str">
        <f t="shared" si="31"/>
        <v xml:space="preserve"> </v>
      </c>
      <c r="AI65" s="91"/>
      <c r="AJ65" s="91"/>
      <c r="AK65" s="93"/>
      <c r="AL65" s="93"/>
      <c r="AM65" s="94">
        <f t="shared" si="32"/>
        <v>0</v>
      </c>
      <c r="AN65" s="51" t="str">
        <f t="shared" si="33"/>
        <v xml:space="preserve"> </v>
      </c>
      <c r="AO65" s="111" t="e">
        <f>AP64*AN65</f>
        <v>#VALUE!</v>
      </c>
      <c r="AP65" s="111" t="e">
        <f>AP64-AO65</f>
        <v>#VALUE!</v>
      </c>
      <c r="AQ65" s="119" t="e">
        <f>AR64*AN65</f>
        <v>#VALUE!</v>
      </c>
      <c r="AR65" s="119" t="e">
        <f>AR64-AQ65</f>
        <v>#VALUE!</v>
      </c>
      <c r="AS65" s="90"/>
      <c r="AT65" s="90"/>
      <c r="AU65" s="92"/>
      <c r="AV65" s="95"/>
      <c r="AW65" s="96"/>
      <c r="AX65" s="90"/>
      <c r="AY65" s="55" t="str">
        <f>+IFERROR(VLOOKUP(AW65,Datos!AA$54:AB$56,2,0),"")</f>
        <v/>
      </c>
      <c r="AZ65" s="118" t="str">
        <f>+IFERROR(VLOOKUP(AW65,Datos!W$62:X$64,2,0),"")</f>
        <v/>
      </c>
      <c r="BA65" s="77" t="str">
        <f>+IFERROR(VLOOKUP(AW65,Datos!AA$62:AB$64,2,0),"")</f>
        <v/>
      </c>
      <c r="BB65" s="154" t="str">
        <f>+IFERROR(VLOOKUP(AW65,Datos!AA$68:AB$70,2,0),"")</f>
        <v/>
      </c>
      <c r="BC65" s="97"/>
      <c r="BD65" s="97"/>
      <c r="BE65" s="97"/>
      <c r="BF65" s="90"/>
      <c r="BG65" s="106"/>
      <c r="BH65" s="92" t="s">
        <v>130</v>
      </c>
      <c r="BI65" s="106" t="str">
        <f>+IFERROR(VLOOKUP(BH65,Datos!AA$76:AB$78,2,0),"")</f>
        <v>Defina el valor que indica riesgo potencial</v>
      </c>
      <c r="BJ65" s="105"/>
      <c r="BK65" s="95"/>
      <c r="BL65" s="47"/>
      <c r="BM65" s="95"/>
      <c r="BN65" s="100"/>
      <c r="BO65" s="100"/>
      <c r="BP65" s="100"/>
      <c r="BQ65" s="100"/>
      <c r="BR65" s="100"/>
      <c r="BS65" s="100"/>
      <c r="BT65" s="92" t="s">
        <v>129</v>
      </c>
      <c r="BU65" s="100" t="str">
        <f>+IFERROR(VLOOKUP(BT65,Datos!AA$82:AB$84,2,0),"")</f>
        <v>Recuerde que requiere acción de mitigación debido a que es un valor crítico o inaceptable</v>
      </c>
      <c r="BV65" s="100"/>
      <c r="BW65" s="100"/>
      <c r="BX65" s="100"/>
      <c r="BY65" s="100"/>
      <c r="BZ65" s="101" t="s">
        <v>132</v>
      </c>
      <c r="CA65" s="102" t="str">
        <f t="shared" si="8"/>
        <v>N/A</v>
      </c>
      <c r="CB65" s="102"/>
      <c r="CC65" s="102"/>
      <c r="CD65" s="102"/>
    </row>
    <row r="66" spans="2:82" s="39" customFormat="1" ht="42" customHeight="1" x14ac:dyDescent="0.25">
      <c r="B66"/>
      <c r="C66" s="87"/>
      <c r="D66" s="98"/>
      <c r="E66" s="98"/>
      <c r="F66" s="98"/>
      <c r="G66" s="98"/>
      <c r="H66" s="98"/>
      <c r="I66" s="98"/>
      <c r="J66" s="98"/>
      <c r="K66" s="98" t="str">
        <f>+IFERROR(VLOOKUP(I66,Datos!R$38:S$42,2,0),"")</f>
        <v/>
      </c>
      <c r="L66" s="88"/>
      <c r="M66" s="88"/>
      <c r="N66" s="88"/>
      <c r="O66" s="75"/>
      <c r="P66" s="74" t="str">
        <f t="shared" si="26"/>
        <v xml:space="preserve">  </v>
      </c>
      <c r="Q66" s="89"/>
      <c r="R66" s="90"/>
      <c r="S66" s="90"/>
      <c r="T66" s="90" t="str">
        <f t="shared" si="27"/>
        <v>0%</v>
      </c>
      <c r="U66" s="90"/>
      <c r="V66" s="88"/>
      <c r="W66" s="90"/>
      <c r="X66" s="91" t="str">
        <f t="shared" si="28"/>
        <v>0%</v>
      </c>
      <c r="Y66" s="92"/>
      <c r="Z66" s="172"/>
      <c r="AA66" s="172"/>
      <c r="AB66" s="172"/>
      <c r="AC66" s="78"/>
      <c r="AD66" s="49" t="str">
        <f t="shared" si="29"/>
        <v xml:space="preserve">  </v>
      </c>
      <c r="AE66" s="91"/>
      <c r="AF66" s="50" t="str">
        <f t="shared" si="30"/>
        <v xml:space="preserve"> </v>
      </c>
      <c r="AG66" s="91"/>
      <c r="AH66" s="50" t="str">
        <f t="shared" si="31"/>
        <v xml:space="preserve"> </v>
      </c>
      <c r="AI66" s="91"/>
      <c r="AJ66" s="91"/>
      <c r="AK66" s="93"/>
      <c r="AL66" s="93"/>
      <c r="AM66" s="94">
        <f t="shared" si="32"/>
        <v>0</v>
      </c>
      <c r="AN66" s="51" t="str">
        <f t="shared" si="33"/>
        <v xml:space="preserve"> </v>
      </c>
      <c r="AO66" s="111" t="e">
        <f>AP10*AN66</f>
        <v>#VALUE!</v>
      </c>
      <c r="AP66" s="111" t="e">
        <f>AP10-AO66</f>
        <v>#VALUE!</v>
      </c>
      <c r="AQ66" s="119" t="e">
        <f>AR10*AN66</f>
        <v>#VALUE!</v>
      </c>
      <c r="AR66" s="119" t="e">
        <f>AR10-AQ66</f>
        <v>#VALUE!</v>
      </c>
      <c r="AS66" s="90"/>
      <c r="AT66" s="90"/>
      <c r="AU66" s="92"/>
      <c r="AV66" s="95"/>
      <c r="AW66" s="96"/>
      <c r="AX66" s="90"/>
      <c r="AY66" s="55" t="str">
        <f>+IFERROR(VLOOKUP(AW66,Datos!AA$54:AB$56,2,0),"")</f>
        <v/>
      </c>
      <c r="AZ66" s="118" t="str">
        <f>+IFERROR(VLOOKUP(AW66,Datos!W$62:X$64,2,0),"")</f>
        <v/>
      </c>
      <c r="BA66" s="77" t="str">
        <f>+IFERROR(VLOOKUP(AW66,Datos!AA$62:AB$64,2,0),"")</f>
        <v/>
      </c>
      <c r="BB66" s="154" t="str">
        <f>+IFERROR(VLOOKUP(AW66,Datos!AA$68:AB$70,2,0),"")</f>
        <v/>
      </c>
      <c r="BC66" s="97"/>
      <c r="BD66" s="97"/>
      <c r="BE66" s="97"/>
      <c r="BF66" s="90"/>
      <c r="BG66" s="106"/>
      <c r="BH66" s="92" t="s">
        <v>128</v>
      </c>
      <c r="BI66" s="106" t="str">
        <f>+IFERROR(VLOOKUP(BH66,Datos!AA$76:AB$78,2,0),"")</f>
        <v>Defina el valor mínimo deseado</v>
      </c>
      <c r="BJ66" s="105"/>
      <c r="BK66" s="95"/>
      <c r="BL66" s="47"/>
      <c r="BM66" s="95"/>
      <c r="BN66" s="100"/>
      <c r="BO66" s="100"/>
      <c r="BP66" s="100"/>
      <c r="BQ66" s="100"/>
      <c r="BR66" s="100"/>
      <c r="BS66" s="100"/>
      <c r="BT66" s="92" t="s">
        <v>129</v>
      </c>
      <c r="BU66" s="100" t="str">
        <f>+IFERROR(VLOOKUP(BT66,Datos!AA$82:AB$84,2,0),"")</f>
        <v>Recuerde que requiere acción de mitigación debido a que es un valor crítico o inaceptable</v>
      </c>
      <c r="BV66" s="100"/>
      <c r="BW66" s="100"/>
      <c r="BX66" s="100"/>
      <c r="BY66" s="100"/>
      <c r="BZ66" s="101" t="s">
        <v>132</v>
      </c>
      <c r="CA66" s="102" t="str">
        <f t="shared" si="8"/>
        <v>N/A</v>
      </c>
      <c r="CB66" s="102"/>
      <c r="CC66" s="102"/>
      <c r="CD66" s="102"/>
    </row>
    <row r="67" spans="2:82" s="39" customFormat="1" ht="42" customHeight="1" x14ac:dyDescent="0.25">
      <c r="B67"/>
      <c r="C67" s="171"/>
      <c r="D67" s="174"/>
      <c r="E67" s="175"/>
      <c r="F67" s="98"/>
      <c r="G67" s="98"/>
      <c r="H67" s="98"/>
      <c r="I67" s="98"/>
      <c r="J67" s="98"/>
      <c r="K67" s="98" t="str">
        <f>+IFERROR(VLOOKUP(I67,Datos!R$38:S$42,2,0),"")</f>
        <v/>
      </c>
      <c r="L67" s="88"/>
      <c r="M67" s="88"/>
      <c r="N67" s="169"/>
      <c r="O67" s="75"/>
      <c r="P67" s="74" t="str">
        <f>L67&amp;" "&amp;M67&amp; " " &amp;N67</f>
        <v xml:space="preserve">  </v>
      </c>
      <c r="Q67" s="89"/>
      <c r="R67" s="90"/>
      <c r="S67" s="90"/>
      <c r="T67" s="90" t="str">
        <f t="shared" si="27"/>
        <v>0%</v>
      </c>
      <c r="U67" s="90"/>
      <c r="V67" s="88"/>
      <c r="W67" s="90"/>
      <c r="X67" s="91" t="str">
        <f t="shared" si="28"/>
        <v>0%</v>
      </c>
      <c r="Y67" s="92"/>
      <c r="Z67" s="193"/>
      <c r="AA67" s="193"/>
      <c r="AB67" s="193"/>
      <c r="AC67" s="170"/>
      <c r="AD67" s="49" t="str">
        <f>Z67&amp;" "&amp;AA67&amp; " " &amp;AB67</f>
        <v xml:space="preserve">  </v>
      </c>
      <c r="AE67" s="91"/>
      <c r="AF67" s="50" t="str">
        <f t="shared" si="30"/>
        <v xml:space="preserve"> </v>
      </c>
      <c r="AG67" s="91"/>
      <c r="AH67" s="50" t="str">
        <f t="shared" si="31"/>
        <v xml:space="preserve"> </v>
      </c>
      <c r="AI67" s="91"/>
      <c r="AJ67" s="91"/>
      <c r="AK67" s="93"/>
      <c r="AL67" s="93"/>
      <c r="AM67" s="94">
        <f t="shared" si="32"/>
        <v>0</v>
      </c>
      <c r="AN67" s="51" t="str">
        <f t="shared" si="33"/>
        <v xml:space="preserve"> </v>
      </c>
      <c r="AO67" s="111" t="e">
        <f>(IF(AM67="Probabilidad",T67,IF(AM67="Impacto",0)))*AN67</f>
        <v>#VALUE!</v>
      </c>
      <c r="AP67" s="111" t="e">
        <f>(IF(AM67="Probabilidad",T67,IF(AM67="Impacto",0)))-AO67</f>
        <v>#VALUE!</v>
      </c>
      <c r="AQ67" s="111" t="e">
        <f>(IF(AM67="Probabilidad",0,IF(AM67="Impacto",X67)))*AN67</f>
        <v>#VALUE!</v>
      </c>
      <c r="AR67" s="111" t="e">
        <f>(IF(AM67="Probabilidad",0,IF(AM67="Impacto",X67)))-AQ67</f>
        <v>#VALUE!</v>
      </c>
      <c r="AS67" s="90"/>
      <c r="AT67" s="90"/>
      <c r="AU67" s="92"/>
      <c r="AV67" s="95"/>
      <c r="AW67" s="96"/>
      <c r="AX67" s="90"/>
      <c r="AY67" s="55" t="str">
        <f>+IFERROR(VLOOKUP(AW67,Datos!AA$54:AB$56,2,0),"")</f>
        <v/>
      </c>
      <c r="AZ67" s="118" t="str">
        <f>+IFERROR(VLOOKUP(AW67,Datos!W$62:X$64,2,0),"")</f>
        <v/>
      </c>
      <c r="BA67" s="77" t="str">
        <f>+IFERROR(VLOOKUP(AW67,Datos!AA$62:AB$64,2,0),"")</f>
        <v/>
      </c>
      <c r="BB67" s="154" t="str">
        <f>+IFERROR(VLOOKUP(AW67,Datos!AA$68:AB$70,2,0),"")</f>
        <v/>
      </c>
      <c r="BC67" s="97"/>
      <c r="BD67" s="97"/>
      <c r="BE67" s="97"/>
      <c r="BF67" s="90"/>
      <c r="BG67" s="106"/>
      <c r="BH67" s="92" t="s">
        <v>129</v>
      </c>
      <c r="BI67" s="106" t="str">
        <f>+IFERROR(VLOOKUP(BH67,Datos!AA$76:AB$78,2,0),"")</f>
        <v>Defina el valor crítico o inaceptable</v>
      </c>
      <c r="BJ67" s="105"/>
      <c r="BK67" s="95"/>
      <c r="BL67" s="47"/>
      <c r="BM67" s="95"/>
      <c r="BN67" s="100"/>
      <c r="BO67" s="100"/>
      <c r="BP67" s="100"/>
      <c r="BQ67" s="100"/>
      <c r="BR67" s="100"/>
      <c r="BS67" s="100"/>
      <c r="BT67" s="92" t="s">
        <v>129</v>
      </c>
      <c r="BU67" s="100" t="str">
        <f>+IFERROR(VLOOKUP(BT67,Datos!AA$82:AB$84,2,0),"")</f>
        <v>Recuerde que requiere acción de mitigación debido a que es un valor crítico o inaceptable</v>
      </c>
      <c r="BV67" s="100"/>
      <c r="BW67" s="100"/>
      <c r="BX67" s="100"/>
      <c r="BY67" s="100"/>
      <c r="BZ67" s="101" t="s">
        <v>132</v>
      </c>
      <c r="CA67" s="102" t="str">
        <f t="shared" si="8"/>
        <v>N/A</v>
      </c>
      <c r="CB67" s="102"/>
      <c r="CC67" s="102"/>
      <c r="CD67" s="102"/>
    </row>
    <row r="68" spans="2:82" s="39" customFormat="1" ht="42" customHeight="1" x14ac:dyDescent="0.25">
      <c r="B68"/>
      <c r="C68" s="87"/>
      <c r="D68" s="98"/>
      <c r="E68" s="98"/>
      <c r="F68" s="98"/>
      <c r="G68" s="98"/>
      <c r="H68" s="98"/>
      <c r="I68" s="98"/>
      <c r="J68" s="98"/>
      <c r="K68" s="98" t="str">
        <f>+IFERROR(VLOOKUP(I68,Datos!R$38:S$42,2,0),"")</f>
        <v/>
      </c>
      <c r="L68" s="88"/>
      <c r="M68" s="88"/>
      <c r="N68" s="88"/>
      <c r="O68" s="75"/>
      <c r="P68" s="74" t="str">
        <f t="shared" si="26"/>
        <v xml:space="preserve">  </v>
      </c>
      <c r="Q68" s="89"/>
      <c r="R68" s="90"/>
      <c r="S68" s="90"/>
      <c r="T68" s="90" t="str">
        <f t="shared" si="27"/>
        <v>0%</v>
      </c>
      <c r="U68" s="90"/>
      <c r="V68" s="88"/>
      <c r="W68" s="90"/>
      <c r="X68" s="91" t="str">
        <f t="shared" si="28"/>
        <v>0%</v>
      </c>
      <c r="Y68" s="92"/>
      <c r="Z68" s="172"/>
      <c r="AA68" s="172"/>
      <c r="AB68" s="172"/>
      <c r="AC68" s="170"/>
      <c r="AD68" s="49" t="str">
        <f>Z68&amp;" "&amp;AA68&amp; " " &amp;AB68</f>
        <v xml:space="preserve">  </v>
      </c>
      <c r="AE68" s="91"/>
      <c r="AF68" s="50" t="str">
        <f t="shared" si="30"/>
        <v xml:space="preserve"> </v>
      </c>
      <c r="AG68" s="91"/>
      <c r="AH68" s="50" t="str">
        <f t="shared" si="31"/>
        <v xml:space="preserve"> </v>
      </c>
      <c r="AI68" s="91"/>
      <c r="AJ68" s="91"/>
      <c r="AK68" s="93"/>
      <c r="AL68" s="93"/>
      <c r="AM68" s="94">
        <f t="shared" si="32"/>
        <v>0</v>
      </c>
      <c r="AN68" s="51" t="str">
        <f t="shared" si="33"/>
        <v xml:space="preserve"> </v>
      </c>
      <c r="AO68" s="111" t="e">
        <f>AP67*AN68</f>
        <v>#VALUE!</v>
      </c>
      <c r="AP68" s="111" t="e">
        <f>AP67-AO68</f>
        <v>#VALUE!</v>
      </c>
      <c r="AQ68" s="119" t="e">
        <f>AR67*AN68</f>
        <v>#VALUE!</v>
      </c>
      <c r="AR68" s="119" t="e">
        <f>AR67-AQ68</f>
        <v>#VALUE!</v>
      </c>
      <c r="AS68" s="90"/>
      <c r="AT68" s="90"/>
      <c r="AU68" s="92"/>
      <c r="AV68" s="95"/>
      <c r="AW68" s="96"/>
      <c r="AX68" s="90"/>
      <c r="AY68" s="55" t="str">
        <f>+IFERROR(VLOOKUP(AW68,Datos!AA$54:AB$56,2,0),"")</f>
        <v/>
      </c>
      <c r="AZ68" s="118" t="str">
        <f>+IFERROR(VLOOKUP(AW68,Datos!W$62:X$64,2,0),"")</f>
        <v/>
      </c>
      <c r="BA68" s="77" t="str">
        <f>+IFERROR(VLOOKUP(AW68,Datos!AA$62:AB$64,2,0),"")</f>
        <v/>
      </c>
      <c r="BB68" s="154" t="str">
        <f>+IFERROR(VLOOKUP(AW68,Datos!AA$68:AB$70,2,0),"")</f>
        <v/>
      </c>
      <c r="BC68" s="97"/>
      <c r="BD68" s="97"/>
      <c r="BE68" s="97"/>
      <c r="BF68" s="90"/>
      <c r="BG68" s="106"/>
      <c r="BH68" s="92" t="s">
        <v>130</v>
      </c>
      <c r="BI68" s="106" t="str">
        <f>+IFERROR(VLOOKUP(BH68,Datos!AA$76:AB$78,2,0),"")</f>
        <v>Defina el valor que indica riesgo potencial</v>
      </c>
      <c r="BJ68" s="105"/>
      <c r="BK68" s="95"/>
      <c r="BL68" s="47"/>
      <c r="BM68" s="95"/>
      <c r="BN68" s="100"/>
      <c r="BO68" s="100"/>
      <c r="BP68" s="100"/>
      <c r="BQ68" s="100"/>
      <c r="BR68" s="100"/>
      <c r="BS68" s="100"/>
      <c r="BT68" s="92" t="s">
        <v>129</v>
      </c>
      <c r="BU68" s="100" t="str">
        <f>+IFERROR(VLOOKUP(BT68,Datos!AA$82:AB$84,2,0),"")</f>
        <v>Recuerde que requiere acción de mitigación debido a que es un valor crítico o inaceptable</v>
      </c>
      <c r="BV68" s="100"/>
      <c r="BW68" s="100"/>
      <c r="BX68" s="100"/>
      <c r="BY68" s="100"/>
      <c r="BZ68" s="101" t="s">
        <v>132</v>
      </c>
      <c r="CA68" s="102" t="str">
        <f t="shared" si="8"/>
        <v>N/A</v>
      </c>
      <c r="CB68" s="102"/>
      <c r="CC68" s="102"/>
      <c r="CD68" s="102"/>
    </row>
    <row r="69" spans="2:82" s="39" customFormat="1" ht="42" customHeight="1" x14ac:dyDescent="0.25">
      <c r="B69"/>
      <c r="C69" s="87"/>
      <c r="D69" s="98"/>
      <c r="E69" s="98"/>
      <c r="F69" s="98"/>
      <c r="G69" s="98"/>
      <c r="H69" s="98"/>
      <c r="I69" s="98"/>
      <c r="J69" s="98"/>
      <c r="K69" s="98" t="str">
        <f>+IFERROR(VLOOKUP(I69,Datos!R$38:S$42,2,0),"")</f>
        <v/>
      </c>
      <c r="L69" s="88"/>
      <c r="M69" s="88"/>
      <c r="N69" s="88"/>
      <c r="O69" s="75"/>
      <c r="P69" s="74" t="str">
        <f t="shared" si="26"/>
        <v xml:space="preserve">  </v>
      </c>
      <c r="Q69" s="89"/>
      <c r="R69" s="90"/>
      <c r="S69" s="90"/>
      <c r="T69" s="90" t="str">
        <f t="shared" si="27"/>
        <v>0%</v>
      </c>
      <c r="U69" s="90"/>
      <c r="V69" s="88"/>
      <c r="W69" s="90"/>
      <c r="X69" s="91" t="str">
        <f t="shared" si="28"/>
        <v>0%</v>
      </c>
      <c r="Y69" s="92"/>
      <c r="Z69" s="172"/>
      <c r="AA69" s="172"/>
      <c r="AB69" s="172"/>
      <c r="AC69" s="170"/>
      <c r="AD69" s="49" t="str">
        <f t="shared" si="29"/>
        <v xml:space="preserve">  </v>
      </c>
      <c r="AE69" s="91"/>
      <c r="AF69" s="50" t="str">
        <f t="shared" si="30"/>
        <v xml:space="preserve"> </v>
      </c>
      <c r="AG69" s="91"/>
      <c r="AH69" s="50" t="str">
        <f t="shared" si="31"/>
        <v xml:space="preserve"> </v>
      </c>
      <c r="AI69" s="91"/>
      <c r="AJ69" s="91"/>
      <c r="AK69" s="93"/>
      <c r="AL69" s="93"/>
      <c r="AM69" s="94">
        <f t="shared" si="32"/>
        <v>0</v>
      </c>
      <c r="AN69" s="51" t="str">
        <f t="shared" si="33"/>
        <v xml:space="preserve"> </v>
      </c>
      <c r="AO69" s="111" t="e">
        <f>AP68*AN69</f>
        <v>#VALUE!</v>
      </c>
      <c r="AP69" s="111" t="e">
        <f>AP68-AO69</f>
        <v>#VALUE!</v>
      </c>
      <c r="AQ69" s="119" t="e">
        <f>AR68*AN69</f>
        <v>#VALUE!</v>
      </c>
      <c r="AR69" s="119" t="e">
        <f>AR68-AQ69</f>
        <v>#VALUE!</v>
      </c>
      <c r="AS69" s="90"/>
      <c r="AT69" s="90"/>
      <c r="AU69" s="92"/>
      <c r="AV69" s="95"/>
      <c r="AW69" s="96"/>
      <c r="AX69" s="90"/>
      <c r="AY69" s="55" t="str">
        <f>+IFERROR(VLOOKUP(AW69,Datos!AA$54:AB$56,2,0),"")</f>
        <v/>
      </c>
      <c r="AZ69" s="118" t="str">
        <f>+IFERROR(VLOOKUP(AW69,Datos!W$62:X$64,2,0),"")</f>
        <v/>
      </c>
      <c r="BA69" s="77" t="str">
        <f>+IFERROR(VLOOKUP(AW69,Datos!AA$62:AB$64,2,0),"")</f>
        <v/>
      </c>
      <c r="BB69" s="154" t="str">
        <f>+IFERROR(VLOOKUP(AW69,Datos!AA$68:AB$70,2,0),"")</f>
        <v/>
      </c>
      <c r="BC69" s="97"/>
      <c r="BD69" s="97"/>
      <c r="BE69" s="97"/>
      <c r="BF69" s="90"/>
      <c r="BG69" s="106"/>
      <c r="BH69" s="92" t="s">
        <v>128</v>
      </c>
      <c r="BI69" s="106" t="str">
        <f>+IFERROR(VLOOKUP(BH69,Datos!AA$76:AB$78,2,0),"")</f>
        <v>Defina el valor mínimo deseado</v>
      </c>
      <c r="BJ69" s="105"/>
      <c r="BK69" s="95"/>
      <c r="BL69" s="47"/>
      <c r="BM69" s="95"/>
      <c r="BN69" s="100"/>
      <c r="BO69" s="100"/>
      <c r="BP69" s="100"/>
      <c r="BQ69" s="100"/>
      <c r="BR69" s="100"/>
      <c r="BS69" s="100"/>
      <c r="BT69" s="92" t="s">
        <v>129</v>
      </c>
      <c r="BU69" s="100" t="str">
        <f>+IFERROR(VLOOKUP(BT69,Datos!AA$82:AB$84,2,0),"")</f>
        <v>Recuerde que requiere acción de mitigación debido a que es un valor crítico o inaceptable</v>
      </c>
      <c r="BV69" s="100"/>
      <c r="BW69" s="100"/>
      <c r="BX69" s="100"/>
      <c r="BY69" s="100"/>
      <c r="BZ69" s="101" t="s">
        <v>132</v>
      </c>
      <c r="CA69" s="102" t="str">
        <f t="shared" si="8"/>
        <v>N/A</v>
      </c>
      <c r="CB69" s="102"/>
      <c r="CC69" s="102"/>
      <c r="CD69" s="102"/>
    </row>
    <row r="70" spans="2:82" s="39" customFormat="1" ht="42" customHeight="1" x14ac:dyDescent="0.25">
      <c r="B70"/>
      <c r="C70" s="98"/>
      <c r="D70" s="98"/>
      <c r="E70" s="98"/>
      <c r="F70" s="98"/>
      <c r="G70" s="98"/>
      <c r="H70" s="98"/>
      <c r="I70" s="98"/>
      <c r="J70" s="98"/>
      <c r="K70" s="98" t="str">
        <f>+IFERROR(VLOOKUP(I70,Datos!R$38:S$42,2,0),"")</f>
        <v/>
      </c>
      <c r="L70" s="88"/>
      <c r="M70" s="88"/>
      <c r="N70" s="88"/>
      <c r="O70" s="75"/>
      <c r="P70" s="74" t="str">
        <f t="shared" si="26"/>
        <v xml:space="preserve">  </v>
      </c>
      <c r="Q70" s="89"/>
      <c r="R70" s="90"/>
      <c r="S70" s="90"/>
      <c r="T70" s="90" t="str">
        <f t="shared" si="27"/>
        <v>0%</v>
      </c>
      <c r="U70" s="90"/>
      <c r="V70" s="88"/>
      <c r="W70" s="90"/>
      <c r="X70" s="91" t="str">
        <f t="shared" si="28"/>
        <v>0%</v>
      </c>
      <c r="Y70" s="92"/>
      <c r="Z70" s="176"/>
      <c r="AA70" s="176"/>
      <c r="AB70" s="176"/>
      <c r="AC70" s="78"/>
      <c r="AD70" s="49" t="str">
        <f t="shared" si="29"/>
        <v xml:space="preserve">  </v>
      </c>
      <c r="AE70" s="91"/>
      <c r="AF70" s="50" t="str">
        <f t="shared" si="30"/>
        <v xml:space="preserve"> </v>
      </c>
      <c r="AG70" s="91"/>
      <c r="AH70" s="50" t="str">
        <f t="shared" si="31"/>
        <v xml:space="preserve"> </v>
      </c>
      <c r="AI70" s="91"/>
      <c r="AJ70" s="91"/>
      <c r="AK70" s="93"/>
      <c r="AL70" s="93"/>
      <c r="AM70" s="94">
        <f t="shared" si="32"/>
        <v>0</v>
      </c>
      <c r="AN70" s="51" t="str">
        <f t="shared" si="33"/>
        <v xml:space="preserve"> </v>
      </c>
      <c r="AO70" s="111" t="e">
        <f>(IF(AM70="Probabilidad",T70,IF(AM70="Impacto",0)))*AN70</f>
        <v>#VALUE!</v>
      </c>
      <c r="AP70" s="111" t="e">
        <f>(IF(AM70="Probabilidad",T70,IF(AM70="Impacto",0)))-AO70</f>
        <v>#VALUE!</v>
      </c>
      <c r="AQ70" s="111" t="e">
        <f>(IF(AM70="Probabilidad",0,IF(AM70="Impacto",X70)))*AN70</f>
        <v>#VALUE!</v>
      </c>
      <c r="AR70" s="111" t="e">
        <f>(IF(AM70="Probabilidad",0,IF(AM70="Impacto",X70)))-AQ70</f>
        <v>#VALUE!</v>
      </c>
      <c r="AS70" s="90"/>
      <c r="AT70" s="90"/>
      <c r="AU70" s="92"/>
      <c r="AV70" s="95"/>
      <c r="AW70" s="96"/>
      <c r="AX70" s="90"/>
      <c r="AY70" s="55" t="str">
        <f>+IFERROR(VLOOKUP(AW70,Datos!AA$54:AB$56,2,0),"")</f>
        <v/>
      </c>
      <c r="AZ70" s="118" t="str">
        <f>+IFERROR(VLOOKUP(AW70,Datos!W$62:X$64,2,0),"")</f>
        <v/>
      </c>
      <c r="BA70" s="77" t="str">
        <f>+IFERROR(VLOOKUP(AW70,Datos!AA$62:AB$64,2,0),"")</f>
        <v/>
      </c>
      <c r="BB70" s="154" t="str">
        <f>+IFERROR(VLOOKUP(AW70,Datos!AA$68:AB$70,2,0),"")</f>
        <v/>
      </c>
      <c r="BC70" s="180"/>
      <c r="BD70" s="180"/>
      <c r="BE70" s="180"/>
      <c r="BF70" s="167"/>
      <c r="BG70" s="167"/>
      <c r="BH70" s="92" t="s">
        <v>129</v>
      </c>
      <c r="BI70" s="106" t="str">
        <f>+IFERROR(VLOOKUP(BH70,Datos!AA$76:AB$78,2,0),"")</f>
        <v>Defina el valor crítico o inaceptable</v>
      </c>
      <c r="BJ70" s="105"/>
      <c r="BK70" s="95"/>
      <c r="BL70" s="47"/>
      <c r="BM70" s="95"/>
      <c r="BN70" s="100"/>
      <c r="BO70" s="100"/>
      <c r="BP70" s="100"/>
      <c r="BQ70" s="100"/>
      <c r="BR70" s="100"/>
      <c r="BS70" s="100"/>
      <c r="BT70" s="92" t="s">
        <v>129</v>
      </c>
      <c r="BU70" s="100" t="str">
        <f>+IFERROR(VLOOKUP(BT70,Datos!AA$82:AB$84,2,0),"")</f>
        <v>Recuerde que requiere acción de mitigación debido a que es un valor crítico o inaceptable</v>
      </c>
      <c r="BV70" s="100"/>
      <c r="BW70" s="100"/>
      <c r="BX70" s="100"/>
      <c r="BY70" s="100"/>
      <c r="BZ70" s="101" t="s">
        <v>132</v>
      </c>
      <c r="CA70" s="102" t="str">
        <f t="shared" si="8"/>
        <v>N/A</v>
      </c>
      <c r="CB70" s="102"/>
      <c r="CC70" s="102"/>
      <c r="CD70" s="102"/>
    </row>
    <row r="71" spans="2:82" s="39" customFormat="1" ht="42" customHeight="1" x14ac:dyDescent="0.25">
      <c r="B71"/>
      <c r="C71" s="91"/>
      <c r="D71" s="148"/>
      <c r="E71" s="189"/>
      <c r="F71" s="98"/>
      <c r="G71" s="98"/>
      <c r="H71" s="98"/>
      <c r="I71" s="98"/>
      <c r="J71" s="98"/>
      <c r="K71" s="98" t="str">
        <f>+IFERROR(VLOOKUP(I71,Datos!R$38:S$42,2,0),"")</f>
        <v/>
      </c>
      <c r="L71" s="88"/>
      <c r="M71" s="88"/>
      <c r="N71" s="88"/>
      <c r="O71" s="75"/>
      <c r="P71" s="74" t="str">
        <f t="shared" ref="P71" si="34">L71&amp;" "&amp;M71&amp; " " &amp;N71</f>
        <v xml:space="preserve">  </v>
      </c>
      <c r="Q71" s="89"/>
      <c r="R71" s="90"/>
      <c r="S71" s="90"/>
      <c r="T71" s="90" t="str">
        <f t="shared" ref="T71:T84" si="35">IF(S71="MUY BAJA
(20%)","20%",IF(S71="BAJA 
(40%)","40%",IF(S71="MEDIA
(60%)","60%",IF(S71="ALTA
(80%)","80%",IF(S71="MUY ALTA
(100%)","100%","0%")))))</f>
        <v>0%</v>
      </c>
      <c r="U71" s="90"/>
      <c r="V71" s="88"/>
      <c r="W71" s="90"/>
      <c r="X71" s="91" t="str">
        <f t="shared" ref="X71:X84" si="36">IF(W71="LEVE
(20%)","20%",IF(W71="MENOR
(40%)","40%",IF(W71="MODERADO
(60%)","60%",IF(W71="MAYOR
(80%)","80%",IF(W71="CATASTRÓFICO
(100%)","100%","0%")))))</f>
        <v>0%</v>
      </c>
      <c r="Y71" s="92"/>
      <c r="Z71" s="160"/>
      <c r="AA71" s="160"/>
      <c r="AB71" s="160"/>
      <c r="AC71" s="78"/>
      <c r="AD71" s="49" t="str">
        <f t="shared" si="0"/>
        <v xml:space="preserve">  </v>
      </c>
      <c r="AE71" s="91"/>
      <c r="AF71" s="50" t="str">
        <f t="shared" ref="AF71:AF76" si="37">(IF(AE71="Preventivo","25%",IF(AE71="Detectivo","15%",IF(AE71="Correctivo","10%"," "))))</f>
        <v xml:space="preserve"> </v>
      </c>
      <c r="AG71" s="91"/>
      <c r="AH71" s="50" t="str">
        <f t="shared" ref="AH71:AH84" si="38">IF(AG71="Automático","25%",IF(AG71="Manual","15%"," "))</f>
        <v xml:space="preserve"> </v>
      </c>
      <c r="AI71" s="91"/>
      <c r="AJ71" s="91"/>
      <c r="AK71" s="93"/>
      <c r="AL71" s="93"/>
      <c r="AM71" s="94">
        <f t="shared" ref="AM71" si="39">IF(AE71="Preventivo","Probabilidad",IF(AE71="Detectivo","Probabilidad",IF(AE71="Correctivo","Impacto",)))</f>
        <v>0</v>
      </c>
      <c r="AN71" s="51" t="str">
        <f>IFERROR(SUM(AF71+AH71)," ")</f>
        <v xml:space="preserve"> </v>
      </c>
      <c r="AO71" s="111" t="e">
        <f>AP70*AN71</f>
        <v>#VALUE!</v>
      </c>
      <c r="AP71" s="111" t="e">
        <f>AP70-AO71</f>
        <v>#VALUE!</v>
      </c>
      <c r="AQ71" s="119" t="e">
        <f>AR70*AN71</f>
        <v>#VALUE!</v>
      </c>
      <c r="AR71" s="119" t="e">
        <f>AR70-AQ71</f>
        <v>#VALUE!</v>
      </c>
      <c r="AS71" s="90"/>
      <c r="AT71" s="90"/>
      <c r="AU71" s="92"/>
      <c r="AV71" s="95"/>
      <c r="AW71" s="96"/>
      <c r="AX71" s="90"/>
      <c r="AY71" s="55" t="str">
        <f>+IFERROR(VLOOKUP(AW71,Datos!AA$54:AB$56,2,0),"")</f>
        <v/>
      </c>
      <c r="AZ71" s="118" t="str">
        <f>+IFERROR(VLOOKUP(AW71,Datos!W$62:X$64,2,0),"")</f>
        <v/>
      </c>
      <c r="BA71" s="77" t="str">
        <f>+IFERROR(VLOOKUP(AW71,Datos!AA$62:AB$64,2,0),"")</f>
        <v/>
      </c>
      <c r="BB71" s="154" t="str">
        <f>+IFERROR(VLOOKUP(AW71,Datos!AA$68:AB$70,2,0),"")</f>
        <v/>
      </c>
      <c r="BC71" s="97"/>
      <c r="BD71" s="97"/>
      <c r="BE71" s="97"/>
      <c r="BF71" s="90"/>
      <c r="BG71" s="106"/>
      <c r="BH71" s="92" t="s">
        <v>130</v>
      </c>
      <c r="BI71" s="106" t="str">
        <f>+IFERROR(VLOOKUP(BH71,Datos!AA$76:AB$78,2,0),"")</f>
        <v>Defina el valor que indica riesgo potencial</v>
      </c>
      <c r="BJ71" s="105"/>
      <c r="BK71" s="95"/>
      <c r="BL71" s="47"/>
      <c r="BM71" s="95"/>
      <c r="BN71" s="100"/>
      <c r="BO71" s="100"/>
      <c r="BP71" s="100"/>
      <c r="BQ71" s="100"/>
      <c r="BR71" s="100"/>
      <c r="BS71" s="100"/>
      <c r="BT71" s="92" t="s">
        <v>129</v>
      </c>
      <c r="BU71" s="100" t="str">
        <f>+IFERROR(VLOOKUP(BT71,Datos!AA$82:AB$84,2,0),"")</f>
        <v>Recuerde que requiere acción de mitigación debido a que es un valor crítico o inaceptable</v>
      </c>
      <c r="BV71" s="100"/>
      <c r="BW71" s="100"/>
      <c r="BX71" s="100"/>
      <c r="BY71" s="100"/>
      <c r="BZ71" s="101" t="s">
        <v>132</v>
      </c>
      <c r="CA71" s="102" t="str">
        <f t="shared" si="8"/>
        <v>N/A</v>
      </c>
      <c r="CB71" s="102"/>
      <c r="CC71" s="102"/>
      <c r="CD71" s="102"/>
    </row>
    <row r="72" spans="2:82" s="39" customFormat="1" ht="42" customHeight="1" x14ac:dyDescent="0.25">
      <c r="B72"/>
      <c r="C72" s="93"/>
      <c r="D72" s="148"/>
      <c r="E72" s="148"/>
      <c r="F72" s="98"/>
      <c r="G72" s="98"/>
      <c r="H72" s="98"/>
      <c r="I72" s="98"/>
      <c r="J72" s="98"/>
      <c r="K72" s="98" t="str">
        <f>+IFERROR(VLOOKUP(I72,Datos!R$38:S$42,2,0),"")</f>
        <v/>
      </c>
      <c r="L72" s="88"/>
      <c r="M72" s="88"/>
      <c r="N72" s="88"/>
      <c r="O72" s="75"/>
      <c r="P72" s="74" t="str">
        <f t="shared" ref="P72:P84" si="40">L72&amp;" "&amp;M72&amp; " " &amp;N72</f>
        <v xml:space="preserve">  </v>
      </c>
      <c r="Q72" s="89"/>
      <c r="R72" s="90"/>
      <c r="S72" s="90"/>
      <c r="T72" s="90" t="str">
        <f t="shared" si="35"/>
        <v>0%</v>
      </c>
      <c r="U72" s="90"/>
      <c r="V72" s="88"/>
      <c r="W72" s="90"/>
      <c r="X72" s="91" t="str">
        <f t="shared" si="36"/>
        <v>0%</v>
      </c>
      <c r="Y72" s="92"/>
      <c r="Z72" s="172"/>
      <c r="AA72" s="172"/>
      <c r="AB72" s="172"/>
      <c r="AC72" s="78"/>
      <c r="AD72" s="49" t="str">
        <f t="shared" si="0"/>
        <v xml:space="preserve">  </v>
      </c>
      <c r="AE72" s="91"/>
      <c r="AF72" s="50" t="str">
        <f t="shared" si="37"/>
        <v xml:space="preserve"> </v>
      </c>
      <c r="AG72" s="91"/>
      <c r="AH72" s="50" t="str">
        <f t="shared" si="38"/>
        <v xml:space="preserve"> </v>
      </c>
      <c r="AI72" s="91"/>
      <c r="AJ72" s="91"/>
      <c r="AK72" s="93"/>
      <c r="AL72" s="93"/>
      <c r="AM72" s="94">
        <f t="shared" ref="AM72:AM84" si="41">IF(AE72="Preventivo","Probabilidad",IF(AE72="Detectivo","Probabilidad",IF(AE72="Correctivo","Impacto",)))</f>
        <v>0</v>
      </c>
      <c r="AN72" s="51" t="str">
        <f>IFERROR(SUM(AF72+AH72)," ")</f>
        <v xml:space="preserve"> </v>
      </c>
      <c r="AO72" s="111" t="e">
        <f t="shared" ref="AO72" si="42">(IF(AM72="Probabilidad",T72,IF(AM72="Impacto",0)))*AN72</f>
        <v>#VALUE!</v>
      </c>
      <c r="AP72" s="111" t="e">
        <f t="shared" ref="AP72" si="43">(IF(AM72="Probabilidad",T72,IF(AM72="Impacto",0)))-AO72</f>
        <v>#VALUE!</v>
      </c>
      <c r="AQ72" s="111" t="e">
        <f>(IF(AM72="Probabilidad",0,IF(AM72="Impacto",X72)))*AN72</f>
        <v>#VALUE!</v>
      </c>
      <c r="AR72" s="111" t="e">
        <f t="shared" ref="AR72" si="44">(IF(AM72="Probabilidad",0,IF(AM72="Impacto",X72)))-AQ72</f>
        <v>#VALUE!</v>
      </c>
      <c r="AS72" s="90"/>
      <c r="AT72" s="90"/>
      <c r="AU72" s="92"/>
      <c r="AV72" s="95"/>
      <c r="AW72" s="96"/>
      <c r="AX72" s="90"/>
      <c r="AY72" s="55" t="str">
        <f>+IFERROR(VLOOKUP(AW72,Datos!AA$54:AB$56,2,0),"")</f>
        <v/>
      </c>
      <c r="AZ72" s="118" t="str">
        <f>+IFERROR(VLOOKUP(AW72,Datos!W$62:X$64,2,0),"")</f>
        <v/>
      </c>
      <c r="BA72" s="77" t="str">
        <f>+IFERROR(VLOOKUP(AW72,Datos!AA$62:AB$64,2,0),"")</f>
        <v/>
      </c>
      <c r="BB72" s="154" t="str">
        <f>+IFERROR(VLOOKUP(AW72,Datos!AA$68:AB$70,2,0),"")</f>
        <v/>
      </c>
      <c r="BC72" s="97"/>
      <c r="BD72" s="97"/>
      <c r="BE72" s="97"/>
      <c r="BF72" s="90"/>
      <c r="BG72" s="106"/>
      <c r="BH72" s="92" t="s">
        <v>128</v>
      </c>
      <c r="BI72" s="106" t="str">
        <f>+IFERROR(VLOOKUP(BH72,Datos!AA$76:AB$78,2,0),"")</f>
        <v>Defina el valor mínimo deseado</v>
      </c>
      <c r="BJ72" s="105"/>
      <c r="BK72" s="95"/>
      <c r="BL72" s="47"/>
      <c r="BM72" s="95"/>
      <c r="BN72" s="100"/>
      <c r="BO72" s="100"/>
      <c r="BP72" s="100"/>
      <c r="BQ72" s="100"/>
      <c r="BR72" s="100"/>
      <c r="BS72" s="100"/>
      <c r="BT72" s="92"/>
      <c r="BU72" s="100" t="str">
        <f>+IFERROR(VLOOKUP(BT72,Datos!AA$82:AB$84,2,0),"")</f>
        <v/>
      </c>
      <c r="BV72" s="100"/>
      <c r="BW72" s="100"/>
      <c r="BX72" s="100"/>
      <c r="BY72" s="100"/>
      <c r="BZ72" s="101"/>
      <c r="CA72" s="102" t="str">
        <f t="shared" si="8"/>
        <v xml:space="preserve"> </v>
      </c>
      <c r="CB72" s="102"/>
      <c r="CC72" s="102"/>
      <c r="CD72" s="102"/>
    </row>
    <row r="73" spans="2:82" s="39" customFormat="1" ht="42" customHeight="1" x14ac:dyDescent="0.25">
      <c r="B73"/>
      <c r="C73" s="87"/>
      <c r="D73" s="98"/>
      <c r="E73" s="98"/>
      <c r="F73" s="98"/>
      <c r="G73" s="98"/>
      <c r="H73" s="98"/>
      <c r="I73" s="98"/>
      <c r="J73" s="98"/>
      <c r="K73" s="98" t="str">
        <f>+IFERROR(VLOOKUP(I73,Datos!R$38:S$42,2,0),"")</f>
        <v/>
      </c>
      <c r="L73" s="88"/>
      <c r="M73" s="88"/>
      <c r="N73" s="88"/>
      <c r="O73" s="75"/>
      <c r="P73" s="74" t="str">
        <f t="shared" si="40"/>
        <v xml:space="preserve">  </v>
      </c>
      <c r="Q73" s="89"/>
      <c r="R73" s="90"/>
      <c r="S73" s="90"/>
      <c r="T73" s="90" t="str">
        <f t="shared" si="35"/>
        <v>0%</v>
      </c>
      <c r="U73" s="90"/>
      <c r="V73" s="88"/>
      <c r="W73" s="90"/>
      <c r="X73" s="91" t="str">
        <f t="shared" si="36"/>
        <v>0%</v>
      </c>
      <c r="Y73" s="92"/>
      <c r="Z73" s="172"/>
      <c r="AA73" s="172"/>
      <c r="AB73" s="172"/>
      <c r="AC73" s="78"/>
      <c r="AD73" s="49" t="str">
        <f t="shared" si="0"/>
        <v xml:space="preserve">  </v>
      </c>
      <c r="AE73" s="91"/>
      <c r="AF73" s="50" t="str">
        <f t="shared" si="37"/>
        <v xml:space="preserve"> </v>
      </c>
      <c r="AG73" s="91"/>
      <c r="AH73" s="50" t="str">
        <f t="shared" si="38"/>
        <v xml:space="preserve"> </v>
      </c>
      <c r="AI73" s="91"/>
      <c r="AJ73" s="91"/>
      <c r="AK73" s="93"/>
      <c r="AL73" s="93"/>
      <c r="AM73" s="94">
        <f t="shared" si="41"/>
        <v>0</v>
      </c>
      <c r="AN73" s="51" t="str">
        <f t="shared" ref="AN73:AN76" si="45">IFERROR(SUM(AF73+AH73)," ")</f>
        <v xml:space="preserve"> </v>
      </c>
      <c r="AO73" s="111" t="e">
        <f t="shared" ref="AO73:AO76" si="46">(IF(AM73="Probabilidad",T73,IF(AM73="Impacto",0)))*AN73</f>
        <v>#VALUE!</v>
      </c>
      <c r="AP73" s="111" t="e">
        <f t="shared" ref="AP73:AP76" si="47">(IF(AM73="Probabilidad",T73,IF(AM73="Impacto",0)))-AO73</f>
        <v>#VALUE!</v>
      </c>
      <c r="AQ73" s="111" t="e">
        <f t="shared" ref="AQ73:AQ76" si="48">(IF(AM73="Probabilidad",0,IF(AM73="Impacto",X73)))*AN73</f>
        <v>#VALUE!</v>
      </c>
      <c r="AR73" s="111" t="e">
        <f t="shared" ref="AR73:AR76" si="49">(IF(AM73="Probabilidad",0,IF(AM73="Impacto",X73)))-AQ73</f>
        <v>#VALUE!</v>
      </c>
      <c r="AS73" s="90"/>
      <c r="AT73" s="90"/>
      <c r="AU73" s="92"/>
      <c r="AV73" s="95"/>
      <c r="AW73" s="96"/>
      <c r="AX73" s="90"/>
      <c r="AY73" s="55" t="str">
        <f>+IFERROR(VLOOKUP(AW73,Datos!AA$54:AB$56,2,0),"")</f>
        <v/>
      </c>
      <c r="AZ73" s="118" t="str">
        <f>+IFERROR(VLOOKUP(AW73,Datos!W$62:X$64,2,0),"")</f>
        <v/>
      </c>
      <c r="BA73" s="77" t="str">
        <f>+IFERROR(VLOOKUP(AW73,Datos!AA$62:AB$64,2,0),"")</f>
        <v/>
      </c>
      <c r="BB73" s="154" t="str">
        <f>+IFERROR(VLOOKUP(AW73,Datos!AA$68:AB$70,2,0),"")</f>
        <v/>
      </c>
      <c r="BC73" s="97"/>
      <c r="BD73" s="97"/>
      <c r="BE73" s="97"/>
      <c r="BF73" s="90"/>
      <c r="BG73" s="106"/>
      <c r="BH73" s="92"/>
      <c r="BI73" s="106" t="str">
        <f>+IFERROR(VLOOKUP(BH73,Datos!AA$76:AB$78,2,0),"")</f>
        <v/>
      </c>
      <c r="BJ73" s="105"/>
      <c r="BK73" s="95"/>
      <c r="BL73" s="47"/>
      <c r="BM73" s="95"/>
      <c r="BN73" s="100"/>
      <c r="BO73" s="100"/>
      <c r="BP73" s="100"/>
      <c r="BQ73" s="100"/>
      <c r="BR73" s="100"/>
      <c r="BS73" s="100"/>
      <c r="BT73" s="92"/>
      <c r="BU73" s="100" t="str">
        <f>+IFERROR(VLOOKUP(BT73,Datos!AA$82:AB$84,2,0),"")</f>
        <v/>
      </c>
      <c r="BV73" s="100"/>
      <c r="BW73" s="100"/>
      <c r="BX73" s="100"/>
      <c r="BY73" s="100"/>
      <c r="BZ73" s="101"/>
      <c r="CA73" s="102" t="str">
        <f t="shared" si="8"/>
        <v xml:space="preserve"> </v>
      </c>
      <c r="CB73" s="102"/>
      <c r="CC73" s="102"/>
      <c r="CD73" s="102"/>
    </row>
    <row r="74" spans="2:82" s="39" customFormat="1" ht="42" customHeight="1" x14ac:dyDescent="0.25">
      <c r="B74"/>
      <c r="C74" s="93"/>
      <c r="D74" s="148"/>
      <c r="E74" s="148"/>
      <c r="F74" s="98"/>
      <c r="G74" s="98"/>
      <c r="H74" s="98"/>
      <c r="I74" s="98"/>
      <c r="J74" s="98"/>
      <c r="K74" s="98" t="str">
        <f>+IFERROR(VLOOKUP(I74,Datos!R$38:S$42,2,0),"")</f>
        <v/>
      </c>
      <c r="L74" s="88"/>
      <c r="M74" s="88"/>
      <c r="N74" s="88"/>
      <c r="O74" s="75"/>
      <c r="P74" s="74" t="str">
        <f t="shared" si="40"/>
        <v xml:space="preserve">  </v>
      </c>
      <c r="Q74" s="89"/>
      <c r="R74" s="90"/>
      <c r="S74" s="90"/>
      <c r="T74" s="90" t="str">
        <f t="shared" si="35"/>
        <v>0%</v>
      </c>
      <c r="U74" s="90"/>
      <c r="V74" s="88"/>
      <c r="W74" s="90"/>
      <c r="X74" s="91" t="str">
        <f t="shared" si="36"/>
        <v>0%</v>
      </c>
      <c r="Y74" s="92"/>
      <c r="Z74" s="172"/>
      <c r="AA74" s="172"/>
      <c r="AB74" s="172"/>
      <c r="AC74" s="78"/>
      <c r="AD74" s="49" t="str">
        <f t="shared" si="0"/>
        <v xml:space="preserve">  </v>
      </c>
      <c r="AE74" s="91"/>
      <c r="AF74" s="50" t="str">
        <f t="shared" si="37"/>
        <v xml:space="preserve"> </v>
      </c>
      <c r="AG74" s="91"/>
      <c r="AH74" s="50" t="str">
        <f t="shared" si="38"/>
        <v xml:space="preserve"> </v>
      </c>
      <c r="AI74" s="91"/>
      <c r="AJ74" s="91"/>
      <c r="AK74" s="93"/>
      <c r="AL74" s="93"/>
      <c r="AM74" s="94">
        <f t="shared" si="41"/>
        <v>0</v>
      </c>
      <c r="AN74" s="51" t="str">
        <f t="shared" si="45"/>
        <v xml:space="preserve"> </v>
      </c>
      <c r="AO74" s="111" t="e">
        <f t="shared" si="46"/>
        <v>#VALUE!</v>
      </c>
      <c r="AP74" s="111" t="e">
        <f t="shared" si="47"/>
        <v>#VALUE!</v>
      </c>
      <c r="AQ74" s="111" t="e">
        <f t="shared" si="48"/>
        <v>#VALUE!</v>
      </c>
      <c r="AR74" s="111" t="e">
        <f t="shared" si="49"/>
        <v>#VALUE!</v>
      </c>
      <c r="AS74" s="90"/>
      <c r="AT74" s="90"/>
      <c r="AU74" s="92"/>
      <c r="AV74" s="95"/>
      <c r="AW74" s="96"/>
      <c r="AX74" s="90"/>
      <c r="AY74" s="55" t="str">
        <f>+IFERROR(VLOOKUP(AW74,Datos!AA$54:AB$56,2,0),"")</f>
        <v/>
      </c>
      <c r="AZ74" s="118" t="str">
        <f>+IFERROR(VLOOKUP(AW74,Datos!W$62:X$64,2,0),"")</f>
        <v/>
      </c>
      <c r="BA74" s="77" t="str">
        <f>+IFERROR(VLOOKUP(AW74,Datos!AA$62:AB$64,2,0),"")</f>
        <v/>
      </c>
      <c r="BB74" s="154" t="str">
        <f>+IFERROR(VLOOKUP(AW74,Datos!AA$68:AB$70,2,0),"")</f>
        <v/>
      </c>
      <c r="BC74" s="97"/>
      <c r="BD74" s="97"/>
      <c r="BE74" s="97"/>
      <c r="BF74" s="90"/>
      <c r="BG74" s="106"/>
      <c r="BH74" s="92"/>
      <c r="BI74" s="106" t="str">
        <f>+IFERROR(VLOOKUP(BH74,Datos!AA$76:AB$78,2,0),"")</f>
        <v/>
      </c>
      <c r="BJ74" s="105"/>
      <c r="BK74" s="95"/>
      <c r="BL74" s="47"/>
      <c r="BM74" s="95"/>
      <c r="BN74" s="100"/>
      <c r="BO74" s="100"/>
      <c r="BP74" s="100"/>
      <c r="BQ74" s="100"/>
      <c r="BR74" s="100"/>
      <c r="BS74" s="100"/>
      <c r="BT74" s="92"/>
      <c r="BU74" s="100" t="str">
        <f>+IFERROR(VLOOKUP(BT74,Datos!AA$82:AB$84,2,0),"")</f>
        <v/>
      </c>
      <c r="BV74" s="100"/>
      <c r="BW74" s="100"/>
      <c r="BX74" s="100"/>
      <c r="BY74" s="100"/>
      <c r="BZ74" s="101"/>
      <c r="CA74" s="102" t="str">
        <f t="shared" si="8"/>
        <v xml:space="preserve"> </v>
      </c>
      <c r="CB74" s="102"/>
      <c r="CC74" s="102"/>
      <c r="CD74" s="102"/>
    </row>
    <row r="75" spans="2:82" s="39" customFormat="1" ht="42" customHeight="1" x14ac:dyDescent="0.25">
      <c r="B75"/>
      <c r="C75" s="87"/>
      <c r="D75" s="98"/>
      <c r="E75" s="98"/>
      <c r="F75" s="98"/>
      <c r="G75" s="98"/>
      <c r="H75" s="98"/>
      <c r="I75" s="98"/>
      <c r="J75" s="98"/>
      <c r="K75" s="98" t="str">
        <f>+IFERROR(VLOOKUP(I75,Datos!R$38:S$42,2,0),"")</f>
        <v/>
      </c>
      <c r="L75" s="88"/>
      <c r="M75" s="88"/>
      <c r="N75" s="88"/>
      <c r="O75" s="75"/>
      <c r="P75" s="74" t="str">
        <f t="shared" si="40"/>
        <v xml:space="preserve">  </v>
      </c>
      <c r="Q75" s="89"/>
      <c r="R75" s="90"/>
      <c r="S75" s="90"/>
      <c r="T75" s="90" t="str">
        <f t="shared" si="35"/>
        <v>0%</v>
      </c>
      <c r="U75" s="90"/>
      <c r="V75" s="88"/>
      <c r="W75" s="90"/>
      <c r="X75" s="91" t="str">
        <f t="shared" si="36"/>
        <v>0%</v>
      </c>
      <c r="Y75" s="92"/>
      <c r="Z75" s="172"/>
      <c r="AA75" s="172"/>
      <c r="AB75" s="172"/>
      <c r="AC75" s="78"/>
      <c r="AD75" s="49" t="str">
        <f t="shared" si="0"/>
        <v xml:space="preserve">  </v>
      </c>
      <c r="AE75" s="91"/>
      <c r="AF75" s="50" t="str">
        <f t="shared" si="37"/>
        <v xml:space="preserve"> </v>
      </c>
      <c r="AG75" s="91"/>
      <c r="AH75" s="50" t="str">
        <f t="shared" si="38"/>
        <v xml:space="preserve"> </v>
      </c>
      <c r="AI75" s="91"/>
      <c r="AJ75" s="91"/>
      <c r="AK75" s="93"/>
      <c r="AL75" s="93"/>
      <c r="AM75" s="94">
        <f t="shared" si="41"/>
        <v>0</v>
      </c>
      <c r="AN75" s="51" t="str">
        <f t="shared" si="45"/>
        <v xml:space="preserve"> </v>
      </c>
      <c r="AO75" s="111" t="e">
        <f t="shared" si="46"/>
        <v>#VALUE!</v>
      </c>
      <c r="AP75" s="111" t="e">
        <f t="shared" si="47"/>
        <v>#VALUE!</v>
      </c>
      <c r="AQ75" s="111" t="e">
        <f t="shared" si="48"/>
        <v>#VALUE!</v>
      </c>
      <c r="AR75" s="111" t="e">
        <f t="shared" si="49"/>
        <v>#VALUE!</v>
      </c>
      <c r="AS75" s="90"/>
      <c r="AT75" s="90"/>
      <c r="AU75" s="92"/>
      <c r="AV75" s="95"/>
      <c r="AW75" s="96"/>
      <c r="AX75" s="90"/>
      <c r="AY75" s="55" t="str">
        <f>+IFERROR(VLOOKUP(AW75,Datos!AA$54:AB$56,2,0),"")</f>
        <v/>
      </c>
      <c r="AZ75" s="118" t="str">
        <f>+IFERROR(VLOOKUP(AW75,Datos!W$62:X$64,2,0),"")</f>
        <v/>
      </c>
      <c r="BA75" s="77" t="str">
        <f>+IFERROR(VLOOKUP(AW75,Datos!AA$62:AB$64,2,0),"")</f>
        <v/>
      </c>
      <c r="BB75" s="154" t="str">
        <f>+IFERROR(VLOOKUP(AW75,Datos!AA$68:AB$70,2,0),"")</f>
        <v/>
      </c>
      <c r="BC75" s="97"/>
      <c r="BD75" s="97"/>
      <c r="BE75" s="97"/>
      <c r="BF75" s="90"/>
      <c r="BG75" s="106"/>
      <c r="BH75" s="92"/>
      <c r="BI75" s="106" t="str">
        <f>+IFERROR(VLOOKUP(BH75,Datos!AA$76:AB$78,2,0),"")</f>
        <v/>
      </c>
      <c r="BJ75" s="105"/>
      <c r="BK75" s="95"/>
      <c r="BL75" s="47"/>
      <c r="BM75" s="95"/>
      <c r="BN75" s="100"/>
      <c r="BO75" s="100"/>
      <c r="BP75" s="100"/>
      <c r="BQ75" s="100"/>
      <c r="BR75" s="100"/>
      <c r="BS75" s="100"/>
      <c r="BT75" s="92"/>
      <c r="BU75" s="100" t="str">
        <f>+IFERROR(VLOOKUP(BT75,Datos!AA$82:AB$84,2,0),"")</f>
        <v/>
      </c>
      <c r="BV75" s="100"/>
      <c r="BW75" s="100"/>
      <c r="BX75" s="100"/>
      <c r="BY75" s="100"/>
      <c r="BZ75" s="101"/>
      <c r="CA75" s="102" t="str">
        <f t="shared" si="8"/>
        <v xml:space="preserve"> </v>
      </c>
      <c r="CB75" s="102"/>
      <c r="CC75" s="102"/>
      <c r="CD75" s="102"/>
    </row>
    <row r="76" spans="2:82" s="39" customFormat="1" ht="42" customHeight="1" x14ac:dyDescent="0.25">
      <c r="B76"/>
      <c r="C76" s="87"/>
      <c r="D76" s="182"/>
      <c r="E76" s="182"/>
      <c r="F76" s="98"/>
      <c r="G76" s="98"/>
      <c r="H76" s="98"/>
      <c r="I76" s="98"/>
      <c r="J76" s="98"/>
      <c r="K76" s="98" t="str">
        <f>+IFERROR(VLOOKUP(I76,Datos!R$38:S$42,2,0),"")</f>
        <v/>
      </c>
      <c r="L76" s="88"/>
      <c r="M76" s="88"/>
      <c r="N76" s="88"/>
      <c r="O76" s="75"/>
      <c r="P76" s="74" t="str">
        <f t="shared" si="40"/>
        <v xml:space="preserve">  </v>
      </c>
      <c r="Q76" s="89"/>
      <c r="R76" s="90"/>
      <c r="S76" s="90"/>
      <c r="T76" s="90" t="str">
        <f t="shared" si="35"/>
        <v>0%</v>
      </c>
      <c r="U76" s="90"/>
      <c r="V76" s="88"/>
      <c r="W76" s="90"/>
      <c r="X76" s="91" t="str">
        <f t="shared" si="36"/>
        <v>0%</v>
      </c>
      <c r="Y76" s="92"/>
      <c r="Z76" s="172"/>
      <c r="AA76" s="172"/>
      <c r="AB76" s="172"/>
      <c r="AC76" s="78"/>
      <c r="AD76" s="49" t="str">
        <f t="shared" si="0"/>
        <v xml:space="preserve">  </v>
      </c>
      <c r="AE76" s="91"/>
      <c r="AF76" s="50" t="str">
        <f t="shared" si="37"/>
        <v xml:space="preserve"> </v>
      </c>
      <c r="AG76" s="91"/>
      <c r="AH76" s="50" t="str">
        <f t="shared" si="38"/>
        <v xml:space="preserve"> </v>
      </c>
      <c r="AI76" s="91"/>
      <c r="AJ76" s="91"/>
      <c r="AK76" s="93"/>
      <c r="AL76" s="93"/>
      <c r="AM76" s="94">
        <f t="shared" si="41"/>
        <v>0</v>
      </c>
      <c r="AN76" s="51" t="str">
        <f t="shared" si="45"/>
        <v xml:space="preserve"> </v>
      </c>
      <c r="AO76" s="111" t="e">
        <f t="shared" si="46"/>
        <v>#VALUE!</v>
      </c>
      <c r="AP76" s="111" t="e">
        <f t="shared" si="47"/>
        <v>#VALUE!</v>
      </c>
      <c r="AQ76" s="111" t="e">
        <f t="shared" si="48"/>
        <v>#VALUE!</v>
      </c>
      <c r="AR76" s="111" t="e">
        <f t="shared" si="49"/>
        <v>#VALUE!</v>
      </c>
      <c r="AS76" s="90"/>
      <c r="AT76" s="90"/>
      <c r="AU76" s="92"/>
      <c r="AV76" s="95"/>
      <c r="AW76" s="96"/>
      <c r="AX76" s="90"/>
      <c r="AY76" s="55" t="str">
        <f>+IFERROR(VLOOKUP(AW76,Datos!AA$54:AB$56,2,0),"")</f>
        <v/>
      </c>
      <c r="AZ76" s="118" t="str">
        <f>+IFERROR(VLOOKUP(AW76,Datos!W$62:X$64,2,0),"")</f>
        <v/>
      </c>
      <c r="BA76" s="77" t="str">
        <f>+IFERROR(VLOOKUP(AW76,Datos!AA$62:AB$64,2,0),"")</f>
        <v/>
      </c>
      <c r="BB76" s="154" t="str">
        <f>+IFERROR(VLOOKUP(AW76,Datos!AA$68:AB$70,2,0),"")</f>
        <v/>
      </c>
      <c r="BC76" s="97"/>
      <c r="BD76" s="97"/>
      <c r="BE76" s="97"/>
      <c r="BF76" s="90"/>
      <c r="BG76" s="106"/>
      <c r="BH76" s="92"/>
      <c r="BI76" s="106" t="str">
        <f>+IFERROR(VLOOKUP(BH76,Datos!AA$76:AB$78,2,0),"")</f>
        <v/>
      </c>
      <c r="BJ76" s="105"/>
      <c r="BK76" s="95"/>
      <c r="BL76" s="47"/>
      <c r="BM76" s="95"/>
      <c r="BN76" s="100"/>
      <c r="BO76" s="100"/>
      <c r="BP76" s="100"/>
      <c r="BQ76" s="100"/>
      <c r="BR76" s="100"/>
      <c r="BS76" s="100"/>
      <c r="BT76" s="92"/>
      <c r="BU76" s="100" t="str">
        <f>+IFERROR(VLOOKUP(BT76,Datos!AA$82:AB$84,2,0),"")</f>
        <v/>
      </c>
      <c r="BV76" s="100"/>
      <c r="BW76" s="100"/>
      <c r="BX76" s="100"/>
      <c r="BY76" s="100"/>
      <c r="BZ76" s="101"/>
      <c r="CA76" s="102" t="str">
        <f t="shared" si="8"/>
        <v xml:space="preserve"> </v>
      </c>
      <c r="CB76" s="102"/>
      <c r="CC76" s="102"/>
      <c r="CD76" s="102"/>
    </row>
    <row r="77" spans="2:82" s="39" customFormat="1" ht="42" customHeight="1" x14ac:dyDescent="0.25">
      <c r="B77"/>
      <c r="C77" s="167"/>
      <c r="D77" s="190"/>
      <c r="E77" s="190"/>
      <c r="F77" s="98"/>
      <c r="G77" s="98"/>
      <c r="H77" s="98"/>
      <c r="I77" s="98"/>
      <c r="J77" s="98"/>
      <c r="K77" s="98" t="str">
        <f>+IFERROR(VLOOKUP(I77,Datos!R$38:S$42,2,0),"")</f>
        <v/>
      </c>
      <c r="L77" s="88"/>
      <c r="M77" s="88"/>
      <c r="N77" s="88"/>
      <c r="O77" s="75"/>
      <c r="P77" s="74" t="str">
        <f>L77&amp;" "&amp;M77&amp; " " &amp;N77</f>
        <v xml:space="preserve">  </v>
      </c>
      <c r="Q77" s="89"/>
      <c r="R77" s="90"/>
      <c r="S77" s="90"/>
      <c r="T77" s="90" t="str">
        <f>IF(S77="MUY BAJA
(20%)","20%",IF(S77="BAJA 
(40%)","40%",IF(S77="MEDIA
(60%)","60%",IF(S77="ALTA
(80%)","80%",IF(S77="MUY ALTA
(100%)","100%","0%")))))</f>
        <v>0%</v>
      </c>
      <c r="U77" s="90"/>
      <c r="V77" s="88"/>
      <c r="W77" s="90"/>
      <c r="X77" s="91" t="str">
        <f>IF(W77="LEVE
(20%)","20%",IF(W77="MENOR
(40%)","40%",IF(W77="MODERADO
(60%)","60%",IF(W77="MAYOR
(80%)","80%",IF(W77="CATASTRÓFICO
(100%)","100%","0%")))))</f>
        <v>0%</v>
      </c>
      <c r="Y77" s="92"/>
      <c r="Z77" s="184"/>
      <c r="AA77" s="88"/>
      <c r="AB77" s="185"/>
      <c r="AC77" s="170"/>
      <c r="AD77" s="49" t="str">
        <f t="shared" ref="AD77" si="50">Z77&amp;" "&amp;AA77&amp; " " &amp;AB77</f>
        <v xml:space="preserve">  </v>
      </c>
      <c r="AE77" s="91"/>
      <c r="AF77" s="50" t="str">
        <f>(IF(AE77="Preventivo","25%",IF(AE77="Detectivo","15%",IF(AE77="Correctivo","10%"," "))))</f>
        <v xml:space="preserve"> </v>
      </c>
      <c r="AG77" s="91"/>
      <c r="AH77" s="50" t="str">
        <f>IF(AG77="Automático","25%",IF(AG77="Manual","15%"," "))</f>
        <v xml:space="preserve"> </v>
      </c>
      <c r="AI77" s="91"/>
      <c r="AJ77" s="91"/>
      <c r="AK77" s="93"/>
      <c r="AL77" s="93"/>
      <c r="AM77" s="94">
        <f>IF(AE77="Preventivo","Probabilidad",IF(AE77="Detectivo","Probabilidad",IF(AE77="Correctivo","Impacto",)))</f>
        <v>0</v>
      </c>
      <c r="AN77" s="51" t="str">
        <f>IFERROR(SUM(AF77+AH77)," ")</f>
        <v xml:space="preserve"> </v>
      </c>
      <c r="AO77" s="111" t="e">
        <f>(IF(AM77="Probabilidad",T77,IF(AM77="Impacto",0)))*AN77</f>
        <v>#VALUE!</v>
      </c>
      <c r="AP77" s="111" t="e">
        <f>(IF(AM77="Probabilidad",T77,IF(AM77="Impacto",0)))-AO77</f>
        <v>#VALUE!</v>
      </c>
      <c r="AQ77" s="111" t="e">
        <f>(IF(AM77="Probabilidad",0,IF(AM77="Impacto",X77)))*AN77</f>
        <v>#VALUE!</v>
      </c>
      <c r="AR77" s="111" t="e">
        <f>(IF(AM77="Probabilidad",0,IF(AM77="Impacto",X77)))-AQ77</f>
        <v>#VALUE!</v>
      </c>
      <c r="AS77" s="90"/>
      <c r="AT77" s="90"/>
      <c r="AU77" s="92"/>
      <c r="AV77" s="95"/>
      <c r="AW77" s="96"/>
      <c r="AX77" s="90"/>
      <c r="AY77" s="55" t="str">
        <f>+IFERROR(VLOOKUP(AW77,Datos!AA$54:AB$56,2,0),"")</f>
        <v/>
      </c>
      <c r="AZ77" s="118" t="str">
        <f>+IFERROR(VLOOKUP(AW77,Datos!W$62:X$64,2,0),"")</f>
        <v/>
      </c>
      <c r="BA77" s="77" t="str">
        <f>+IFERROR(VLOOKUP(AW77,Datos!AA$62:AB$64,2,0),"")</f>
        <v/>
      </c>
      <c r="BB77" s="154" t="str">
        <f>+IFERROR(VLOOKUP(AW77,Datos!AA$68:AB$70,2,0),"")</f>
        <v/>
      </c>
      <c r="BC77" s="181"/>
      <c r="BD77" s="181"/>
      <c r="BE77" s="181"/>
      <c r="BF77" s="181"/>
      <c r="BG77" s="181"/>
      <c r="BH77" s="92" t="s">
        <v>129</v>
      </c>
      <c r="BI77" s="106" t="str">
        <f>+IFERROR(VLOOKUP(BH77,Datos!AA$76:AB$78,2,0),"")</f>
        <v>Defina el valor crítico o inaceptable</v>
      </c>
      <c r="BJ77" s="105"/>
      <c r="BK77" s="95"/>
      <c r="BL77" s="47"/>
      <c r="BM77" s="95"/>
      <c r="BN77" s="100"/>
      <c r="BO77" s="100"/>
      <c r="BP77" s="100"/>
      <c r="BQ77" s="100"/>
      <c r="BR77" s="100"/>
      <c r="BS77" s="100"/>
      <c r="BT77" s="92" t="s">
        <v>130</v>
      </c>
      <c r="BU77" s="100" t="str">
        <f>+IFERROR(VLOOKUP(BT77,Datos!AA$82:AB$84,2,0),"")</f>
        <v>Recuerde que requiere acción de mitigación debido a que es un  valor que indica riesgo potencial</v>
      </c>
      <c r="BV77" s="100"/>
      <c r="BW77" s="100"/>
      <c r="BX77" s="100"/>
      <c r="BY77" s="100"/>
      <c r="BZ77" s="101" t="s">
        <v>131</v>
      </c>
      <c r="CA77" s="102" t="str">
        <f t="shared" si="8"/>
        <v>Relacione el ID del plan de mejoramiento producto de la materialización</v>
      </c>
      <c r="CB77" s="102"/>
      <c r="CC77" s="102"/>
      <c r="CD77" s="102"/>
    </row>
    <row r="78" spans="2:82" s="39" customFormat="1" ht="42" customHeight="1" x14ac:dyDescent="0.25">
      <c r="B78"/>
      <c r="C78" s="87"/>
      <c r="D78" s="98"/>
      <c r="E78" s="98"/>
      <c r="F78" s="98"/>
      <c r="G78" s="98"/>
      <c r="H78" s="98"/>
      <c r="I78" s="98"/>
      <c r="J78" s="98"/>
      <c r="K78" s="98" t="str">
        <f>+IFERROR(VLOOKUP(I78,Datos!R$38:S$42,2,0),"")</f>
        <v/>
      </c>
      <c r="L78" s="88"/>
      <c r="M78" s="88"/>
      <c r="N78" s="88"/>
      <c r="O78" s="75"/>
      <c r="P78" s="74" t="str">
        <f t="shared" si="40"/>
        <v xml:space="preserve">  </v>
      </c>
      <c r="Q78" s="89"/>
      <c r="R78" s="90"/>
      <c r="S78" s="90"/>
      <c r="T78" s="90" t="str">
        <f t="shared" si="35"/>
        <v>0%</v>
      </c>
      <c r="U78" s="90"/>
      <c r="V78" s="88"/>
      <c r="W78" s="90"/>
      <c r="X78" s="91" t="str">
        <f t="shared" si="36"/>
        <v>0%</v>
      </c>
      <c r="Y78" s="92"/>
      <c r="Z78" s="184"/>
      <c r="AA78" s="88"/>
      <c r="AB78" s="185"/>
      <c r="AC78" s="170"/>
      <c r="AD78" s="49" t="str">
        <f t="shared" si="0"/>
        <v xml:space="preserve">  </v>
      </c>
      <c r="AE78" s="91"/>
      <c r="AF78" s="50" t="str">
        <f t="shared" ref="AF78:AF80" si="51">(IF(AE78="Preventivo","25%",IF(AE78="Detectivo","15%",IF(AE78="Correctivo","10%"," "))))</f>
        <v xml:space="preserve"> </v>
      </c>
      <c r="AG78" s="91"/>
      <c r="AH78" s="50" t="str">
        <f t="shared" si="38"/>
        <v xml:space="preserve"> </v>
      </c>
      <c r="AI78" s="91"/>
      <c r="AJ78" s="91"/>
      <c r="AK78" s="93"/>
      <c r="AL78" s="93"/>
      <c r="AM78" s="94">
        <f t="shared" si="41"/>
        <v>0</v>
      </c>
      <c r="AN78" s="51" t="str">
        <f t="shared" ref="AN78:AN80" si="52">IFERROR(SUM(AF78+AH78)," ")</f>
        <v xml:space="preserve"> </v>
      </c>
      <c r="AO78" s="111" t="e">
        <f>AP77*AN78</f>
        <v>#VALUE!</v>
      </c>
      <c r="AP78" s="111" t="e">
        <f>AP77-AO78</f>
        <v>#VALUE!</v>
      </c>
      <c r="AQ78" s="119" t="e">
        <f>AR77*AN78</f>
        <v>#VALUE!</v>
      </c>
      <c r="AR78" s="119" t="e">
        <f>AR77-AQ78</f>
        <v>#VALUE!</v>
      </c>
      <c r="AS78" s="90"/>
      <c r="AT78" s="90"/>
      <c r="AU78" s="92"/>
      <c r="AV78" s="95"/>
      <c r="AW78" s="96"/>
      <c r="AX78" s="90"/>
      <c r="AY78" s="55" t="str">
        <f>+IFERROR(VLOOKUP(AW78,Datos!AA$54:AB$56,2,0),"")</f>
        <v/>
      </c>
      <c r="AZ78" s="118" t="str">
        <f>+IFERROR(VLOOKUP(AW78,Datos!W$62:X$64,2,0),"")</f>
        <v/>
      </c>
      <c r="BA78" s="77" t="str">
        <f>+IFERROR(VLOOKUP(AW78,Datos!AA$62:AB$64,2,0),"")</f>
        <v/>
      </c>
      <c r="BB78" s="154" t="str">
        <f>+IFERROR(VLOOKUP(AW78,Datos!AA$68:AB$70,2,0),"")</f>
        <v/>
      </c>
      <c r="BC78" s="97"/>
      <c r="BD78" s="97"/>
      <c r="BE78" s="97"/>
      <c r="BF78" s="90"/>
      <c r="BG78" s="106"/>
      <c r="BH78" s="92" t="s">
        <v>130</v>
      </c>
      <c r="BI78" s="106" t="str">
        <f>+IFERROR(VLOOKUP(BH78,Datos!AA$76:AB$78,2,0),"")</f>
        <v>Defina el valor que indica riesgo potencial</v>
      </c>
      <c r="BJ78" s="105"/>
      <c r="BK78" s="95"/>
      <c r="BL78" s="47"/>
      <c r="BM78" s="95"/>
      <c r="BN78" s="100"/>
      <c r="BO78" s="100"/>
      <c r="BP78" s="100"/>
      <c r="BQ78" s="100"/>
      <c r="BR78" s="100"/>
      <c r="BS78" s="100"/>
      <c r="BT78" s="92"/>
      <c r="BU78" s="100" t="str">
        <f>+IFERROR(VLOOKUP(BT78,Datos!AA$82:AB$84,2,0),"")</f>
        <v/>
      </c>
      <c r="BV78" s="100"/>
      <c r="BW78" s="100"/>
      <c r="BX78" s="100"/>
      <c r="BY78" s="100"/>
      <c r="BZ78" s="101"/>
      <c r="CA78" s="102" t="str">
        <f t="shared" si="8"/>
        <v xml:space="preserve"> </v>
      </c>
      <c r="CB78" s="102"/>
      <c r="CC78" s="102"/>
      <c r="CD78" s="102"/>
    </row>
    <row r="79" spans="2:82" s="39" customFormat="1" ht="42" customHeight="1" x14ac:dyDescent="0.25">
      <c r="B79"/>
      <c r="C79" s="87"/>
      <c r="D79" s="98"/>
      <c r="E79" s="98"/>
      <c r="F79" s="98"/>
      <c r="G79" s="98"/>
      <c r="H79" s="98"/>
      <c r="I79" s="98"/>
      <c r="J79" s="98"/>
      <c r="K79" s="98" t="str">
        <f>+IFERROR(VLOOKUP(I79,Datos!R$38:S$42,2,0),"")</f>
        <v/>
      </c>
      <c r="L79" s="88"/>
      <c r="M79" s="88"/>
      <c r="N79" s="88"/>
      <c r="O79" s="75"/>
      <c r="P79" s="74" t="str">
        <f t="shared" ref="P79:P80" si="53">L79&amp;" "&amp;M79&amp; " " &amp;N79</f>
        <v xml:space="preserve">  </v>
      </c>
      <c r="Q79" s="89"/>
      <c r="R79" s="90"/>
      <c r="S79" s="90"/>
      <c r="T79" s="90" t="str">
        <f t="shared" ref="T79:T80" si="54">IF(S79="MUY BAJA
(20%)","20%",IF(S79="BAJA 
(40%)","40%",IF(S79="MEDIA
(60%)","60%",IF(S79="ALTA
(80%)","80%",IF(S79="MUY ALTA
(100%)","100%","0%")))))</f>
        <v>0%</v>
      </c>
      <c r="U79" s="90"/>
      <c r="V79" s="88"/>
      <c r="W79" s="90"/>
      <c r="X79" s="91" t="str">
        <f t="shared" ref="X79:X80" si="55">IF(W79="LEVE
(20%)","20%",IF(W79="MENOR
(40%)","40%",IF(W79="MODERADO
(60%)","60%",IF(W79="MAYOR
(80%)","80%",IF(W79="CATASTRÓFICO
(100%)","100%","0%")))))</f>
        <v>0%</v>
      </c>
      <c r="Y79" s="92"/>
      <c r="Z79" s="184"/>
      <c r="AA79" s="88"/>
      <c r="AB79" s="99"/>
      <c r="AC79" s="170"/>
      <c r="AD79" s="49" t="str">
        <f t="shared" ref="AD79:AD80" si="56">Z79&amp;" "&amp;AA79&amp; " " &amp;AB79</f>
        <v xml:space="preserve">  </v>
      </c>
      <c r="AE79" s="91"/>
      <c r="AF79" s="50" t="str">
        <f t="shared" si="51"/>
        <v xml:space="preserve"> </v>
      </c>
      <c r="AG79" s="91"/>
      <c r="AH79" s="50" t="str">
        <f t="shared" ref="AH79:AH80" si="57">IF(AG79="Automático","25%",IF(AG79="Manual","15%"," "))</f>
        <v xml:space="preserve"> </v>
      </c>
      <c r="AI79" s="91"/>
      <c r="AJ79" s="91"/>
      <c r="AK79" s="93"/>
      <c r="AL79" s="93"/>
      <c r="AM79" s="94">
        <f t="shared" ref="AM79:AM80" si="58">IF(AE79="Preventivo","Probabilidad",IF(AE79="Detectivo","Probabilidad",IF(AE79="Correctivo","Impacto",)))</f>
        <v>0</v>
      </c>
      <c r="AN79" s="51" t="str">
        <f t="shared" si="52"/>
        <v xml:space="preserve"> </v>
      </c>
      <c r="AO79" s="111" t="e">
        <f t="shared" ref="AO79:AO80" si="59">AP78*AN79</f>
        <v>#VALUE!</v>
      </c>
      <c r="AP79" s="111" t="e">
        <f t="shared" ref="AP79:AP80" si="60">AP78-AO79</f>
        <v>#VALUE!</v>
      </c>
      <c r="AQ79" s="119" t="e">
        <f t="shared" ref="AQ79:AQ80" si="61">AR78*AN79</f>
        <v>#VALUE!</v>
      </c>
      <c r="AR79" s="119" t="e">
        <f t="shared" ref="AR79:AR80" si="62">AR78-AQ79</f>
        <v>#VALUE!</v>
      </c>
      <c r="AS79" s="90"/>
      <c r="AT79" s="90"/>
      <c r="AU79" s="92"/>
      <c r="AV79" s="95"/>
      <c r="AW79" s="96"/>
      <c r="AX79" s="90"/>
      <c r="AY79" s="55" t="str">
        <f>+IFERROR(VLOOKUP(AW79,Datos!AA$54:AB$56,2,0),"")</f>
        <v/>
      </c>
      <c r="AZ79" s="118" t="str">
        <f>+IFERROR(VLOOKUP(AW79,Datos!W$62:X$64,2,0),"")</f>
        <v/>
      </c>
      <c r="BA79" s="77" t="str">
        <f>+IFERROR(VLOOKUP(AW79,Datos!AA$62:AB$64,2,0),"")</f>
        <v/>
      </c>
      <c r="BB79" s="154" t="str">
        <f>+IFERROR(VLOOKUP(AW79,Datos!AA$68:AB$70,2,0),"")</f>
        <v/>
      </c>
      <c r="BC79" s="97"/>
      <c r="BD79" s="97"/>
      <c r="BE79" s="97"/>
      <c r="BF79" s="90"/>
      <c r="BG79" s="106"/>
      <c r="BH79" s="92" t="s">
        <v>128</v>
      </c>
      <c r="BI79" s="106" t="str">
        <f>+IFERROR(VLOOKUP(BH79,Datos!AA$76:AB$78,2,0),"")</f>
        <v>Defina el valor mínimo deseado</v>
      </c>
      <c r="BJ79" s="105"/>
      <c r="BK79" s="95"/>
      <c r="BL79" s="47"/>
      <c r="BM79" s="95"/>
      <c r="BN79" s="100"/>
      <c r="BO79" s="100"/>
      <c r="BP79" s="100"/>
      <c r="BQ79" s="100"/>
      <c r="BR79" s="100"/>
      <c r="BS79" s="100"/>
      <c r="BT79" s="92"/>
      <c r="BU79" s="100" t="str">
        <f>+IFERROR(VLOOKUP(BT79,Datos!AA$82:AB$84,2,0),"")</f>
        <v/>
      </c>
      <c r="BV79" s="100"/>
      <c r="BW79" s="100"/>
      <c r="BX79" s="100"/>
      <c r="BY79" s="100"/>
      <c r="BZ79" s="101"/>
      <c r="CA79" s="102" t="str">
        <f t="shared" si="8"/>
        <v xml:space="preserve"> </v>
      </c>
      <c r="CB79" s="102"/>
      <c r="CC79" s="102"/>
      <c r="CD79" s="102"/>
    </row>
    <row r="80" spans="2:82" s="39" customFormat="1" ht="42" customHeight="1" x14ac:dyDescent="0.25">
      <c r="B80"/>
      <c r="C80" s="87"/>
      <c r="D80" s="98"/>
      <c r="E80" s="98"/>
      <c r="F80" s="98"/>
      <c r="G80" s="98"/>
      <c r="H80" s="98"/>
      <c r="I80" s="98"/>
      <c r="J80" s="98"/>
      <c r="K80" s="98" t="str">
        <f>+IFERROR(VLOOKUP(I80,Datos!R$38:S$42,2,0),"")</f>
        <v/>
      </c>
      <c r="L80" s="88"/>
      <c r="M80" s="88"/>
      <c r="N80" s="88"/>
      <c r="O80" s="75"/>
      <c r="P80" s="74" t="str">
        <f t="shared" si="53"/>
        <v xml:space="preserve">  </v>
      </c>
      <c r="Q80" s="89"/>
      <c r="R80" s="90"/>
      <c r="S80" s="90"/>
      <c r="T80" s="90" t="str">
        <f t="shared" si="54"/>
        <v>0%</v>
      </c>
      <c r="U80" s="90"/>
      <c r="V80" s="88"/>
      <c r="W80" s="90"/>
      <c r="X80" s="91" t="str">
        <f t="shared" si="55"/>
        <v>0%</v>
      </c>
      <c r="Y80" s="92"/>
      <c r="Z80" s="184"/>
      <c r="AA80" s="88"/>
      <c r="AB80" s="185"/>
      <c r="AC80" s="170"/>
      <c r="AD80" s="49" t="str">
        <f t="shared" si="56"/>
        <v xml:space="preserve">  </v>
      </c>
      <c r="AE80" s="91"/>
      <c r="AF80" s="50" t="str">
        <f t="shared" si="51"/>
        <v xml:space="preserve"> </v>
      </c>
      <c r="AG80" s="91"/>
      <c r="AH80" s="50" t="str">
        <f t="shared" si="57"/>
        <v xml:space="preserve"> </v>
      </c>
      <c r="AI80" s="91"/>
      <c r="AJ80" s="91"/>
      <c r="AK80" s="93"/>
      <c r="AL80" s="93"/>
      <c r="AM80" s="94">
        <f t="shared" si="58"/>
        <v>0</v>
      </c>
      <c r="AN80" s="51" t="str">
        <f t="shared" si="52"/>
        <v xml:space="preserve"> </v>
      </c>
      <c r="AO80" s="111" t="e">
        <f t="shared" si="59"/>
        <v>#VALUE!</v>
      </c>
      <c r="AP80" s="111" t="e">
        <f t="shared" si="60"/>
        <v>#VALUE!</v>
      </c>
      <c r="AQ80" s="119" t="e">
        <f t="shared" si="61"/>
        <v>#VALUE!</v>
      </c>
      <c r="AR80" s="119" t="e">
        <f t="shared" si="62"/>
        <v>#VALUE!</v>
      </c>
      <c r="AS80" s="90"/>
      <c r="AT80" s="90"/>
      <c r="AU80" s="92"/>
      <c r="AV80" s="95"/>
      <c r="AW80" s="96"/>
      <c r="AX80" s="90"/>
      <c r="AY80" s="55" t="str">
        <f>+IFERROR(VLOOKUP(AW80,Datos!AA$54:AB$56,2,0),"")</f>
        <v/>
      </c>
      <c r="AZ80" s="118" t="str">
        <f>+IFERROR(VLOOKUP(AW80,Datos!W$62:X$64,2,0),"")</f>
        <v/>
      </c>
      <c r="BA80" s="77" t="str">
        <f>+IFERROR(VLOOKUP(AW80,Datos!AA$62:AB$64,2,0),"")</f>
        <v/>
      </c>
      <c r="BB80" s="154" t="str">
        <f>+IFERROR(VLOOKUP(AW80,Datos!AA$68:AB$70,2,0),"")</f>
        <v/>
      </c>
      <c r="BC80" s="97"/>
      <c r="BD80" s="97"/>
      <c r="BE80" s="97"/>
      <c r="BF80" s="90"/>
      <c r="BG80" s="106"/>
      <c r="BH80" s="92"/>
      <c r="BI80" s="106" t="str">
        <f>+IFERROR(VLOOKUP(BH80,Datos!AA$76:AB$78,2,0),"")</f>
        <v/>
      </c>
      <c r="BJ80" s="105"/>
      <c r="BK80" s="95"/>
      <c r="BL80" s="47"/>
      <c r="BM80" s="95"/>
      <c r="BN80" s="100"/>
      <c r="BO80" s="100"/>
      <c r="BP80" s="100"/>
      <c r="BQ80" s="100"/>
      <c r="BR80" s="100"/>
      <c r="BS80" s="100"/>
      <c r="BT80" s="92"/>
      <c r="BU80" s="100" t="str">
        <f>+IFERROR(VLOOKUP(BT80,Datos!AA$82:AB$84,2,0),"")</f>
        <v/>
      </c>
      <c r="BV80" s="100"/>
      <c r="BW80" s="100"/>
      <c r="BX80" s="100"/>
      <c r="BY80" s="100"/>
      <c r="BZ80" s="101"/>
      <c r="CA80" s="102" t="str">
        <f t="shared" ref="CA80:CA84" si="63">IF($BZ80="El riesgo NO se materializó","N/A",IF($BZ80="El riesgo se materializó","Relacione el ID del plan de mejoramiento producto de la materialización"," "))</f>
        <v xml:space="preserve"> </v>
      </c>
      <c r="CB80" s="102"/>
      <c r="CC80" s="102"/>
      <c r="CD80" s="102"/>
    </row>
    <row r="81" spans="2:82" s="39" customFormat="1" ht="42" customHeight="1" x14ac:dyDescent="0.25">
      <c r="B81"/>
      <c r="C81" s="87"/>
      <c r="D81" s="98"/>
      <c r="E81" s="98"/>
      <c r="F81" s="98"/>
      <c r="G81" s="98"/>
      <c r="H81" s="98"/>
      <c r="I81" s="98"/>
      <c r="J81" s="98"/>
      <c r="K81" s="98" t="str">
        <f>+IFERROR(VLOOKUP(I81,Datos!R$38:S$42,2,0),"")</f>
        <v/>
      </c>
      <c r="L81" s="88"/>
      <c r="M81" s="88"/>
      <c r="N81" s="88"/>
      <c r="O81" s="75"/>
      <c r="P81" s="74" t="str">
        <f t="shared" si="40"/>
        <v xml:space="preserve">  </v>
      </c>
      <c r="Q81" s="89"/>
      <c r="R81" s="90"/>
      <c r="S81" s="90"/>
      <c r="T81" s="90" t="str">
        <f t="shared" si="35"/>
        <v>0%</v>
      </c>
      <c r="U81" s="90"/>
      <c r="V81" s="88"/>
      <c r="W81" s="90"/>
      <c r="X81" s="91" t="str">
        <f t="shared" si="36"/>
        <v>0%</v>
      </c>
      <c r="Y81" s="92"/>
      <c r="Z81" s="172"/>
      <c r="AA81" s="172"/>
      <c r="AB81" s="172"/>
      <c r="AC81" s="78"/>
      <c r="AD81" s="49" t="str">
        <f t="shared" si="0"/>
        <v xml:space="preserve">  </v>
      </c>
      <c r="AE81" s="91"/>
      <c r="AF81" s="50"/>
      <c r="AG81" s="91"/>
      <c r="AH81" s="50" t="str">
        <f t="shared" si="38"/>
        <v xml:space="preserve"> </v>
      </c>
      <c r="AI81" s="91"/>
      <c r="AJ81" s="91"/>
      <c r="AK81" s="93"/>
      <c r="AL81" s="93"/>
      <c r="AM81" s="94">
        <f t="shared" si="41"/>
        <v>0</v>
      </c>
      <c r="AN81" s="51" t="str">
        <f t="shared" ref="AN81:AN84" si="64">IFERROR(SUM(AF81+AH81)," ")</f>
        <v xml:space="preserve"> </v>
      </c>
      <c r="AO81" s="111"/>
      <c r="AP81" s="111"/>
      <c r="AQ81" s="119"/>
      <c r="AR81" s="119"/>
      <c r="AS81" s="90"/>
      <c r="AT81" s="90"/>
      <c r="AU81" s="92"/>
      <c r="AV81" s="95"/>
      <c r="AW81" s="96"/>
      <c r="AX81" s="90"/>
      <c r="AY81" s="55" t="str">
        <f>+IFERROR(VLOOKUP(AW81,Datos!AA$54:AB$56,2,0),"")</f>
        <v/>
      </c>
      <c r="AZ81" s="118" t="str">
        <f>+IFERROR(VLOOKUP(AW81,Datos!W$62:X$64,2,0),"")</f>
        <v/>
      </c>
      <c r="BA81" s="77" t="str">
        <f>+IFERROR(VLOOKUP(AW81,Datos!AA$62:AB$64,2,0),"")</f>
        <v/>
      </c>
      <c r="BB81" s="154" t="str">
        <f>+IFERROR(VLOOKUP(AW81,Datos!AA$68:AB$70,2,0),"")</f>
        <v/>
      </c>
      <c r="BC81" s="97"/>
      <c r="BD81" s="97"/>
      <c r="BE81" s="97"/>
      <c r="BF81" s="90"/>
      <c r="BG81" s="106"/>
      <c r="BH81" s="92"/>
      <c r="BI81" s="106" t="str">
        <f>+IFERROR(VLOOKUP(BH81,Datos!AA$76:AB$78,2,0),"")</f>
        <v/>
      </c>
      <c r="BJ81" s="105"/>
      <c r="BK81" s="95"/>
      <c r="BL81" s="47"/>
      <c r="BM81" s="95"/>
      <c r="BN81" s="100"/>
      <c r="BO81" s="100"/>
      <c r="BP81" s="100"/>
      <c r="BQ81" s="100"/>
      <c r="BR81" s="100"/>
      <c r="BS81" s="100"/>
      <c r="BT81" s="92"/>
      <c r="BU81" s="100" t="str">
        <f>+IFERROR(VLOOKUP(BT81,Datos!AA$82:AB$84,2,0),"")</f>
        <v/>
      </c>
      <c r="BV81" s="100"/>
      <c r="BW81" s="100"/>
      <c r="BX81" s="100"/>
      <c r="BY81" s="100"/>
      <c r="BZ81" s="101"/>
      <c r="CA81" s="102" t="str">
        <f t="shared" si="63"/>
        <v xml:space="preserve"> </v>
      </c>
      <c r="CB81" s="102"/>
      <c r="CC81" s="102"/>
      <c r="CD81" s="102"/>
    </row>
    <row r="82" spans="2:82" s="39" customFormat="1" ht="42" customHeight="1" x14ac:dyDescent="0.25">
      <c r="B82"/>
      <c r="C82" s="87"/>
      <c r="D82" s="98"/>
      <c r="E82" s="98"/>
      <c r="F82" s="98"/>
      <c r="G82" s="98"/>
      <c r="H82" s="98"/>
      <c r="I82" s="98"/>
      <c r="J82" s="98"/>
      <c r="K82" s="98" t="str">
        <f>+IFERROR(VLOOKUP(I82,Datos!R$38:S$42,2,0),"")</f>
        <v/>
      </c>
      <c r="L82" s="88"/>
      <c r="M82" s="88"/>
      <c r="N82" s="88"/>
      <c r="O82" s="75"/>
      <c r="P82" s="74" t="str">
        <f t="shared" si="40"/>
        <v xml:space="preserve">  </v>
      </c>
      <c r="Q82" s="89"/>
      <c r="R82" s="90"/>
      <c r="S82" s="90"/>
      <c r="T82" s="90" t="str">
        <f t="shared" si="35"/>
        <v>0%</v>
      </c>
      <c r="U82" s="90"/>
      <c r="V82" s="88"/>
      <c r="W82" s="90"/>
      <c r="X82" s="91" t="str">
        <f t="shared" si="36"/>
        <v>0%</v>
      </c>
      <c r="Y82" s="92"/>
      <c r="Z82" s="172"/>
      <c r="AA82" s="172"/>
      <c r="AB82" s="172"/>
      <c r="AC82" s="78"/>
      <c r="AD82" s="49" t="str">
        <f t="shared" si="0"/>
        <v xml:space="preserve">  </v>
      </c>
      <c r="AE82" s="91"/>
      <c r="AF82" s="50" t="str">
        <f t="shared" ref="AF82:AF84" si="65">(IF(AE82="Preventivo","25%",IF(AE82="Detectivo","15%",IF(AE82="Correctivo","10%"," "))))</f>
        <v xml:space="preserve"> </v>
      </c>
      <c r="AG82" s="91"/>
      <c r="AH82" s="50" t="str">
        <f t="shared" si="38"/>
        <v xml:space="preserve"> </v>
      </c>
      <c r="AI82" s="91"/>
      <c r="AJ82" s="91"/>
      <c r="AK82" s="93"/>
      <c r="AL82" s="93"/>
      <c r="AM82" s="94">
        <f t="shared" si="41"/>
        <v>0</v>
      </c>
      <c r="AN82" s="51" t="str">
        <f t="shared" si="64"/>
        <v xml:space="preserve"> </v>
      </c>
      <c r="AO82" s="111"/>
      <c r="AP82" s="111"/>
      <c r="AQ82" s="111"/>
      <c r="AR82" s="111"/>
      <c r="AS82" s="90"/>
      <c r="AT82" s="90"/>
      <c r="AU82" s="92"/>
      <c r="AV82" s="95"/>
      <c r="AW82" s="96"/>
      <c r="AX82" s="90"/>
      <c r="AY82" s="55" t="str">
        <f>+IFERROR(VLOOKUP(AW82,Datos!AA$54:AB$56,2,0),"")</f>
        <v/>
      </c>
      <c r="AZ82" s="118" t="str">
        <f>+IFERROR(VLOOKUP(AW82,Datos!W$62:X$64,2,0),"")</f>
        <v/>
      </c>
      <c r="BA82" s="77" t="str">
        <f>+IFERROR(VLOOKUP(AW82,Datos!AA$62:AB$64,2,0),"")</f>
        <v/>
      </c>
      <c r="BB82" s="154" t="str">
        <f>+IFERROR(VLOOKUP(AW82,Datos!AA$68:AB$70,2,0),"")</f>
        <v/>
      </c>
      <c r="BC82" s="97"/>
      <c r="BD82" s="97"/>
      <c r="BE82" s="97"/>
      <c r="BF82" s="90"/>
      <c r="BG82" s="106"/>
      <c r="BH82" s="92"/>
      <c r="BI82" s="106" t="str">
        <f>+IFERROR(VLOOKUP(BH82,Datos!AA$76:AB$78,2,0),"")</f>
        <v/>
      </c>
      <c r="BJ82" s="105"/>
      <c r="BK82" s="95"/>
      <c r="BL82" s="47"/>
      <c r="BM82" s="95"/>
      <c r="BN82" s="100"/>
      <c r="BO82" s="100"/>
      <c r="BP82" s="100"/>
      <c r="BQ82" s="100"/>
      <c r="BR82" s="100"/>
      <c r="BS82" s="100"/>
      <c r="BT82" s="92"/>
      <c r="BU82" s="100" t="str">
        <f>+IFERROR(VLOOKUP(BT82,Datos!AA$82:AB$84,2,0),"")</f>
        <v/>
      </c>
      <c r="BV82" s="100"/>
      <c r="BW82" s="100"/>
      <c r="BX82" s="100"/>
      <c r="BY82" s="100"/>
      <c r="BZ82" s="101"/>
      <c r="CA82" s="102" t="str">
        <f t="shared" si="63"/>
        <v xml:space="preserve"> </v>
      </c>
      <c r="CB82" s="102"/>
      <c r="CC82" s="102"/>
      <c r="CD82" s="102"/>
    </row>
    <row r="83" spans="2:82" s="39" customFormat="1" ht="42" customHeight="1" x14ac:dyDescent="0.25">
      <c r="B83"/>
      <c r="C83" s="87"/>
      <c r="D83" s="98"/>
      <c r="E83" s="98"/>
      <c r="F83" s="98"/>
      <c r="G83" s="98"/>
      <c r="H83" s="98"/>
      <c r="I83" s="98"/>
      <c r="J83" s="98"/>
      <c r="K83" s="98" t="str">
        <f>+IFERROR(VLOOKUP(I83,Datos!R$38:S$42,2,0),"")</f>
        <v/>
      </c>
      <c r="L83" s="88"/>
      <c r="M83" s="88"/>
      <c r="N83" s="88"/>
      <c r="O83" s="75"/>
      <c r="P83" s="74" t="str">
        <f t="shared" si="40"/>
        <v xml:space="preserve">  </v>
      </c>
      <c r="Q83" s="89"/>
      <c r="R83" s="90"/>
      <c r="S83" s="90"/>
      <c r="T83" s="90" t="str">
        <f t="shared" si="35"/>
        <v>0%</v>
      </c>
      <c r="U83" s="90"/>
      <c r="V83" s="88"/>
      <c r="W83" s="90"/>
      <c r="X83" s="91" t="str">
        <f t="shared" si="36"/>
        <v>0%</v>
      </c>
      <c r="Y83" s="92"/>
      <c r="Z83" s="172"/>
      <c r="AA83" s="172"/>
      <c r="AB83" s="172"/>
      <c r="AC83" s="78"/>
      <c r="AD83" s="49" t="str">
        <f t="shared" si="0"/>
        <v xml:space="preserve">  </v>
      </c>
      <c r="AE83" s="91"/>
      <c r="AF83" s="50" t="str">
        <f t="shared" si="65"/>
        <v xml:space="preserve"> </v>
      </c>
      <c r="AG83" s="91"/>
      <c r="AH83" s="50" t="str">
        <f t="shared" si="38"/>
        <v xml:space="preserve"> </v>
      </c>
      <c r="AI83" s="91"/>
      <c r="AJ83" s="91"/>
      <c r="AK83" s="93"/>
      <c r="AL83" s="93"/>
      <c r="AM83" s="94">
        <f t="shared" si="41"/>
        <v>0</v>
      </c>
      <c r="AN83" s="51" t="str">
        <f t="shared" si="64"/>
        <v xml:space="preserve"> </v>
      </c>
      <c r="AO83" s="111"/>
      <c r="AP83" s="111"/>
      <c r="AQ83" s="119"/>
      <c r="AR83" s="119"/>
      <c r="AS83" s="90"/>
      <c r="AT83" s="90"/>
      <c r="AU83" s="92"/>
      <c r="AV83" s="95"/>
      <c r="AW83" s="96"/>
      <c r="AX83" s="90"/>
      <c r="AY83" s="55" t="str">
        <f>+IFERROR(VLOOKUP(AW83,Datos!AA$54:AB$56,2,0),"")</f>
        <v/>
      </c>
      <c r="AZ83" s="118" t="str">
        <f>+IFERROR(VLOOKUP(AW83,Datos!W$62:X$64,2,0),"")</f>
        <v/>
      </c>
      <c r="BA83" s="77" t="str">
        <f>+IFERROR(VLOOKUP(AW83,Datos!AA$62:AB$64,2,0),"")</f>
        <v/>
      </c>
      <c r="BB83" s="154" t="str">
        <f>+IFERROR(VLOOKUP(AW83,Datos!AA$68:AB$70,2,0),"")</f>
        <v/>
      </c>
      <c r="BC83" s="97"/>
      <c r="BD83" s="97"/>
      <c r="BE83" s="97"/>
      <c r="BF83" s="90"/>
      <c r="BG83" s="106"/>
      <c r="BH83" s="92"/>
      <c r="BI83" s="106" t="str">
        <f>+IFERROR(VLOOKUP(BH83,Datos!AA$76:AB$78,2,0),"")</f>
        <v/>
      </c>
      <c r="BJ83" s="105"/>
      <c r="BK83" s="95"/>
      <c r="BL83" s="47"/>
      <c r="BM83" s="95"/>
      <c r="BN83" s="100"/>
      <c r="BO83" s="100"/>
      <c r="BP83" s="100"/>
      <c r="BQ83" s="100"/>
      <c r="BR83" s="100"/>
      <c r="BS83" s="100"/>
      <c r="BT83" s="92"/>
      <c r="BU83" s="100" t="str">
        <f>+IFERROR(VLOOKUP(BT83,Datos!AA$82:AB$84,2,0),"")</f>
        <v/>
      </c>
      <c r="BV83" s="100"/>
      <c r="BW83" s="100"/>
      <c r="BX83" s="100"/>
      <c r="BY83" s="100"/>
      <c r="BZ83" s="101"/>
      <c r="CA83" s="102" t="str">
        <f t="shared" si="63"/>
        <v xml:space="preserve"> </v>
      </c>
      <c r="CB83" s="102"/>
      <c r="CC83" s="102"/>
      <c r="CD83" s="102"/>
    </row>
    <row r="84" spans="2:82" s="39" customFormat="1" ht="42" customHeight="1" x14ac:dyDescent="0.25">
      <c r="B84"/>
      <c r="C84" s="91"/>
      <c r="D84" s="148"/>
      <c r="E84" s="148"/>
      <c r="F84" s="148"/>
      <c r="G84" s="148"/>
      <c r="H84" s="148"/>
      <c r="I84" s="148"/>
      <c r="J84" s="148"/>
      <c r="K84" s="155" t="str">
        <f>+IFERROR(VLOOKUP(I84,Datos!R$38:S$42,2,0),"")</f>
        <v/>
      </c>
      <c r="L84" s="88"/>
      <c r="M84" s="88"/>
      <c r="N84" s="88"/>
      <c r="O84" s="75"/>
      <c r="P84" s="183" t="str">
        <f t="shared" si="40"/>
        <v xml:space="preserve">  </v>
      </c>
      <c r="Q84" s="89"/>
      <c r="R84" s="91"/>
      <c r="S84" s="91"/>
      <c r="T84" s="91" t="str">
        <f t="shared" si="35"/>
        <v>0%</v>
      </c>
      <c r="U84" s="91"/>
      <c r="V84" s="88"/>
      <c r="W84" s="91"/>
      <c r="X84" s="91" t="str">
        <f t="shared" si="36"/>
        <v>0%</v>
      </c>
      <c r="Y84" s="94"/>
      <c r="Z84" s="112"/>
      <c r="AA84" s="103"/>
      <c r="AB84" s="103"/>
      <c r="AC84" s="78"/>
      <c r="AD84" s="49" t="str">
        <f t="shared" si="0"/>
        <v xml:space="preserve">  </v>
      </c>
      <c r="AE84" s="91"/>
      <c r="AF84" s="50" t="str">
        <f t="shared" si="65"/>
        <v xml:space="preserve"> </v>
      </c>
      <c r="AG84" s="91"/>
      <c r="AH84" s="50" t="str">
        <f t="shared" si="38"/>
        <v xml:space="preserve"> </v>
      </c>
      <c r="AI84" s="91"/>
      <c r="AJ84" s="91"/>
      <c r="AK84" s="93"/>
      <c r="AL84" s="93"/>
      <c r="AM84" s="94">
        <f t="shared" si="41"/>
        <v>0</v>
      </c>
      <c r="AN84" s="51" t="str">
        <f t="shared" si="64"/>
        <v xml:space="preserve"> </v>
      </c>
      <c r="AO84" s="111"/>
      <c r="AP84" s="111"/>
      <c r="AQ84" s="111"/>
      <c r="AR84" s="111"/>
      <c r="AS84" s="91"/>
      <c r="AT84" s="91"/>
      <c r="AU84" s="94"/>
      <c r="AV84" s="95"/>
      <c r="AW84" s="113"/>
      <c r="AX84" s="91"/>
      <c r="AY84" s="114" t="str">
        <f>+IFERROR(VLOOKUP(AW84,Datos!AA$54:AB$56,2,0),"")</f>
        <v/>
      </c>
      <c r="AZ84" s="118" t="str">
        <f>+IFERROR(VLOOKUP(AW84,Datos!W$62:X$64,2,0),"")</f>
        <v/>
      </c>
      <c r="BA84" s="77" t="str">
        <f>+IFERROR(VLOOKUP(AW84,Datos!AA$62:AB$64,2,0),"")</f>
        <v/>
      </c>
      <c r="BB84" s="154" t="str">
        <f>+IFERROR(VLOOKUP(AW84,Datos!AA$68:AB$70,2,0),"")</f>
        <v/>
      </c>
      <c r="BC84" s="115"/>
      <c r="BD84" s="115"/>
      <c r="BE84" s="115"/>
      <c r="BF84" s="91"/>
      <c r="BG84" s="116"/>
      <c r="BH84" s="94"/>
      <c r="BI84" s="116" t="str">
        <f>+IFERROR(VLOOKUP(BH84,Datos!AA$76:AB$78,2,0),"")</f>
        <v/>
      </c>
      <c r="BJ84" s="99"/>
      <c r="BK84" s="95"/>
      <c r="BL84" s="47"/>
      <c r="BM84" s="95"/>
      <c r="BN84" s="100"/>
      <c r="BO84" s="100"/>
      <c r="BP84" s="100"/>
      <c r="BQ84" s="100"/>
      <c r="BR84" s="100"/>
      <c r="BS84" s="100"/>
      <c r="BT84" s="94"/>
      <c r="BU84" s="100" t="str">
        <f>+IFERROR(VLOOKUP(BT84,Datos!AA$82:AB$84,2,0),"")</f>
        <v/>
      </c>
      <c r="BV84" s="100"/>
      <c r="BW84" s="100"/>
      <c r="BX84" s="100"/>
      <c r="BY84" s="100"/>
      <c r="BZ84" s="101"/>
      <c r="CA84" s="102" t="str">
        <f t="shared" si="63"/>
        <v xml:space="preserve"> </v>
      </c>
      <c r="CB84" s="102"/>
      <c r="CC84" s="102"/>
      <c r="CD84" s="102"/>
    </row>
    <row r="85" spans="2:82" ht="12.75" customHeight="1" x14ac:dyDescent="0.2">
      <c r="AZ85" s="118" t="str">
        <f>+IFERROR(VLOOKUP(AW85,Datos!W$62:X$64,2,0),"")</f>
        <v/>
      </c>
      <c r="BA85" s="77" t="str">
        <f>+IFERROR(VLOOKUP(AW85,Datos!AA$62:AB$64,2,0),"")</f>
        <v/>
      </c>
      <c r="BB85" s="154" t="str">
        <f>+IFERROR(VLOOKUP(AW85,Datos!AA$68:AB$70,2,0),"")</f>
        <v/>
      </c>
      <c r="CC85"/>
      <c r="CD85"/>
    </row>
    <row r="87" spans="2:82" ht="15.75" customHeight="1" x14ac:dyDescent="0.2">
      <c r="G87" s="257" t="s">
        <v>135</v>
      </c>
      <c r="H87" s="258"/>
      <c r="I87" s="258"/>
      <c r="J87" s="258"/>
      <c r="K87" s="258"/>
      <c r="L87" s="258"/>
      <c r="M87" s="258"/>
      <c r="N87" s="258"/>
      <c r="O87" s="258"/>
      <c r="P87" s="259"/>
      <c r="BN87" s="236" t="s">
        <v>136</v>
      </c>
      <c r="BO87" s="237"/>
      <c r="BP87" s="237"/>
      <c r="BQ87" s="237"/>
      <c r="BR87" s="237"/>
      <c r="BS87" s="237"/>
      <c r="BT87" s="237"/>
      <c r="BU87" s="237"/>
      <c r="BV87" s="237"/>
      <c r="BW87" s="237"/>
      <c r="BZ87" s="13"/>
      <c r="CA87" s="13"/>
      <c r="CB87" s="13"/>
      <c r="CC87" s="13"/>
      <c r="CD87" s="13"/>
    </row>
    <row r="88" spans="2:82" s="25" customFormat="1" ht="15.75" x14ac:dyDescent="0.2">
      <c r="G88" s="122"/>
      <c r="H88" s="227" t="s">
        <v>137</v>
      </c>
      <c r="I88" s="238"/>
      <c r="J88" s="238"/>
      <c r="K88" s="238"/>
      <c r="L88" s="238"/>
      <c r="M88" s="238"/>
      <c r="N88" s="227" t="s">
        <v>138</v>
      </c>
      <c r="O88" s="228"/>
      <c r="P88" s="53"/>
      <c r="T88" s="28"/>
      <c r="U88" s="28"/>
      <c r="V88" s="28"/>
      <c r="AC88" s="28"/>
      <c r="AE88" s="28"/>
      <c r="AF88" s="29"/>
      <c r="AI88" s="28"/>
      <c r="AM88" s="27"/>
      <c r="AN88" s="28"/>
      <c r="AO88" s="28"/>
      <c r="AP88" s="28"/>
      <c r="AQ88" s="28"/>
      <c r="AR88" s="28"/>
      <c r="AV88" s="26"/>
      <c r="BJ88" s="26"/>
      <c r="BK88" s="26"/>
      <c r="BN88" s="104"/>
      <c r="BO88" s="267" t="s">
        <v>137</v>
      </c>
      <c r="BP88" s="267"/>
      <c r="BQ88" s="267"/>
      <c r="BR88" s="267"/>
      <c r="BS88" s="196" t="s">
        <v>138</v>
      </c>
      <c r="BT88" s="197"/>
      <c r="BU88" s="197"/>
      <c r="BV88" s="194"/>
      <c r="BW88" s="195"/>
    </row>
    <row r="89" spans="2:82" s="25" customFormat="1" ht="33.75" customHeight="1" x14ac:dyDescent="0.2">
      <c r="G89" s="121" t="s">
        <v>139</v>
      </c>
      <c r="H89" s="225"/>
      <c r="I89" s="226"/>
      <c r="J89" s="226"/>
      <c r="K89" s="226"/>
      <c r="L89" s="226"/>
      <c r="M89" s="226"/>
      <c r="N89" s="229"/>
      <c r="O89" s="230"/>
      <c r="P89" s="231" t="s">
        <v>372</v>
      </c>
      <c r="T89" s="28"/>
      <c r="U89" s="28"/>
      <c r="V89" s="28"/>
      <c r="AC89" s="28"/>
      <c r="AE89" s="28"/>
      <c r="AF89" s="29"/>
      <c r="AI89" s="28"/>
      <c r="AM89" s="27"/>
      <c r="AN89" s="28"/>
      <c r="AO89" s="28"/>
      <c r="AP89" s="28"/>
      <c r="AQ89" s="28"/>
      <c r="AR89" s="28"/>
      <c r="AV89" s="26"/>
      <c r="BJ89" s="26"/>
      <c r="BK89" s="26"/>
      <c r="BN89" s="52" t="s">
        <v>139</v>
      </c>
      <c r="BO89" s="196"/>
      <c r="BP89" s="197"/>
      <c r="BQ89" s="197"/>
      <c r="BR89" s="198"/>
      <c r="BS89" s="196"/>
      <c r="BT89" s="197"/>
      <c r="BU89" s="198"/>
      <c r="BV89" s="199" t="s">
        <v>371</v>
      </c>
      <c r="BW89" s="200"/>
    </row>
    <row r="90" spans="2:82" s="25" customFormat="1" ht="33.75" customHeight="1" x14ac:dyDescent="0.2">
      <c r="G90" s="121" t="s">
        <v>139</v>
      </c>
      <c r="H90" s="225"/>
      <c r="I90" s="226"/>
      <c r="J90" s="226"/>
      <c r="K90" s="226"/>
      <c r="L90" s="226"/>
      <c r="M90" s="226"/>
      <c r="N90" s="229"/>
      <c r="O90" s="230"/>
      <c r="P90" s="232"/>
      <c r="T90" s="28"/>
      <c r="U90" s="28"/>
      <c r="V90" s="28"/>
      <c r="AC90" s="28"/>
      <c r="AE90" s="28"/>
      <c r="AF90" s="29"/>
      <c r="AI90" s="28"/>
      <c r="AM90" s="27"/>
      <c r="AN90" s="28"/>
      <c r="AO90" s="28"/>
      <c r="AP90" s="28"/>
      <c r="AQ90" s="28"/>
      <c r="AR90" s="28"/>
      <c r="AV90" s="26"/>
      <c r="BJ90" s="26"/>
      <c r="BK90" s="26"/>
      <c r="BN90" s="52" t="s">
        <v>139</v>
      </c>
      <c r="BO90" s="196"/>
      <c r="BP90" s="197"/>
      <c r="BQ90" s="197"/>
      <c r="BR90" s="198"/>
      <c r="BS90" s="196"/>
      <c r="BT90" s="197"/>
      <c r="BU90" s="198"/>
      <c r="BV90" s="201"/>
      <c r="BW90" s="202"/>
    </row>
    <row r="91" spans="2:82" s="25" customFormat="1" ht="33.75" customHeight="1" x14ac:dyDescent="0.2">
      <c r="G91" s="121" t="s">
        <v>139</v>
      </c>
      <c r="H91" s="225"/>
      <c r="I91" s="226"/>
      <c r="J91" s="226"/>
      <c r="K91" s="226"/>
      <c r="L91" s="226"/>
      <c r="M91" s="226"/>
      <c r="N91" s="229"/>
      <c r="O91" s="230"/>
      <c r="P91" s="232"/>
      <c r="T91" s="28"/>
      <c r="U91" s="28"/>
      <c r="V91" s="28"/>
      <c r="AC91" s="28"/>
      <c r="AE91" s="28"/>
      <c r="AF91" s="29"/>
      <c r="AI91" s="28"/>
      <c r="AM91" s="27"/>
      <c r="AN91" s="28"/>
      <c r="AO91" s="28"/>
      <c r="AP91" s="28"/>
      <c r="AQ91" s="28"/>
      <c r="AR91" s="28"/>
      <c r="AV91" s="26"/>
      <c r="BJ91" s="26"/>
      <c r="BK91" s="26"/>
      <c r="BN91" s="52" t="s">
        <v>139</v>
      </c>
      <c r="BO91" s="196"/>
      <c r="BP91" s="197"/>
      <c r="BQ91" s="197"/>
      <c r="BR91" s="198"/>
      <c r="BS91" s="196"/>
      <c r="BT91" s="197"/>
      <c r="BU91" s="198"/>
      <c r="BV91" s="201"/>
      <c r="BW91" s="202"/>
    </row>
    <row r="92" spans="2:82" s="25" customFormat="1" ht="33.75" customHeight="1" x14ac:dyDescent="0.2">
      <c r="G92" s="121" t="s">
        <v>140</v>
      </c>
      <c r="H92" s="225"/>
      <c r="I92" s="226"/>
      <c r="J92" s="226"/>
      <c r="K92" s="226"/>
      <c r="L92" s="226"/>
      <c r="M92" s="226"/>
      <c r="N92" s="229"/>
      <c r="O92" s="230"/>
      <c r="P92" s="232"/>
      <c r="T92" s="28"/>
      <c r="U92" s="28"/>
      <c r="V92" s="28"/>
      <c r="AC92" s="28"/>
      <c r="AE92" s="28"/>
      <c r="AF92" s="29"/>
      <c r="AI92" s="28"/>
      <c r="AM92" s="27"/>
      <c r="AN92" s="28"/>
      <c r="AO92" s="28"/>
      <c r="AP92" s="28"/>
      <c r="AQ92" s="28"/>
      <c r="AR92" s="28"/>
      <c r="AV92" s="26"/>
      <c r="BJ92" s="26"/>
      <c r="BK92" s="26"/>
      <c r="BN92" s="52" t="s">
        <v>141</v>
      </c>
      <c r="BO92" s="196"/>
      <c r="BP92" s="197"/>
      <c r="BQ92" s="197"/>
      <c r="BR92" s="198"/>
      <c r="BS92" s="196"/>
      <c r="BT92" s="197"/>
      <c r="BU92" s="198"/>
      <c r="BV92" s="201"/>
      <c r="BW92" s="202"/>
    </row>
    <row r="93" spans="2:82" s="25" customFormat="1" ht="33.75" customHeight="1" x14ac:dyDescent="0.2">
      <c r="G93" s="121" t="s">
        <v>140</v>
      </c>
      <c r="H93" s="225"/>
      <c r="I93" s="226"/>
      <c r="J93" s="226"/>
      <c r="K93" s="226"/>
      <c r="L93" s="226"/>
      <c r="M93" s="226"/>
      <c r="N93" s="229"/>
      <c r="O93" s="230"/>
      <c r="P93" s="232"/>
      <c r="T93" s="28"/>
      <c r="U93" s="28"/>
      <c r="V93" s="28"/>
      <c r="AC93" s="28"/>
      <c r="AE93" s="28"/>
      <c r="AF93" s="29"/>
      <c r="AI93" s="28"/>
      <c r="AM93" s="27"/>
      <c r="AN93" s="28"/>
      <c r="AO93" s="28"/>
      <c r="AP93" s="28"/>
      <c r="AQ93" s="28"/>
      <c r="AR93" s="28"/>
      <c r="AV93" s="26"/>
      <c r="BJ93" s="26"/>
      <c r="BK93" s="26"/>
      <c r="BN93" s="52" t="s">
        <v>141</v>
      </c>
      <c r="BO93" s="196"/>
      <c r="BP93" s="197"/>
      <c r="BQ93" s="197"/>
      <c r="BR93" s="198"/>
      <c r="BS93" s="196"/>
      <c r="BT93" s="197"/>
      <c r="BU93" s="198"/>
      <c r="BV93" s="201"/>
      <c r="BW93" s="202"/>
    </row>
    <row r="94" spans="2:82" s="25" customFormat="1" ht="33.75" customHeight="1" x14ac:dyDescent="0.2">
      <c r="G94" s="121" t="s">
        <v>140</v>
      </c>
      <c r="H94" s="225"/>
      <c r="I94" s="226"/>
      <c r="J94" s="226"/>
      <c r="K94" s="226"/>
      <c r="L94" s="226"/>
      <c r="M94" s="226"/>
      <c r="N94" s="229"/>
      <c r="O94" s="230"/>
      <c r="P94" s="232"/>
      <c r="T94" s="28"/>
      <c r="U94" s="28"/>
      <c r="V94" s="28"/>
      <c r="AC94" s="28"/>
      <c r="AE94" s="28"/>
      <c r="AF94" s="29"/>
      <c r="AI94" s="28"/>
      <c r="AM94" s="27"/>
      <c r="AN94" s="28"/>
      <c r="AO94" s="28"/>
      <c r="AP94" s="28"/>
      <c r="AQ94" s="28"/>
      <c r="AR94" s="28"/>
      <c r="AV94" s="26"/>
      <c r="BJ94" s="26"/>
      <c r="BK94" s="26"/>
      <c r="BN94" s="52" t="s">
        <v>141</v>
      </c>
      <c r="BO94" s="196"/>
      <c r="BP94" s="197"/>
      <c r="BQ94" s="197"/>
      <c r="BR94" s="198"/>
      <c r="BS94" s="196"/>
      <c r="BT94" s="197"/>
      <c r="BU94" s="198"/>
      <c r="BV94" s="201"/>
      <c r="BW94" s="202"/>
    </row>
    <row r="95" spans="2:82" s="25" customFormat="1" ht="33.75" customHeight="1" x14ac:dyDescent="0.2">
      <c r="G95" s="121" t="s">
        <v>142</v>
      </c>
      <c r="H95" s="268"/>
      <c r="I95" s="269"/>
      <c r="J95" s="269"/>
      <c r="K95" s="269"/>
      <c r="L95" s="269"/>
      <c r="M95" s="269"/>
      <c r="N95" s="270"/>
      <c r="O95" s="271"/>
      <c r="P95" s="232"/>
      <c r="T95" s="28"/>
      <c r="U95" s="28"/>
      <c r="V95" s="28"/>
      <c r="AC95" s="28"/>
      <c r="AE95" s="28"/>
      <c r="AF95" s="29"/>
      <c r="AI95" s="28"/>
      <c r="AM95" s="27"/>
      <c r="AN95" s="28"/>
      <c r="AO95" s="28"/>
      <c r="AP95" s="28"/>
      <c r="AQ95" s="28"/>
      <c r="AR95" s="28"/>
      <c r="AV95" s="26"/>
      <c r="BJ95" s="26"/>
      <c r="BK95" s="26"/>
      <c r="BN95" s="117" t="s">
        <v>142</v>
      </c>
      <c r="BO95" s="196"/>
      <c r="BP95" s="197"/>
      <c r="BQ95" s="197"/>
      <c r="BR95" s="198"/>
      <c r="BS95" s="196"/>
      <c r="BT95" s="197"/>
      <c r="BU95" s="198"/>
      <c r="BV95" s="201"/>
      <c r="BW95" s="202"/>
    </row>
    <row r="96" spans="2:82" s="25" customFormat="1" ht="33" customHeight="1" x14ac:dyDescent="0.2">
      <c r="G96" s="121" t="s">
        <v>142</v>
      </c>
      <c r="H96" s="268"/>
      <c r="I96" s="269"/>
      <c r="J96" s="269"/>
      <c r="K96" s="269"/>
      <c r="L96" s="269"/>
      <c r="M96" s="269"/>
      <c r="N96" s="270"/>
      <c r="O96" s="271"/>
      <c r="P96" s="233"/>
      <c r="T96" s="28"/>
      <c r="U96" s="28"/>
      <c r="V96" s="28"/>
      <c r="AC96" s="28"/>
      <c r="AE96" s="28"/>
      <c r="AF96" s="29"/>
      <c r="AI96" s="28"/>
      <c r="AM96" s="27"/>
      <c r="AN96" s="28"/>
      <c r="AO96" s="28"/>
      <c r="AP96" s="28"/>
      <c r="AQ96" s="28"/>
      <c r="AR96" s="28"/>
      <c r="AV96" s="26"/>
      <c r="BJ96" s="26"/>
      <c r="BK96" s="26"/>
      <c r="BN96" s="117" t="s">
        <v>142</v>
      </c>
      <c r="BO96" s="196"/>
      <c r="BP96" s="197"/>
      <c r="BQ96" s="197"/>
      <c r="BR96" s="198"/>
      <c r="BS96" s="196"/>
      <c r="BT96" s="197"/>
      <c r="BU96" s="198"/>
      <c r="BV96" s="203"/>
      <c r="BW96" s="204"/>
    </row>
  </sheetData>
  <sheetProtection insertRows="0" deleteColumns="0" deleteRows="0"/>
  <mergeCells count="79">
    <mergeCell ref="H95:M95"/>
    <mergeCell ref="H96:M96"/>
    <mergeCell ref="N92:O92"/>
    <mergeCell ref="N93:O93"/>
    <mergeCell ref="N94:O94"/>
    <mergeCell ref="N95:O95"/>
    <mergeCell ref="N96:O96"/>
    <mergeCell ref="BO90:BR90"/>
    <mergeCell ref="BO92:BR92"/>
    <mergeCell ref="H92:M92"/>
    <mergeCell ref="H93:M93"/>
    <mergeCell ref="H94:M94"/>
    <mergeCell ref="AS13:AU13"/>
    <mergeCell ref="G87:P87"/>
    <mergeCell ref="AN13:AR13"/>
    <mergeCell ref="AW13:AY13"/>
    <mergeCell ref="AI13:AM13"/>
    <mergeCell ref="G13:H13"/>
    <mergeCell ref="I13:K13"/>
    <mergeCell ref="AE13:AG13"/>
    <mergeCell ref="L13:P13"/>
    <mergeCell ref="C13:E13"/>
    <mergeCell ref="R13:Y13"/>
    <mergeCell ref="Z13:AD13"/>
    <mergeCell ref="H2:P2"/>
    <mergeCell ref="H3:P3"/>
    <mergeCell ref="C11:P11"/>
    <mergeCell ref="I4:J4"/>
    <mergeCell ref="O4:P4"/>
    <mergeCell ref="L4:M4"/>
    <mergeCell ref="M8:P8"/>
    <mergeCell ref="M7:P7"/>
    <mergeCell ref="G7:I7"/>
    <mergeCell ref="G8:I8"/>
    <mergeCell ref="BO91:BR91"/>
    <mergeCell ref="H89:M89"/>
    <mergeCell ref="H90:M90"/>
    <mergeCell ref="H91:M91"/>
    <mergeCell ref="N88:O88"/>
    <mergeCell ref="N89:O89"/>
    <mergeCell ref="N90:O90"/>
    <mergeCell ref="N91:O91"/>
    <mergeCell ref="P89:P96"/>
    <mergeCell ref="H88:M88"/>
    <mergeCell ref="BO93:BR93"/>
    <mergeCell ref="BO94:BR94"/>
    <mergeCell ref="BO95:BR95"/>
    <mergeCell ref="BO96:BR96"/>
    <mergeCell ref="BO88:BR88"/>
    <mergeCell ref="BO89:BR89"/>
    <mergeCell ref="R11:AU11"/>
    <mergeCell ref="AE12:AR12"/>
    <mergeCell ref="Z12:AD12"/>
    <mergeCell ref="R12:Y12"/>
    <mergeCell ref="C12:P12"/>
    <mergeCell ref="AS12:AU12"/>
    <mergeCell ref="AW11:BJ11"/>
    <mergeCell ref="AW12:BJ12"/>
    <mergeCell ref="BS88:BU88"/>
    <mergeCell ref="BS89:BU89"/>
    <mergeCell ref="BS90:BU90"/>
    <mergeCell ref="BN11:CD11"/>
    <mergeCell ref="CC13:CD13"/>
    <mergeCell ref="BN13:BW13"/>
    <mergeCell ref="BN12:BW12"/>
    <mergeCell ref="BX12:CD12"/>
    <mergeCell ref="BZ13:CA13"/>
    <mergeCell ref="CB13:CB14"/>
    <mergeCell ref="BX13:BX14"/>
    <mergeCell ref="AZ13:BB13"/>
    <mergeCell ref="BN87:BW87"/>
    <mergeCell ref="BC13:BJ13"/>
    <mergeCell ref="BS96:BU96"/>
    <mergeCell ref="BV89:BW96"/>
    <mergeCell ref="BS91:BU91"/>
    <mergeCell ref="BS92:BU92"/>
    <mergeCell ref="BS93:BU93"/>
    <mergeCell ref="BS94:BU94"/>
    <mergeCell ref="BS95:BU95"/>
  </mergeCells>
  <phoneticPr fontId="19" type="noConversion"/>
  <conditionalFormatting sqref="R15:S84 X15:X84">
    <cfRule type="containsText" dxfId="40" priority="121" operator="containsText" text="MEDIA">
      <formula>NOT(ISERROR(SEARCH("MEDIA",R15)))</formula>
    </cfRule>
    <cfRule type="containsText" dxfId="39" priority="122" operator="containsText" text="Baja ">
      <formula>NOT(ISERROR(SEARCH("Baja ",R15)))</formula>
    </cfRule>
    <cfRule type="containsText" dxfId="38" priority="123" operator="containsText" text="Muy baja">
      <formula>NOT(ISERROR(SEARCH("Muy baja",R15)))</formula>
    </cfRule>
  </conditionalFormatting>
  <conditionalFormatting sqref="R15:U84 X15:X84">
    <cfRule type="containsText" dxfId="37" priority="91" operator="containsText" text="MUY ALTA">
      <formula>NOT(ISERROR(SEARCH("MUY ALTA",R15)))</formula>
    </cfRule>
    <cfRule type="containsText" dxfId="36" priority="92" operator="containsText" text="ALTA">
      <formula>NOT(ISERROR(SEARCH("ALTA",R15)))</formula>
    </cfRule>
  </conditionalFormatting>
  <conditionalFormatting sqref="T15:U84">
    <cfRule type="containsText" dxfId="35" priority="93" operator="containsText" text="MODERAD">
      <formula>NOT(ISERROR(SEARCH("MODERAD",T15)))</formula>
    </cfRule>
    <cfRule type="containsText" dxfId="34" priority="94" operator="containsText" text="Baja ">
      <formula>NOT(ISERROR(SEARCH("Baja ",T15)))</formula>
    </cfRule>
    <cfRule type="containsText" dxfId="33" priority="95" operator="containsText" text="Muy baja">
      <formula>NOT(ISERROR(SEARCH("Muy baja",T15)))</formula>
    </cfRule>
  </conditionalFormatting>
  <conditionalFormatting sqref="W15:W84 AT15:AT84">
    <cfRule type="containsText" dxfId="32" priority="114" operator="containsText" text="CATASTRÓFICO">
      <formula>NOT(ISERROR(SEARCH("CATASTRÓFICO",W15)))</formula>
    </cfRule>
    <cfRule type="containsText" dxfId="31" priority="115" operator="containsText" text="MAYOR">
      <formula>NOT(ISERROR(SEARCH("MAYOR",W15)))</formula>
    </cfRule>
    <cfRule type="containsText" dxfId="30" priority="116" operator="containsText" text="MODERADO">
      <formula>NOT(ISERROR(SEARCH("MODERADO",W15)))</formula>
    </cfRule>
    <cfRule type="containsText" dxfId="29" priority="117" operator="containsText" text="MENOR">
      <formula>NOT(ISERROR(SEARCH("MENOR",W15)))</formula>
    </cfRule>
    <cfRule type="containsText" dxfId="28" priority="118" operator="containsText" text="LEVE">
      <formula>NOT(ISERROR(SEARCH("LEVE",W15)))</formula>
    </cfRule>
  </conditionalFormatting>
  <conditionalFormatting sqref="Y15:Y84 AU15:AU84">
    <cfRule type="containsText" dxfId="27" priority="96" operator="containsText" text="EXTREMO">
      <formula>NOT(ISERROR(SEARCH("EXTREMO",Y15)))</formula>
    </cfRule>
    <cfRule type="containsText" dxfId="26" priority="97" operator="containsText" text="ALTO">
      <formula>NOT(ISERROR(SEARCH("ALTO",Y15)))</formula>
    </cfRule>
    <cfRule type="containsText" dxfId="25" priority="98" operator="containsText" text="MODERADO">
      <formula>NOT(ISERROR(SEARCH("MODERADO",Y15)))</formula>
    </cfRule>
    <cfRule type="containsText" dxfId="24" priority="99" operator="containsText" text="BAJO">
      <formula>NOT(ISERROR(SEARCH("BAJO",Y15)))</formula>
    </cfRule>
  </conditionalFormatting>
  <conditionalFormatting sqref="AS15:AS84">
    <cfRule type="containsText" dxfId="23" priority="46" operator="containsText" text="MUY ALTA">
      <formula>NOT(ISERROR(SEARCH("MUY ALTA",AS15)))</formula>
    </cfRule>
    <cfRule type="containsText" dxfId="22" priority="47" operator="containsText" text="ALTA">
      <formula>NOT(ISERROR(SEARCH("ALTA",AS15)))</formula>
    </cfRule>
    <cfRule type="containsText" dxfId="21" priority="48" operator="containsText" text="MEDIA">
      <formula>NOT(ISERROR(SEARCH("MEDIA",AS15)))</formula>
    </cfRule>
    <cfRule type="containsText" dxfId="20" priority="49" operator="containsText" text="Baja ">
      <formula>NOT(ISERROR(SEARCH("Baja ",AS15)))</formula>
    </cfRule>
    <cfRule type="containsText" dxfId="19" priority="50" operator="containsText" text="Muy baja">
      <formula>NOT(ISERROR(SEARCH("Muy baja",AS15)))</formula>
    </cfRule>
  </conditionalFormatting>
  <conditionalFormatting sqref="BH15:BH19 BT15:BT84 BH21:BH84">
    <cfRule type="containsText" dxfId="18" priority="7" operator="containsText" text="ALTO">
      <formula>NOT(ISERROR(SEARCH("ALTO",BH15)))</formula>
    </cfRule>
    <cfRule type="containsText" dxfId="17" priority="9" operator="containsText" text="MODERADO">
      <formula>NOT(ISERROR(SEARCH("MODERADO",BH15)))</formula>
    </cfRule>
    <cfRule type="containsText" dxfId="16" priority="10" operator="containsText" text="BAJO">
      <formula>NOT(ISERROR(SEARCH("BAJO",BH15)))</formula>
    </cfRule>
  </conditionalFormatting>
  <dataValidations count="8">
    <dataValidation type="list" allowBlank="1" showInputMessage="1" showErrorMessage="1" sqref="AW15:AW72 AW77:AW78" xr:uid="{68F7D27A-F087-43C0-B4DD-676D6D674396}">
      <formula1>INDIRECT($AU15)</formula1>
    </dataValidation>
    <dataValidation type="list" allowBlank="1" showInputMessage="1" showErrorMessage="1" sqref="F15:F84" xr:uid="{23A8705B-EBD0-4665-8C3F-9828FD3005C9}">
      <formula1>TIPOLOGIA</formula1>
    </dataValidation>
    <dataValidation type="list" allowBlank="1" showInputMessage="1" showErrorMessage="1" sqref="G15:G84" xr:uid="{FC6FD167-6D61-4790-8CAB-71A291A6FBC9}">
      <formula1>INDIRECT($F15)</formula1>
    </dataValidation>
    <dataValidation type="list" allowBlank="1" showInputMessage="1" showErrorMessage="1" sqref="I15:I84" xr:uid="{B007C312-5EE8-4B42-943D-B72C45608DFE}">
      <formula1>FACTORES</formula1>
    </dataValidation>
    <dataValidation type="list" allowBlank="1" showInputMessage="1" showErrorMessage="1" sqref="J15:J84" xr:uid="{111E19B7-B9C4-4103-995C-90FABF7685A4}">
      <formula1>INDIRECT($I15)</formula1>
    </dataValidation>
    <dataValidation type="list" allowBlank="1" showInputMessage="1" showErrorMessage="1" sqref="L15:L84" xr:uid="{B2EE4E88-44AA-4669-9215-861B9183348C}">
      <formula1>INDIRECT($H15)</formula1>
    </dataValidation>
    <dataValidation type="list" allowBlank="1" showInputMessage="1" showErrorMessage="1" sqref="H15:H84" xr:uid="{9F8C0196-30EB-4AEF-BE57-E7C4139BD022}">
      <formula1>INDIRECT($G15)</formula1>
    </dataValidation>
    <dataValidation type="list" allowBlank="1" showInputMessage="1" showErrorMessage="1" sqref="AX15:AX84" xr:uid="{68B758CB-A585-45C7-AEAA-70283200C708}">
      <formula1>INDIRECT($AW15)</formula1>
    </dataValidation>
  </dataValidations>
  <printOptions horizontalCentered="1" verticalCentered="1"/>
  <pageMargins left="0.2" right="0.2" top="0.5" bottom="0.5" header="0.3" footer="0.3"/>
  <pageSetup scale="10" orientation="landscape" horizontalDpi="4294967293" r:id="rId1"/>
  <drawing r:id="rId2"/>
  <legacyDrawing r:id="rId3"/>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14000000}">
          <x14:formula1>
            <xm:f>Datos!$B$3:$B$12</xm:f>
          </x14:formula1>
          <xm:sqref>G8</xm:sqref>
        </x14:dataValidation>
        <x14:dataValidation type="list" allowBlank="1" showInputMessage="1" showErrorMessage="1" xr:uid="{00000000-0002-0000-0000-000002000000}">
          <x14:formula1>
            <xm:f>Datos!$X$46:$X$48</xm:f>
          </x14:formula1>
          <xm:sqref>AW73:AW76 AW79:AW84</xm:sqref>
        </x14:dataValidation>
        <x14:dataValidation type="list" allowBlank="1" showInputMessage="1" showErrorMessage="1" xr:uid="{A9ADE466-CC7E-448B-87F1-2A38BF5C6016}">
          <x14:formula1>
            <xm:f>Datos!$W$76:$W$78</xm:f>
          </x14:formula1>
          <xm:sqref>BH15:BH19 BT15:BT84 BH21:BH84</xm:sqref>
        </x14:dataValidation>
        <x14:dataValidation type="list" allowBlank="1" showInputMessage="1" showErrorMessage="1" xr:uid="{00000000-0002-0000-0000-000000000000}">
          <x14:formula1>
            <xm:f>Datos!$V$5:$V$9</xm:f>
          </x14:formula1>
          <xm:sqref>S15:S84 AS15:AS84</xm:sqref>
        </x14:dataValidation>
        <x14:dataValidation type="list" allowBlank="1" showInputMessage="1" showErrorMessage="1" xr:uid="{00000000-0002-0000-0000-000001000000}">
          <x14:formula1>
            <xm:f>Datos!$W$5:$W$9</xm:f>
          </x14:formula1>
          <xm:sqref>W15:W84 AT15:AT84</xm:sqref>
        </x14:dataValidation>
        <x14:dataValidation type="list" allowBlank="1" showInputMessage="1" showErrorMessage="1" xr:uid="{00000000-0002-0000-0000-000003000000}">
          <x14:formula1>
            <xm:f>Datos!$X$5:$X$8</xm:f>
          </x14:formula1>
          <xm:sqref>Y15:Y84 AU15:AV84</xm:sqref>
        </x14:dataValidation>
        <x14:dataValidation type="list" allowBlank="1" showInputMessage="1" showErrorMessage="1" xr:uid="{00000000-0002-0000-0000-000005000000}">
          <x14:formula1>
            <xm:f>Datos!$W$13:$W$18</xm:f>
          </x14:formula1>
          <xm:sqref>U15:U84</xm:sqref>
        </x14:dataValidation>
        <x14:dataValidation type="list" allowBlank="1" showInputMessage="1" showErrorMessage="1" xr:uid="{00000000-0002-0000-0000-000013000000}">
          <x14:formula1>
            <xm:f>Datos!$V$13:$V$17</xm:f>
          </x14:formula1>
          <xm:sqref>R15:R84</xm:sqref>
        </x14:dataValidation>
        <x14:dataValidation type="list" allowBlank="1" showInputMessage="1" showErrorMessage="1" xr:uid="{00000000-0002-0000-0000-00000D000000}">
          <x14:formula1>
            <xm:f>Datos!$Y$5:$Y$7</xm:f>
          </x14:formula1>
          <xm:sqref>AE15:AE84</xm:sqref>
        </x14:dataValidation>
        <x14:dataValidation type="list" allowBlank="1" showInputMessage="1" showErrorMessage="1" xr:uid="{0171D722-36C7-4ACD-8834-3F99D408906D}">
          <x14:formula1>
            <xm:f>Datos!$X$13:$X$18</xm:f>
          </x14:formula1>
          <xm:sqref>V15:V84</xm:sqref>
        </x14:dataValidation>
        <x14:dataValidation type="list" allowBlank="1" showInputMessage="1" showErrorMessage="1" xr:uid="{00000000-0002-0000-0000-00000E000000}">
          <x14:formula1>
            <xm:f>Datos!$W$23:$W$24</xm:f>
          </x14:formula1>
          <xm:sqref>AG15:AG84</xm:sqref>
        </x14:dataValidation>
        <x14:dataValidation type="list" allowBlank="1" showInputMessage="1" showErrorMessage="1" xr:uid="{7D2F5239-9244-45E0-9300-FA34FF72E5AE}">
          <x14:formula1>
            <xm:f>Datos!$X$23:$X$26</xm:f>
          </x14:formula1>
          <xm:sqref>AI15:AI84</xm:sqref>
        </x14:dataValidation>
        <x14:dataValidation type="list" allowBlank="1" showInputMessage="1" showErrorMessage="1" xr:uid="{D39134F0-650B-4166-9CE9-8EE3AABF094E}">
          <x14:formula1>
            <xm:f>Datos!$X$32:$X$34</xm:f>
          </x14:formula1>
          <xm:sqref>AK15:AK84</xm:sqref>
        </x14:dataValidation>
        <x14:dataValidation type="list" allowBlank="1" showInputMessage="1" showErrorMessage="1" xr:uid="{3E7FA724-4385-460B-A2F0-F32CC203FFE3}">
          <x14:formula1>
            <xm:f>Datos!$Y$32:$Y$34</xm:f>
          </x14:formula1>
          <xm:sqref>AL15:AL84</xm:sqref>
        </x14:dataValidation>
        <x14:dataValidation type="list" allowBlank="1" showInputMessage="1" showErrorMessage="1" xr:uid="{00000000-0002-0000-0000-000007000000}">
          <x14:formula1>
            <xm:f>Datos!$X$69:$X$70</xm:f>
          </x14:formula1>
          <xm:sqref>BZ15:BZ84</xm:sqref>
        </x14:dataValidation>
        <x14:dataValidation type="list" allowBlank="1" showInputMessage="1" showErrorMessage="1" xr:uid="{E63A2ED8-1F1E-408A-8F8F-1DD1C9E8BFCE}">
          <x14:formula1>
            <xm:f>Datos!$W$32:$W$42</xm:f>
          </x14:formula1>
          <xm:sqref>AJ15:AJ84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2E248-47CA-4EF4-B787-A3DDE6CD3CD2}">
  <dimension ref="B2:O8"/>
  <sheetViews>
    <sheetView workbookViewId="0">
      <selection activeCell="E8" sqref="E8"/>
    </sheetView>
  </sheetViews>
  <sheetFormatPr baseColWidth="10" defaultColWidth="11.42578125" defaultRowHeight="12.75" x14ac:dyDescent="0.2"/>
  <cols>
    <col min="1" max="1" width="4.5703125" customWidth="1"/>
    <col min="5" max="5" width="41.28515625" customWidth="1"/>
    <col min="10" max="10" width="30" customWidth="1"/>
    <col min="11" max="11" width="33.85546875" customWidth="1"/>
    <col min="13" max="13" width="16.28515625" customWidth="1"/>
    <col min="14" max="14" width="13.42578125" customWidth="1"/>
  </cols>
  <sheetData>
    <row r="2" spans="2:15" x14ac:dyDescent="0.2">
      <c r="C2" s="283" t="s">
        <v>143</v>
      </c>
      <c r="D2" s="284"/>
      <c r="E2" s="285"/>
      <c r="H2" s="273" t="s">
        <v>144</v>
      </c>
      <c r="I2" s="273"/>
      <c r="J2" s="273"/>
      <c r="K2" s="273"/>
      <c r="M2" s="276" t="s">
        <v>145</v>
      </c>
      <c r="N2" s="277"/>
      <c r="O2" s="277"/>
    </row>
    <row r="3" spans="2:15" ht="36.75" customHeight="1" x14ac:dyDescent="0.2">
      <c r="C3" s="286"/>
      <c r="D3" s="287"/>
      <c r="E3" s="72" t="s">
        <v>146</v>
      </c>
      <c r="H3" s="274"/>
      <c r="I3" s="274"/>
      <c r="J3" s="70" t="s">
        <v>147</v>
      </c>
      <c r="K3" s="72" t="s">
        <v>148</v>
      </c>
      <c r="M3" s="278" t="s">
        <v>149</v>
      </c>
      <c r="N3" s="279"/>
      <c r="O3" s="54" t="s">
        <v>150</v>
      </c>
    </row>
    <row r="4" spans="2:15" ht="38.25" customHeight="1" x14ac:dyDescent="0.2">
      <c r="B4" s="272" t="s">
        <v>151</v>
      </c>
      <c r="C4" s="55" t="s">
        <v>152</v>
      </c>
      <c r="D4" s="56" t="s">
        <v>153</v>
      </c>
      <c r="E4" s="57" t="s">
        <v>154</v>
      </c>
      <c r="G4" s="275" t="s">
        <v>155</v>
      </c>
      <c r="H4" s="55" t="s">
        <v>156</v>
      </c>
      <c r="I4" s="56" t="s">
        <v>153</v>
      </c>
      <c r="J4" s="57" t="s">
        <v>157</v>
      </c>
      <c r="K4" s="57" t="s">
        <v>158</v>
      </c>
      <c r="M4" s="280" t="s">
        <v>159</v>
      </c>
      <c r="N4" s="57" t="s">
        <v>120</v>
      </c>
      <c r="O4" s="58">
        <v>0.25</v>
      </c>
    </row>
    <row r="5" spans="2:15" ht="38.25" customHeight="1" x14ac:dyDescent="0.2">
      <c r="B5" s="272"/>
      <c r="C5" s="55" t="s">
        <v>160</v>
      </c>
      <c r="D5" s="56" t="s">
        <v>161</v>
      </c>
      <c r="E5" s="57" t="s">
        <v>115</v>
      </c>
      <c r="G5" s="275"/>
      <c r="H5" s="55" t="s">
        <v>162</v>
      </c>
      <c r="I5" s="56" t="s">
        <v>161</v>
      </c>
      <c r="J5" s="57" t="s">
        <v>163</v>
      </c>
      <c r="K5" s="57" t="s">
        <v>164</v>
      </c>
      <c r="M5" s="281"/>
      <c r="N5" s="57" t="s">
        <v>165</v>
      </c>
      <c r="O5" s="58">
        <v>0.15</v>
      </c>
    </row>
    <row r="6" spans="2:15" ht="38.25" customHeight="1" x14ac:dyDescent="0.2">
      <c r="B6" s="272"/>
      <c r="C6" s="55" t="s">
        <v>166</v>
      </c>
      <c r="D6" s="56" t="s">
        <v>167</v>
      </c>
      <c r="E6" s="57" t="s">
        <v>168</v>
      </c>
      <c r="G6" s="275"/>
      <c r="H6" s="55" t="s">
        <v>169</v>
      </c>
      <c r="I6" s="56" t="s">
        <v>167</v>
      </c>
      <c r="J6" s="57" t="s">
        <v>117</v>
      </c>
      <c r="K6" s="57" t="s">
        <v>170</v>
      </c>
      <c r="M6" s="282"/>
      <c r="N6" s="57" t="s">
        <v>171</v>
      </c>
      <c r="O6" s="58">
        <v>0.1</v>
      </c>
    </row>
    <row r="7" spans="2:15" ht="38.25" customHeight="1" x14ac:dyDescent="0.2">
      <c r="B7" s="272"/>
      <c r="C7" s="55" t="s">
        <v>172</v>
      </c>
      <c r="D7" s="56" t="s">
        <v>173</v>
      </c>
      <c r="E7" s="57" t="s">
        <v>174</v>
      </c>
      <c r="G7" s="275"/>
      <c r="H7" s="55" t="s">
        <v>175</v>
      </c>
      <c r="I7" s="56" t="s">
        <v>173</v>
      </c>
      <c r="J7" s="57" t="s">
        <v>176</v>
      </c>
      <c r="K7" s="57" t="s">
        <v>118</v>
      </c>
      <c r="M7" s="280" t="s">
        <v>177</v>
      </c>
      <c r="N7" s="57" t="s">
        <v>178</v>
      </c>
      <c r="O7" s="58">
        <v>0.25</v>
      </c>
    </row>
    <row r="8" spans="2:15" ht="38.25" customHeight="1" x14ac:dyDescent="0.2">
      <c r="B8" s="272"/>
      <c r="C8" s="55" t="s">
        <v>179</v>
      </c>
      <c r="D8" s="59" t="s">
        <v>180</v>
      </c>
      <c r="E8" s="57" t="s">
        <v>181</v>
      </c>
      <c r="G8" s="275"/>
      <c r="H8" s="55" t="s">
        <v>182</v>
      </c>
      <c r="I8" s="59" t="s">
        <v>180</v>
      </c>
      <c r="J8" s="57" t="s">
        <v>183</v>
      </c>
      <c r="K8" s="57" t="s">
        <v>184</v>
      </c>
      <c r="M8" s="282"/>
      <c r="N8" s="57" t="s">
        <v>185</v>
      </c>
      <c r="O8" s="58">
        <v>0.15</v>
      </c>
    </row>
  </sheetData>
  <mergeCells count="10">
    <mergeCell ref="B4:B8"/>
    <mergeCell ref="H2:K2"/>
    <mergeCell ref="H3:I3"/>
    <mergeCell ref="G4:G8"/>
    <mergeCell ref="M2:O2"/>
    <mergeCell ref="M3:N3"/>
    <mergeCell ref="M4:M6"/>
    <mergeCell ref="M7:M8"/>
    <mergeCell ref="C2:E2"/>
    <mergeCell ref="C3:D3"/>
  </mergeCells>
  <conditionalFormatting sqref="C4">
    <cfRule type="containsText" dxfId="15" priority="12" operator="containsText" text="MUY ALTA">
      <formula>NOT(ISERROR(SEARCH("MUY ALTA",C4)))</formula>
    </cfRule>
    <cfRule type="containsText" dxfId="14" priority="13" operator="containsText" text="ALTA">
      <formula>NOT(ISERROR(SEARCH("ALTA",C4)))</formula>
    </cfRule>
    <cfRule type="containsText" dxfId="13" priority="14" operator="containsText" text="MODERAD">
      <formula>NOT(ISERROR(SEARCH("MODERAD",C4)))</formula>
    </cfRule>
    <cfRule type="containsText" dxfId="12" priority="15" operator="containsText" text="Baja ">
      <formula>NOT(ISERROR(SEARCH("Baja ",C4)))</formula>
    </cfRule>
    <cfRule type="containsText" dxfId="11" priority="16" operator="containsText" text="Muy baja">
      <formula>NOT(ISERROR(SEARCH("Muy baja",C4)))</formula>
    </cfRule>
  </conditionalFormatting>
  <conditionalFormatting sqref="C5">
    <cfRule type="containsText" dxfId="10" priority="6" operator="containsText" text="BAJA">
      <formula>NOT(ISERROR(SEARCH("BAJA",C5)))</formula>
    </cfRule>
  </conditionalFormatting>
  <conditionalFormatting sqref="C6:C8">
    <cfRule type="containsText" dxfId="9" priority="7" operator="containsText" text="MUY ALTA">
      <formula>NOT(ISERROR(SEARCH("MUY ALTA",C6)))</formula>
    </cfRule>
    <cfRule type="containsText" dxfId="8" priority="8" operator="containsText" text="ALTA">
      <formula>NOT(ISERROR(SEARCH("ALTA",C6)))</formula>
    </cfRule>
    <cfRule type="containsText" dxfId="7" priority="9" operator="containsText" text="MEDIA">
      <formula>NOT(ISERROR(SEARCH("MEDIA",C6)))</formula>
    </cfRule>
    <cfRule type="containsText" dxfId="6" priority="10" operator="containsText" text="Baja ">
      <formula>NOT(ISERROR(SEARCH("Baja ",C6)))</formula>
    </cfRule>
    <cfRule type="containsText" dxfId="5" priority="11" operator="containsText" text="Muy baja">
      <formula>NOT(ISERROR(SEARCH("Muy baja",C6)))</formula>
    </cfRule>
  </conditionalFormatting>
  <conditionalFormatting sqref="H4:H8">
    <cfRule type="containsText" dxfId="4" priority="1" operator="containsText" text="CATASTRÓFICO">
      <formula>NOT(ISERROR(SEARCH("CATASTRÓFICO",H4)))</formula>
    </cfRule>
    <cfRule type="containsText" dxfId="3" priority="2" operator="containsText" text="MAYOR">
      <formula>NOT(ISERROR(SEARCH("MAYOR",H4)))</formula>
    </cfRule>
    <cfRule type="containsText" dxfId="2" priority="3" operator="containsText" text="MODERADO">
      <formula>NOT(ISERROR(SEARCH("MODERADO",H4)))</formula>
    </cfRule>
    <cfRule type="containsText" dxfId="1" priority="4" operator="containsText" text="MENOR">
      <formula>NOT(ISERROR(SEARCH("MENOR",H4)))</formula>
    </cfRule>
    <cfRule type="containsText" dxfId="0" priority="5" operator="containsText" text="LEVE">
      <formula>NOT(ISERROR(SEARCH("LEVE",H4)))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2:K10"/>
  <sheetViews>
    <sheetView showGridLines="0" topLeftCell="A4" workbookViewId="0">
      <selection activeCell="BL15" sqref="BL15"/>
    </sheetView>
  </sheetViews>
  <sheetFormatPr baseColWidth="10" defaultColWidth="11.42578125" defaultRowHeight="12.75" x14ac:dyDescent="0.2"/>
  <cols>
    <col min="1" max="1" width="5.42578125" customWidth="1"/>
    <col min="2" max="2" width="5.28515625" customWidth="1"/>
    <col min="3" max="3" width="10.140625" customWidth="1"/>
    <col min="4" max="4" width="8.140625" customWidth="1"/>
    <col min="5" max="9" width="13.7109375" customWidth="1"/>
  </cols>
  <sheetData>
    <row r="2" spans="2:11" ht="17.25" customHeight="1" x14ac:dyDescent="0.2">
      <c r="E2" s="273" t="s">
        <v>186</v>
      </c>
      <c r="F2" s="273"/>
      <c r="G2" s="273"/>
      <c r="H2" s="273"/>
      <c r="I2" s="273"/>
    </row>
    <row r="3" spans="2:11" ht="21.75" customHeight="1" x14ac:dyDescent="0.2">
      <c r="E3" s="288" t="s">
        <v>155</v>
      </c>
      <c r="F3" s="288"/>
      <c r="G3" s="288"/>
      <c r="H3" s="288"/>
      <c r="I3" s="288"/>
    </row>
    <row r="4" spans="2:11" ht="35.25" customHeight="1" x14ac:dyDescent="0.2">
      <c r="E4" s="60" t="s">
        <v>156</v>
      </c>
      <c r="F4" s="60" t="s">
        <v>162</v>
      </c>
      <c r="G4" s="61" t="s">
        <v>169</v>
      </c>
      <c r="H4" s="60" t="s">
        <v>175</v>
      </c>
      <c r="I4" s="60" t="s">
        <v>182</v>
      </c>
    </row>
    <row r="5" spans="2:11" ht="23.25" customHeight="1" x14ac:dyDescent="0.2">
      <c r="E5" s="56" t="s">
        <v>153</v>
      </c>
      <c r="F5" s="56" t="s">
        <v>161</v>
      </c>
      <c r="G5" s="56" t="s">
        <v>167</v>
      </c>
      <c r="H5" s="59" t="s">
        <v>173</v>
      </c>
      <c r="I5" s="56" t="s">
        <v>187</v>
      </c>
    </row>
    <row r="6" spans="2:11" ht="39.75" customHeight="1" x14ac:dyDescent="0.2">
      <c r="B6" s="289" t="s">
        <v>151</v>
      </c>
      <c r="C6" s="61" t="s">
        <v>179</v>
      </c>
      <c r="D6" s="59" t="s">
        <v>180</v>
      </c>
      <c r="E6" s="62" t="s">
        <v>188</v>
      </c>
      <c r="F6" s="62" t="s">
        <v>188</v>
      </c>
      <c r="G6" s="62" t="s">
        <v>188</v>
      </c>
      <c r="H6" s="62" t="s">
        <v>188</v>
      </c>
      <c r="I6" s="63" t="s">
        <v>189</v>
      </c>
      <c r="K6" s="63" t="s">
        <v>189</v>
      </c>
    </row>
    <row r="7" spans="2:11" ht="39.75" customHeight="1" x14ac:dyDescent="0.2">
      <c r="B7" s="289"/>
      <c r="C7" s="61" t="s">
        <v>172</v>
      </c>
      <c r="D7" s="56" t="s">
        <v>173</v>
      </c>
      <c r="E7" s="64" t="s">
        <v>190</v>
      </c>
      <c r="F7" s="64" t="s">
        <v>190</v>
      </c>
      <c r="G7" s="62" t="s">
        <v>188</v>
      </c>
      <c r="H7" s="62" t="s">
        <v>188</v>
      </c>
      <c r="I7" s="63" t="s">
        <v>189</v>
      </c>
      <c r="K7" s="62" t="s">
        <v>188</v>
      </c>
    </row>
    <row r="8" spans="2:11" ht="39.75" customHeight="1" x14ac:dyDescent="0.2">
      <c r="B8" s="289"/>
      <c r="C8" s="61" t="s">
        <v>166</v>
      </c>
      <c r="D8" s="56" t="s">
        <v>167</v>
      </c>
      <c r="E8" s="64" t="s">
        <v>190</v>
      </c>
      <c r="F8" s="64" t="s">
        <v>190</v>
      </c>
      <c r="G8" s="64" t="s">
        <v>190</v>
      </c>
      <c r="H8" s="62" t="s">
        <v>188</v>
      </c>
      <c r="I8" s="63" t="s">
        <v>189</v>
      </c>
      <c r="K8" s="64" t="s">
        <v>190</v>
      </c>
    </row>
    <row r="9" spans="2:11" ht="39.75" customHeight="1" x14ac:dyDescent="0.2">
      <c r="B9" s="289"/>
      <c r="C9" s="61" t="s">
        <v>160</v>
      </c>
      <c r="D9" s="56" t="s">
        <v>161</v>
      </c>
      <c r="E9" s="65" t="s">
        <v>191</v>
      </c>
      <c r="F9" s="64" t="s">
        <v>190</v>
      </c>
      <c r="G9" s="64" t="s">
        <v>190</v>
      </c>
      <c r="H9" s="62" t="s">
        <v>188</v>
      </c>
      <c r="I9" s="63" t="s">
        <v>189</v>
      </c>
      <c r="K9" s="65" t="s">
        <v>191</v>
      </c>
    </row>
    <row r="10" spans="2:11" ht="39.75" customHeight="1" x14ac:dyDescent="0.2">
      <c r="B10" s="289"/>
      <c r="C10" s="61" t="s">
        <v>152</v>
      </c>
      <c r="D10" s="56" t="s">
        <v>153</v>
      </c>
      <c r="E10" s="65" t="s">
        <v>191</v>
      </c>
      <c r="F10" s="65" t="s">
        <v>191</v>
      </c>
      <c r="G10" s="64" t="s">
        <v>190</v>
      </c>
      <c r="H10" s="62" t="s">
        <v>188</v>
      </c>
      <c r="I10" s="63" t="s">
        <v>189</v>
      </c>
    </row>
  </sheetData>
  <sheetProtection algorithmName="SHA-512" hashValue="O28Z914zXgifxKSwssab7q8YwQnoTZUeq6kFCILMgMPCHo/a8o93fLbGO0t3e+4U8gSlvPzZnASJ75VmdW3o5A==" saltValue="Nzw4zLiMdNiPdvX5SPAAXw==" spinCount="100000" sheet="1" objects="1" scenarios="1" formatCells="0" formatColumns="0" formatRows="0" insertColumns="0" insertRows="0" insertHyperlinks="0" deleteColumns="0" deleteRows="0" sort="0"/>
  <mergeCells count="3">
    <mergeCell ref="E2:I2"/>
    <mergeCell ref="E3:I3"/>
    <mergeCell ref="B6:B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B2:BB84"/>
  <sheetViews>
    <sheetView showGridLines="0" topLeftCell="A67" zoomScale="91" zoomScaleNormal="70" workbookViewId="0">
      <selection activeCell="C85" sqref="C85"/>
    </sheetView>
  </sheetViews>
  <sheetFormatPr baseColWidth="10" defaultColWidth="11.42578125" defaultRowHeight="12.75" x14ac:dyDescent="0.2"/>
  <cols>
    <col min="2" max="2" width="30" customWidth="1"/>
    <col min="3" max="3" width="77.42578125" customWidth="1"/>
    <col min="4" max="4" width="30.7109375" customWidth="1"/>
    <col min="5" max="5" width="27" customWidth="1"/>
    <col min="6" max="6" width="20.7109375" customWidth="1"/>
    <col min="7" max="7" width="18.28515625" customWidth="1"/>
    <col min="8" max="17" width="19.5703125" customWidth="1"/>
    <col min="18" max="18" width="39.42578125" customWidth="1"/>
    <col min="19" max="19" width="90.140625" customWidth="1"/>
    <col min="20" max="21" width="11.42578125" customWidth="1"/>
    <col min="22" max="22" width="26.28515625" customWidth="1"/>
    <col min="23" max="23" width="31.7109375" customWidth="1"/>
    <col min="24" max="24" width="34.28515625" customWidth="1"/>
    <col min="25" max="25" width="33.5703125" customWidth="1"/>
    <col min="26" max="26" width="26" customWidth="1"/>
    <col min="27" max="27" width="20" customWidth="1"/>
    <col min="28" max="28" width="54.7109375" style="9" customWidth="1"/>
    <col min="29" max="30" width="17.140625" style="9" customWidth="1"/>
    <col min="32" max="32" width="14.140625" customWidth="1"/>
    <col min="33" max="33" width="15.140625" customWidth="1"/>
  </cols>
  <sheetData>
    <row r="2" spans="2:53" x14ac:dyDescent="0.2">
      <c r="B2" s="7" t="s">
        <v>6</v>
      </c>
      <c r="C2" s="7" t="s">
        <v>192</v>
      </c>
      <c r="D2" s="123"/>
      <c r="E2" s="10" t="s">
        <v>193</v>
      </c>
      <c r="G2" s="299"/>
      <c r="H2" s="299"/>
      <c r="I2" s="299"/>
      <c r="J2" s="299"/>
      <c r="K2" s="299"/>
      <c r="L2" s="299"/>
      <c r="M2" s="299"/>
      <c r="N2" s="299"/>
      <c r="O2" s="299"/>
      <c r="P2" s="299"/>
      <c r="Q2" s="299"/>
      <c r="R2" s="299"/>
      <c r="AA2" s="9"/>
      <c r="AD2"/>
    </row>
    <row r="3" spans="2:53" ht="25.5" x14ac:dyDescent="0.2">
      <c r="B3" s="38" t="s">
        <v>194</v>
      </c>
      <c r="C3" s="38"/>
      <c r="D3" s="124"/>
      <c r="E3" s="130" t="s">
        <v>41</v>
      </c>
      <c r="F3" s="125"/>
      <c r="G3" s="124"/>
      <c r="H3" s="124"/>
      <c r="I3" s="124"/>
      <c r="J3" s="124"/>
      <c r="K3" s="124"/>
      <c r="L3" s="124"/>
      <c r="M3" s="124"/>
      <c r="N3" s="124"/>
      <c r="O3" s="124"/>
      <c r="P3" s="124"/>
      <c r="Q3" s="124"/>
      <c r="R3" s="124"/>
      <c r="S3" s="124"/>
      <c r="T3" s="124"/>
      <c r="U3" s="124"/>
      <c r="V3" s="290" t="s">
        <v>195</v>
      </c>
      <c r="W3" s="290"/>
      <c r="X3" s="290"/>
      <c r="Y3" s="290"/>
      <c r="AA3" s="9"/>
      <c r="AD3"/>
    </row>
    <row r="4" spans="2:53" ht="25.5" x14ac:dyDescent="0.2">
      <c r="B4" s="38" t="s">
        <v>196</v>
      </c>
      <c r="C4" s="38"/>
      <c r="D4" s="124"/>
      <c r="E4" s="38" t="s">
        <v>197</v>
      </c>
      <c r="F4" s="34"/>
      <c r="G4" s="34"/>
      <c r="H4" s="34"/>
      <c r="I4" s="34"/>
      <c r="J4" s="34"/>
      <c r="K4" s="34"/>
      <c r="L4" s="34"/>
      <c r="M4" s="34"/>
      <c r="N4" s="34"/>
      <c r="O4" s="34"/>
      <c r="P4" s="34"/>
      <c r="Q4" s="34"/>
      <c r="R4" s="34"/>
      <c r="S4" s="34"/>
      <c r="T4" s="34"/>
      <c r="U4" s="34"/>
      <c r="V4" s="7" t="s">
        <v>53</v>
      </c>
      <c r="W4" s="7" t="s">
        <v>57</v>
      </c>
      <c r="X4" s="7" t="s">
        <v>198</v>
      </c>
      <c r="Y4" s="7" t="s">
        <v>65</v>
      </c>
      <c r="AA4" s="9"/>
      <c r="AD4"/>
    </row>
    <row r="5" spans="2:53" ht="25.5" x14ac:dyDescent="0.2">
      <c r="B5" s="38" t="s">
        <v>199</v>
      </c>
      <c r="C5" s="38"/>
      <c r="D5" s="124"/>
      <c r="E5" s="38" t="s">
        <v>200</v>
      </c>
      <c r="F5" s="83"/>
      <c r="G5" s="83"/>
      <c r="H5" s="83"/>
      <c r="I5" s="83"/>
      <c r="J5" s="83"/>
      <c r="K5" s="83"/>
      <c r="L5" s="83"/>
      <c r="M5" s="83"/>
      <c r="N5" s="83"/>
      <c r="O5" s="83"/>
      <c r="P5" s="83"/>
      <c r="Q5" s="83"/>
      <c r="R5" s="83"/>
      <c r="S5" s="83"/>
      <c r="T5" s="83"/>
      <c r="U5" s="83"/>
      <c r="V5" s="5" t="s">
        <v>201</v>
      </c>
      <c r="W5" s="5" t="s">
        <v>202</v>
      </c>
      <c r="X5" s="4" t="s">
        <v>126</v>
      </c>
      <c r="Y5" s="4" t="s">
        <v>120</v>
      </c>
      <c r="AA5" s="9"/>
      <c r="AD5"/>
    </row>
    <row r="6" spans="2:53" ht="38.25" x14ac:dyDescent="0.2">
      <c r="B6" s="38" t="s">
        <v>203</v>
      </c>
      <c r="C6" s="38"/>
      <c r="D6" s="124"/>
      <c r="E6" s="38" t="s">
        <v>204</v>
      </c>
      <c r="F6" s="34"/>
      <c r="G6" s="34"/>
      <c r="H6" s="34"/>
      <c r="I6" s="34"/>
      <c r="J6" s="34"/>
      <c r="K6" s="34"/>
      <c r="L6" s="34"/>
      <c r="M6" s="34"/>
      <c r="N6" s="34"/>
      <c r="O6" s="34"/>
      <c r="P6" s="34"/>
      <c r="Q6" s="34"/>
      <c r="R6" s="34"/>
      <c r="S6" s="34"/>
      <c r="T6" s="34"/>
      <c r="U6" s="34"/>
      <c r="V6" s="8" t="s">
        <v>116</v>
      </c>
      <c r="W6" s="5" t="s">
        <v>125</v>
      </c>
      <c r="X6" s="4" t="s">
        <v>129</v>
      </c>
      <c r="Y6" s="4" t="s">
        <v>165</v>
      </c>
      <c r="AA6" s="9"/>
      <c r="AD6"/>
    </row>
    <row r="7" spans="2:53" ht="25.5" x14ac:dyDescent="0.2">
      <c r="B7" s="38" t="s">
        <v>205</v>
      </c>
      <c r="C7" s="38"/>
      <c r="D7" s="124"/>
      <c r="E7" s="38" t="s">
        <v>206</v>
      </c>
      <c r="F7" s="34"/>
      <c r="G7" s="34"/>
      <c r="H7" s="34"/>
      <c r="I7" s="34"/>
      <c r="J7" s="34"/>
      <c r="K7" s="34"/>
      <c r="L7" s="34"/>
      <c r="M7" s="34"/>
      <c r="N7" s="34"/>
      <c r="O7" s="34"/>
      <c r="P7" s="34"/>
      <c r="Q7" s="34"/>
      <c r="R7" s="34"/>
      <c r="S7" s="34"/>
      <c r="T7" s="34"/>
      <c r="U7" s="34"/>
      <c r="V7" s="5" t="s">
        <v>124</v>
      </c>
      <c r="W7" s="5" t="s">
        <v>207</v>
      </c>
      <c r="X7" s="4" t="s">
        <v>130</v>
      </c>
      <c r="Y7" s="4" t="s">
        <v>171</v>
      </c>
      <c r="AA7" s="9"/>
      <c r="AD7"/>
    </row>
    <row r="8" spans="2:53" ht="25.5" x14ac:dyDescent="0.2">
      <c r="B8" s="38" t="s">
        <v>208</v>
      </c>
      <c r="C8" s="38"/>
      <c r="D8" s="124"/>
      <c r="E8" s="38" t="s">
        <v>209</v>
      </c>
      <c r="F8" s="34"/>
      <c r="G8" s="34"/>
      <c r="H8" s="34"/>
      <c r="I8" s="34"/>
      <c r="J8" s="34"/>
      <c r="K8" s="34"/>
      <c r="L8" s="34"/>
      <c r="M8" s="34"/>
      <c r="N8" s="34"/>
      <c r="O8" s="34"/>
      <c r="P8" s="34"/>
      <c r="Q8" s="34"/>
      <c r="R8" s="34"/>
      <c r="S8" s="34"/>
      <c r="T8" s="34"/>
      <c r="U8" s="34"/>
      <c r="V8" s="5" t="s">
        <v>210</v>
      </c>
      <c r="W8" s="5" t="s">
        <v>119</v>
      </c>
      <c r="X8" s="4" t="s">
        <v>128</v>
      </c>
      <c r="Y8" s="4"/>
      <c r="AA8" s="9"/>
      <c r="AD8"/>
    </row>
    <row r="9" spans="2:53" ht="25.5" x14ac:dyDescent="0.2">
      <c r="B9" s="38" t="s">
        <v>211</v>
      </c>
      <c r="C9" s="38"/>
      <c r="D9" s="124"/>
      <c r="E9" s="38" t="s">
        <v>212</v>
      </c>
      <c r="F9" s="34"/>
      <c r="G9" s="34"/>
      <c r="H9" s="34"/>
      <c r="I9" s="34"/>
      <c r="J9" s="34"/>
      <c r="K9" s="34"/>
      <c r="L9" s="34"/>
      <c r="M9" s="34"/>
      <c r="N9" s="34"/>
      <c r="O9" s="34"/>
      <c r="P9" s="34"/>
      <c r="Q9" s="34"/>
      <c r="R9" s="34"/>
      <c r="S9" s="34"/>
      <c r="T9" s="34"/>
      <c r="U9" s="34"/>
      <c r="V9" s="5" t="s">
        <v>213</v>
      </c>
      <c r="W9" s="5" t="s">
        <v>214</v>
      </c>
      <c r="X9" s="6"/>
      <c r="Y9" s="6"/>
      <c r="AA9" s="9"/>
      <c r="AD9"/>
    </row>
    <row r="10" spans="2:53" x14ac:dyDescent="0.2">
      <c r="B10" s="38" t="s">
        <v>215</v>
      </c>
      <c r="C10" s="38"/>
      <c r="D10" s="124"/>
      <c r="E10" s="38" t="s">
        <v>216</v>
      </c>
      <c r="F10" s="34"/>
      <c r="G10" s="34"/>
      <c r="H10" s="34"/>
      <c r="I10" s="34"/>
      <c r="J10" s="34"/>
      <c r="K10" s="34"/>
      <c r="L10" s="34"/>
      <c r="M10" s="34"/>
      <c r="N10" s="34"/>
      <c r="O10" s="34"/>
      <c r="P10" s="34"/>
      <c r="Q10" s="34"/>
      <c r="R10" s="34"/>
      <c r="S10" s="34"/>
      <c r="T10" s="34"/>
      <c r="U10" s="34"/>
      <c r="AA10" s="9"/>
      <c r="AD10"/>
    </row>
    <row r="11" spans="2:53" ht="38.25" x14ac:dyDescent="0.2">
      <c r="B11" s="38" t="s">
        <v>217</v>
      </c>
      <c r="C11" s="38"/>
      <c r="D11" s="124"/>
      <c r="V11" s="301" t="s">
        <v>57</v>
      </c>
      <c r="W11" s="301"/>
      <c r="X11" s="301"/>
      <c r="AA11" s="9"/>
      <c r="AD11"/>
    </row>
    <row r="12" spans="2:53" ht="25.5" x14ac:dyDescent="0.2">
      <c r="B12" s="38" t="s">
        <v>218</v>
      </c>
      <c r="C12" s="38"/>
      <c r="D12" s="124"/>
      <c r="V12" s="36" t="s">
        <v>219</v>
      </c>
      <c r="W12" s="10" t="s">
        <v>55</v>
      </c>
      <c r="X12" s="10" t="s">
        <v>148</v>
      </c>
      <c r="AA12" s="9"/>
      <c r="AC12" s="1"/>
      <c r="AD12" s="2"/>
    </row>
    <row r="13" spans="2:53" ht="38.25" x14ac:dyDescent="0.2">
      <c r="V13" s="38" t="s">
        <v>154</v>
      </c>
      <c r="W13" s="57" t="s">
        <v>157</v>
      </c>
      <c r="X13" s="38" t="s">
        <v>158</v>
      </c>
      <c r="AA13" s="9"/>
      <c r="AD13"/>
      <c r="AE13" s="2"/>
      <c r="AF13" s="2"/>
      <c r="AG13" s="2"/>
      <c r="AH13" s="2"/>
      <c r="AI13" s="2"/>
      <c r="AJ13" s="2"/>
      <c r="AK13" s="2"/>
      <c r="AL13" s="2"/>
      <c r="AM13" s="2"/>
      <c r="AN13" s="2"/>
      <c r="AO13" s="2"/>
      <c r="AP13" s="2"/>
      <c r="AQ13" s="2"/>
      <c r="AR13" s="2"/>
      <c r="AS13" s="2"/>
      <c r="AT13" s="2"/>
      <c r="AU13" s="2"/>
      <c r="AV13" s="2"/>
      <c r="AW13" s="2"/>
      <c r="AX13" s="2"/>
      <c r="AY13" s="2"/>
      <c r="AZ13" s="2"/>
      <c r="BA13" s="2"/>
    </row>
    <row r="14" spans="2:53" ht="33.75" customHeight="1" x14ac:dyDescent="0.2">
      <c r="F14" s="300" t="s">
        <v>220</v>
      </c>
      <c r="G14" s="300"/>
      <c r="H14" s="300"/>
      <c r="I14" s="300"/>
      <c r="J14" s="300"/>
      <c r="K14" s="300"/>
      <c r="L14" s="300"/>
      <c r="V14" s="38" t="s">
        <v>115</v>
      </c>
      <c r="W14" s="57" t="s">
        <v>163</v>
      </c>
      <c r="X14" s="37" t="s">
        <v>164</v>
      </c>
      <c r="AA14" s="9"/>
      <c r="AD14"/>
    </row>
    <row r="15" spans="2:53" ht="51" x14ac:dyDescent="0.2">
      <c r="F15" s="135" t="s">
        <v>111</v>
      </c>
      <c r="G15" s="135" t="s">
        <v>200</v>
      </c>
      <c r="H15" s="126" t="s">
        <v>221</v>
      </c>
      <c r="I15" s="126" t="s">
        <v>222</v>
      </c>
      <c r="J15" s="136" t="s">
        <v>223</v>
      </c>
      <c r="K15" s="126" t="s">
        <v>224</v>
      </c>
      <c r="L15" s="126" t="s">
        <v>225</v>
      </c>
      <c r="V15" s="38" t="s">
        <v>168</v>
      </c>
      <c r="W15" s="57" t="s">
        <v>117</v>
      </c>
      <c r="X15" s="38" t="s">
        <v>170</v>
      </c>
      <c r="AA15" s="9"/>
      <c r="AD15"/>
    </row>
    <row r="16" spans="2:53" ht="63.75" x14ac:dyDescent="0.2">
      <c r="F16" s="145" t="s">
        <v>226</v>
      </c>
      <c r="G16" s="38" t="s">
        <v>227</v>
      </c>
      <c r="H16" s="146" t="s">
        <v>112</v>
      </c>
      <c r="I16" s="38" t="s">
        <v>112</v>
      </c>
      <c r="J16" s="38" t="s">
        <v>112</v>
      </c>
      <c r="K16" s="38" t="s">
        <v>112</v>
      </c>
      <c r="L16" s="134" t="s">
        <v>228</v>
      </c>
      <c r="M16" s="144"/>
      <c r="N16" s="144"/>
      <c r="O16" s="144"/>
      <c r="P16" s="144"/>
      <c r="Q16" s="144"/>
      <c r="V16" s="38" t="s">
        <v>174</v>
      </c>
      <c r="W16" s="57" t="s">
        <v>176</v>
      </c>
      <c r="X16" s="37" t="s">
        <v>118</v>
      </c>
      <c r="Y16" s="2"/>
      <c r="AA16" s="9"/>
      <c r="AD16"/>
    </row>
    <row r="17" spans="5:54" ht="38.25" x14ac:dyDescent="0.2">
      <c r="F17" s="145" t="s">
        <v>112</v>
      </c>
      <c r="G17" s="38" t="s">
        <v>229</v>
      </c>
      <c r="L17" s="134" t="s">
        <v>230</v>
      </c>
      <c r="M17" s="144"/>
      <c r="N17" s="144"/>
      <c r="O17" s="144"/>
      <c r="P17" s="144"/>
      <c r="Q17" s="144"/>
      <c r="V17" s="38" t="s">
        <v>181</v>
      </c>
      <c r="W17" s="57" t="s">
        <v>183</v>
      </c>
      <c r="X17" s="37" t="s">
        <v>184</v>
      </c>
      <c r="Y17" s="2"/>
      <c r="AA17" s="9"/>
      <c r="AD17"/>
    </row>
    <row r="18" spans="5:54" ht="25.5" x14ac:dyDescent="0.2">
      <c r="F18" s="145" t="s">
        <v>231</v>
      </c>
      <c r="G18" s="38" t="s">
        <v>232</v>
      </c>
      <c r="V18" s="2"/>
      <c r="W18" s="57" t="s">
        <v>233</v>
      </c>
      <c r="X18" s="37" t="s">
        <v>234</v>
      </c>
      <c r="AA18" s="9"/>
      <c r="AD18"/>
    </row>
    <row r="19" spans="5:54" ht="25.5" x14ac:dyDescent="0.2">
      <c r="F19" s="145" t="s">
        <v>235</v>
      </c>
      <c r="G19" s="38" t="s">
        <v>236</v>
      </c>
    </row>
    <row r="20" spans="5:54" ht="25.5" x14ac:dyDescent="0.2">
      <c r="F20" s="145" t="s">
        <v>237</v>
      </c>
      <c r="G20" s="38" t="s">
        <v>238</v>
      </c>
    </row>
    <row r="21" spans="5:54" ht="38.25" x14ac:dyDescent="0.2">
      <c r="F21" s="124"/>
      <c r="G21" s="38" t="s">
        <v>239</v>
      </c>
      <c r="W21" s="302" t="s">
        <v>240</v>
      </c>
      <c r="X21" s="302"/>
    </row>
    <row r="22" spans="5:54" ht="51" x14ac:dyDescent="0.2">
      <c r="F22" s="124"/>
      <c r="G22" s="38" t="s">
        <v>241</v>
      </c>
      <c r="W22" s="10" t="s">
        <v>242</v>
      </c>
      <c r="X22" s="10" t="s">
        <v>69</v>
      </c>
    </row>
    <row r="23" spans="5:54" ht="25.5" x14ac:dyDescent="0.2">
      <c r="F23" s="124"/>
      <c r="G23" s="38" t="s">
        <v>243</v>
      </c>
      <c r="W23" s="73" t="s">
        <v>178</v>
      </c>
      <c r="X23" s="4" t="s">
        <v>121</v>
      </c>
    </row>
    <row r="24" spans="5:54" x14ac:dyDescent="0.2">
      <c r="F24" s="124"/>
      <c r="W24" s="73" t="s">
        <v>185</v>
      </c>
      <c r="X24" s="4" t="s">
        <v>244</v>
      </c>
    </row>
    <row r="25" spans="5:54" x14ac:dyDescent="0.2">
      <c r="F25" s="124"/>
      <c r="X25" s="4" t="s">
        <v>245</v>
      </c>
    </row>
    <row r="26" spans="5:54" x14ac:dyDescent="0.2">
      <c r="F26" s="124"/>
      <c r="X26" s="4" t="s">
        <v>246</v>
      </c>
    </row>
    <row r="29" spans="5:54" x14ac:dyDescent="0.2">
      <c r="E29" s="297" t="s">
        <v>247</v>
      </c>
      <c r="F29" s="298"/>
      <c r="G29" s="298"/>
      <c r="H29" s="298"/>
      <c r="I29" s="298"/>
      <c r="J29" s="298"/>
      <c r="K29" s="298"/>
      <c r="L29" s="298"/>
      <c r="M29" s="298"/>
      <c r="N29" s="298"/>
      <c r="O29" s="298"/>
      <c r="P29" s="298"/>
      <c r="Q29" s="298"/>
      <c r="R29" s="298"/>
      <c r="S29" s="298"/>
    </row>
    <row r="30" spans="5:54" ht="38.25" x14ac:dyDescent="0.2">
      <c r="E30" s="136" t="s">
        <v>226</v>
      </c>
      <c r="F30" s="136" t="s">
        <v>112</v>
      </c>
      <c r="G30" s="136" t="s">
        <v>231</v>
      </c>
      <c r="H30" s="136" t="s">
        <v>235</v>
      </c>
      <c r="I30" s="136" t="s">
        <v>237</v>
      </c>
      <c r="J30" s="126" t="s">
        <v>227</v>
      </c>
      <c r="K30" s="136" t="s">
        <v>228</v>
      </c>
      <c r="L30" s="136" t="s">
        <v>230</v>
      </c>
      <c r="M30" s="126" t="s">
        <v>229</v>
      </c>
      <c r="N30" s="126" t="s">
        <v>232</v>
      </c>
      <c r="O30" s="126" t="s">
        <v>236</v>
      </c>
      <c r="P30" s="126" t="s">
        <v>238</v>
      </c>
      <c r="Q30" s="126" t="s">
        <v>239</v>
      </c>
      <c r="R30" s="126" t="s">
        <v>241</v>
      </c>
      <c r="S30" s="126" t="s">
        <v>243</v>
      </c>
      <c r="T30" s="137"/>
      <c r="W30" s="307" t="s">
        <v>248</v>
      </c>
      <c r="X30" s="308"/>
      <c r="Y30" s="309"/>
    </row>
    <row r="31" spans="5:54" s="2" customFormat="1" x14ac:dyDescent="0.2">
      <c r="E31" s="142" t="s">
        <v>113</v>
      </c>
      <c r="F31" s="142" t="s">
        <v>113</v>
      </c>
      <c r="G31" s="142" t="s">
        <v>113</v>
      </c>
      <c r="H31" s="142" t="s">
        <v>113</v>
      </c>
      <c r="I31" s="142" t="s">
        <v>113</v>
      </c>
      <c r="J31" s="142" t="s">
        <v>113</v>
      </c>
      <c r="K31" s="142" t="s">
        <v>113</v>
      </c>
      <c r="L31" s="142" t="s">
        <v>113</v>
      </c>
      <c r="M31" s="142" t="s">
        <v>113</v>
      </c>
      <c r="N31" s="142" t="s">
        <v>113</v>
      </c>
      <c r="O31" s="142" t="s">
        <v>113</v>
      </c>
      <c r="P31" s="142" t="s">
        <v>113</v>
      </c>
      <c r="Q31" s="142" t="s">
        <v>113</v>
      </c>
      <c r="R31" s="142" t="s">
        <v>113</v>
      </c>
      <c r="S31" s="142" t="s">
        <v>113</v>
      </c>
      <c r="W31" s="10" t="s">
        <v>70</v>
      </c>
      <c r="X31" s="11" t="s">
        <v>71</v>
      </c>
      <c r="Y31" s="10" t="s">
        <v>72</v>
      </c>
      <c r="AD31" s="9"/>
      <c r="AE31"/>
      <c r="AF31"/>
      <c r="AG31"/>
      <c r="AH31"/>
      <c r="AI31"/>
      <c r="AJ31"/>
      <c r="AK31"/>
      <c r="AL31"/>
      <c r="AM31"/>
      <c r="AN31"/>
      <c r="AO31"/>
      <c r="AP31"/>
      <c r="AQ31"/>
      <c r="AR31"/>
      <c r="AS31"/>
      <c r="AT31"/>
      <c r="AU31"/>
      <c r="AV31"/>
      <c r="AW31"/>
      <c r="AX31"/>
      <c r="AY31"/>
      <c r="AZ31"/>
      <c r="BA31"/>
      <c r="BB31"/>
    </row>
    <row r="32" spans="5:54" ht="25.5" x14ac:dyDescent="0.2">
      <c r="E32" s="142" t="s">
        <v>249</v>
      </c>
      <c r="F32" s="142" t="s">
        <v>249</v>
      </c>
      <c r="G32" s="142" t="s">
        <v>249</v>
      </c>
      <c r="H32" s="142" t="s">
        <v>249</v>
      </c>
      <c r="I32" s="142" t="s">
        <v>249</v>
      </c>
      <c r="J32" s="143"/>
      <c r="K32" s="142" t="s">
        <v>249</v>
      </c>
      <c r="L32" s="142" t="s">
        <v>249</v>
      </c>
      <c r="M32" s="143"/>
      <c r="N32" s="143"/>
      <c r="O32" s="143"/>
      <c r="P32" s="143"/>
      <c r="Q32" s="143"/>
      <c r="S32" s="123"/>
      <c r="W32" s="5" t="s">
        <v>250</v>
      </c>
      <c r="X32" s="12" t="s">
        <v>123</v>
      </c>
      <c r="Y32" s="5" t="s">
        <v>251</v>
      </c>
    </row>
    <row r="33" spans="5:30" ht="28.5" customHeight="1" x14ac:dyDescent="0.2">
      <c r="E33" s="134" t="s">
        <v>252</v>
      </c>
      <c r="F33" s="134" t="s">
        <v>252</v>
      </c>
      <c r="G33" s="134" t="s">
        <v>252</v>
      </c>
      <c r="H33" s="134" t="s">
        <v>252</v>
      </c>
      <c r="I33" s="134" t="s">
        <v>252</v>
      </c>
      <c r="J33" s="144"/>
      <c r="K33" s="134" t="s">
        <v>252</v>
      </c>
      <c r="L33" s="134" t="s">
        <v>252</v>
      </c>
      <c r="M33" s="144"/>
      <c r="N33" s="144"/>
      <c r="O33" s="144"/>
      <c r="P33" s="144"/>
      <c r="Q33" s="144"/>
      <c r="S33" s="147"/>
      <c r="W33" s="5" t="s">
        <v>253</v>
      </c>
      <c r="X33" s="12" t="s">
        <v>254</v>
      </c>
      <c r="Y33" s="5" t="s">
        <v>255</v>
      </c>
    </row>
    <row r="34" spans="5:30" ht="28.5" customHeight="1" x14ac:dyDescent="0.2">
      <c r="W34" s="5" t="s">
        <v>256</v>
      </c>
      <c r="X34" s="12" t="s">
        <v>257</v>
      </c>
      <c r="Y34" s="5" t="s">
        <v>258</v>
      </c>
    </row>
    <row r="35" spans="5:30" ht="28.5" customHeight="1" x14ac:dyDescent="0.2">
      <c r="W35" s="5" t="s">
        <v>122</v>
      </c>
      <c r="X35" s="9"/>
    </row>
    <row r="36" spans="5:30" ht="28.5" customHeight="1" x14ac:dyDescent="0.2">
      <c r="W36" s="5" t="s">
        <v>259</v>
      </c>
      <c r="X36" s="9"/>
    </row>
    <row r="37" spans="5:30" ht="28.5" customHeight="1" x14ac:dyDescent="0.2">
      <c r="F37" s="303" t="s">
        <v>260</v>
      </c>
      <c r="G37" s="304"/>
      <c r="H37" s="304"/>
      <c r="I37" s="304"/>
      <c r="J37" s="304"/>
      <c r="K37" s="305"/>
      <c r="R37" s="131" t="s">
        <v>261</v>
      </c>
      <c r="S37" s="131" t="s">
        <v>262</v>
      </c>
      <c r="W37" s="5" t="s">
        <v>263</v>
      </c>
    </row>
    <row r="38" spans="5:30" ht="39" customHeight="1" x14ac:dyDescent="0.2">
      <c r="F38" s="10" t="s">
        <v>114</v>
      </c>
      <c r="G38" s="10" t="s">
        <v>264</v>
      </c>
      <c r="H38" s="10" t="s">
        <v>265</v>
      </c>
      <c r="I38" s="10" t="s">
        <v>266</v>
      </c>
      <c r="J38" s="10" t="s">
        <v>267</v>
      </c>
      <c r="K38" s="10" t="s">
        <v>268</v>
      </c>
      <c r="R38" s="10" t="s">
        <v>114</v>
      </c>
      <c r="S38" s="38" t="s">
        <v>269</v>
      </c>
      <c r="W38" s="5" t="s">
        <v>270</v>
      </c>
    </row>
    <row r="39" spans="5:30" ht="38.25" x14ac:dyDescent="0.2">
      <c r="F39" s="5" t="s">
        <v>271</v>
      </c>
      <c r="G39" s="5" t="s">
        <v>272</v>
      </c>
      <c r="H39" s="5" t="s">
        <v>273</v>
      </c>
      <c r="I39" s="5" t="s">
        <v>274</v>
      </c>
      <c r="J39" s="5" t="s">
        <v>275</v>
      </c>
      <c r="K39" s="5" t="s">
        <v>276</v>
      </c>
      <c r="R39" s="10" t="s">
        <v>264</v>
      </c>
      <c r="S39" s="38" t="s">
        <v>277</v>
      </c>
      <c r="W39" s="5" t="s">
        <v>278</v>
      </c>
    </row>
    <row r="40" spans="5:30" ht="38.25" x14ac:dyDescent="0.2">
      <c r="F40" s="5" t="s">
        <v>279</v>
      </c>
      <c r="G40" s="5" t="s">
        <v>280</v>
      </c>
      <c r="H40" s="5" t="s">
        <v>281</v>
      </c>
      <c r="I40" s="5" t="s">
        <v>282</v>
      </c>
      <c r="J40" s="5" t="s">
        <v>283</v>
      </c>
      <c r="K40" s="5" t="s">
        <v>284</v>
      </c>
      <c r="R40" s="10" t="s">
        <v>265</v>
      </c>
      <c r="S40" s="38" t="s">
        <v>285</v>
      </c>
      <c r="W40" s="5" t="s">
        <v>286</v>
      </c>
    </row>
    <row r="41" spans="5:30" ht="38.25" x14ac:dyDescent="0.2">
      <c r="F41" s="5" t="s">
        <v>287</v>
      </c>
      <c r="G41" s="5" t="s">
        <v>288</v>
      </c>
      <c r="H41" s="5" t="s">
        <v>289</v>
      </c>
      <c r="I41" s="5" t="s">
        <v>290</v>
      </c>
      <c r="J41" s="5" t="s">
        <v>291</v>
      </c>
      <c r="K41" s="5" t="s">
        <v>292</v>
      </c>
      <c r="R41" s="10" t="s">
        <v>266</v>
      </c>
      <c r="S41" s="38" t="s">
        <v>293</v>
      </c>
      <c r="W41" s="5" t="s">
        <v>294</v>
      </c>
    </row>
    <row r="42" spans="5:30" ht="38.25" x14ac:dyDescent="0.2">
      <c r="F42" s="5" t="s">
        <v>295</v>
      </c>
      <c r="G42" s="5" t="s">
        <v>296</v>
      </c>
      <c r="H42" s="5" t="s">
        <v>297</v>
      </c>
      <c r="I42" s="5" t="s">
        <v>298</v>
      </c>
      <c r="J42" s="5" t="s">
        <v>299</v>
      </c>
      <c r="K42" s="5" t="s">
        <v>300</v>
      </c>
      <c r="R42" s="10" t="s">
        <v>267</v>
      </c>
      <c r="S42" s="38" t="s">
        <v>301</v>
      </c>
      <c r="W42" s="5" t="s">
        <v>302</v>
      </c>
    </row>
    <row r="43" spans="5:30" ht="25.5" x14ac:dyDescent="0.2">
      <c r="F43" s="5" t="s">
        <v>303</v>
      </c>
      <c r="G43" s="34"/>
      <c r="H43" s="34"/>
      <c r="I43" s="5" t="s">
        <v>304</v>
      </c>
      <c r="J43" s="34"/>
      <c r="K43" s="34"/>
      <c r="R43" s="10" t="s">
        <v>268</v>
      </c>
      <c r="S43" s="38" t="s">
        <v>305</v>
      </c>
    </row>
    <row r="44" spans="5:30" ht="38.25" x14ac:dyDescent="0.2">
      <c r="F44" s="5" t="s">
        <v>306</v>
      </c>
      <c r="G44" s="34"/>
      <c r="H44" s="34"/>
      <c r="I44" s="34"/>
      <c r="J44" s="34"/>
      <c r="K44" s="34"/>
      <c r="W44" s="133" t="s">
        <v>64</v>
      </c>
      <c r="X44" s="151"/>
      <c r="Y44" s="151"/>
      <c r="AA44" s="291" t="s">
        <v>82</v>
      </c>
      <c r="AB44" s="292"/>
      <c r="AC44" s="292"/>
      <c r="AD44" s="292"/>
    </row>
    <row r="45" spans="5:30" ht="51" x14ac:dyDescent="0.2">
      <c r="F45" s="5" t="s">
        <v>307</v>
      </c>
      <c r="G45" s="34"/>
      <c r="H45" s="34"/>
      <c r="I45" s="34"/>
      <c r="J45" s="34"/>
      <c r="K45" s="34"/>
      <c r="W45" s="10" t="s">
        <v>73</v>
      </c>
      <c r="X45" s="151"/>
      <c r="Y45" s="151"/>
      <c r="AA45" s="7" t="s">
        <v>126</v>
      </c>
      <c r="AB45" s="7" t="s">
        <v>129</v>
      </c>
      <c r="AC45" s="7" t="s">
        <v>130</v>
      </c>
      <c r="AD45" s="7" t="s">
        <v>128</v>
      </c>
    </row>
    <row r="46" spans="5:30" ht="38.25" x14ac:dyDescent="0.2">
      <c r="F46" s="5" t="s">
        <v>308</v>
      </c>
      <c r="G46" s="34"/>
      <c r="H46" s="34"/>
      <c r="I46" s="34"/>
      <c r="J46" s="34"/>
      <c r="K46" s="34"/>
      <c r="W46" s="4" t="s">
        <v>151</v>
      </c>
      <c r="X46" s="16"/>
      <c r="Y46" s="16"/>
      <c r="AA46" s="4" t="s">
        <v>127</v>
      </c>
      <c r="AB46" s="4" t="s">
        <v>127</v>
      </c>
      <c r="AC46" s="4" t="s">
        <v>309</v>
      </c>
      <c r="AD46" s="4" t="s">
        <v>309</v>
      </c>
    </row>
    <row r="47" spans="5:30" ht="51" x14ac:dyDescent="0.2">
      <c r="F47" s="5" t="s">
        <v>310</v>
      </c>
      <c r="G47" s="34"/>
      <c r="H47" s="34"/>
      <c r="I47" s="34"/>
      <c r="J47" s="34"/>
      <c r="K47" s="34"/>
      <c r="W47" s="4" t="s">
        <v>155</v>
      </c>
      <c r="X47" s="16"/>
      <c r="Y47" s="16"/>
      <c r="AA47" s="3" t="s">
        <v>311</v>
      </c>
    </row>
    <row r="48" spans="5:30" x14ac:dyDescent="0.2">
      <c r="F48" s="2"/>
      <c r="G48" s="2"/>
      <c r="H48" s="2"/>
      <c r="I48" s="2"/>
      <c r="J48" s="2"/>
      <c r="K48" s="2"/>
      <c r="X48" s="152"/>
      <c r="Y48" s="16"/>
    </row>
    <row r="49" spans="2:28" x14ac:dyDescent="0.2">
      <c r="X49" s="153"/>
      <c r="Y49" s="16"/>
    </row>
    <row r="50" spans="2:28" x14ac:dyDescent="0.2">
      <c r="B50" s="294" t="s">
        <v>57</v>
      </c>
      <c r="C50" s="295"/>
      <c r="D50" s="295"/>
      <c r="F50" s="306" t="s">
        <v>57</v>
      </c>
      <c r="G50" s="306"/>
      <c r="H50" s="306"/>
      <c r="I50" s="306"/>
      <c r="J50" s="306"/>
      <c r="K50" s="306"/>
      <c r="L50" s="306"/>
    </row>
    <row r="51" spans="2:28" ht="25.5" x14ac:dyDescent="0.2">
      <c r="B51" s="7" t="s">
        <v>113</v>
      </c>
      <c r="C51" s="7" t="s">
        <v>249</v>
      </c>
      <c r="D51" s="10" t="s">
        <v>252</v>
      </c>
      <c r="F51" s="126" t="s">
        <v>312</v>
      </c>
      <c r="G51" s="126" t="s">
        <v>313</v>
      </c>
      <c r="H51" s="126" t="s">
        <v>314</v>
      </c>
      <c r="I51" s="126" t="s">
        <v>315</v>
      </c>
      <c r="J51" s="126" t="s">
        <v>316</v>
      </c>
      <c r="K51" s="126" t="s">
        <v>317</v>
      </c>
      <c r="L51" s="126" t="s">
        <v>318</v>
      </c>
      <c r="M51" s="138"/>
      <c r="N51" s="135" t="s">
        <v>111</v>
      </c>
      <c r="O51" s="38" t="s">
        <v>319</v>
      </c>
      <c r="P51" s="138"/>
      <c r="Q51" s="138"/>
    </row>
    <row r="52" spans="2:28" ht="58.5" customHeight="1" x14ac:dyDescent="0.2">
      <c r="B52" s="38" t="s">
        <v>320</v>
      </c>
      <c r="C52" s="38" t="s">
        <v>321</v>
      </c>
      <c r="D52" s="38" t="s">
        <v>322</v>
      </c>
      <c r="F52" s="38" t="s">
        <v>320</v>
      </c>
      <c r="G52" s="38" t="s">
        <v>323</v>
      </c>
      <c r="H52" s="38" t="s">
        <v>320</v>
      </c>
      <c r="I52" s="38" t="s">
        <v>320</v>
      </c>
      <c r="J52" s="38" t="s">
        <v>320</v>
      </c>
      <c r="K52" s="38" t="s">
        <v>320</v>
      </c>
      <c r="L52" s="38" t="s">
        <v>320</v>
      </c>
      <c r="M52" s="124"/>
      <c r="N52" s="136" t="s">
        <v>200</v>
      </c>
      <c r="O52" s="38"/>
      <c r="P52" s="124"/>
      <c r="Q52" s="124"/>
      <c r="W52" s="291" t="s">
        <v>83</v>
      </c>
      <c r="X52" s="292"/>
      <c r="Y52" s="292"/>
    </row>
    <row r="53" spans="2:28" ht="58.5" customHeight="1" x14ac:dyDescent="0.2">
      <c r="B53" s="38" t="s">
        <v>323</v>
      </c>
      <c r="F53" s="38" t="s">
        <v>321</v>
      </c>
      <c r="G53" s="38" t="s">
        <v>324</v>
      </c>
      <c r="H53" s="38" t="s">
        <v>321</v>
      </c>
      <c r="I53" s="38" t="s">
        <v>321</v>
      </c>
      <c r="J53" s="38" t="s">
        <v>321</v>
      </c>
      <c r="K53" s="38" t="s">
        <v>321</v>
      </c>
      <c r="L53" s="38" t="s">
        <v>321</v>
      </c>
      <c r="M53" s="124"/>
      <c r="N53" s="126" t="s">
        <v>221</v>
      </c>
      <c r="O53" s="38" t="s">
        <v>325</v>
      </c>
      <c r="P53" s="124"/>
      <c r="Q53" s="124"/>
      <c r="W53" s="7" t="s">
        <v>311</v>
      </c>
      <c r="X53" s="7" t="s">
        <v>127</v>
      </c>
      <c r="Y53" s="7" t="s">
        <v>309</v>
      </c>
      <c r="Z53" s="1"/>
      <c r="AA53" s="293" t="s">
        <v>95</v>
      </c>
      <c r="AB53" s="293"/>
    </row>
    <row r="54" spans="2:28" ht="58.5" customHeight="1" x14ac:dyDescent="0.2">
      <c r="B54" s="38" t="s">
        <v>324</v>
      </c>
      <c r="F54" s="38" t="s">
        <v>322</v>
      </c>
      <c r="G54" s="38" t="s">
        <v>326</v>
      </c>
      <c r="H54" s="38" t="s">
        <v>322</v>
      </c>
      <c r="I54" s="38" t="s">
        <v>322</v>
      </c>
      <c r="J54" s="38" t="s">
        <v>322</v>
      </c>
      <c r="K54" s="38" t="s">
        <v>322</v>
      </c>
      <c r="L54" s="38" t="s">
        <v>322</v>
      </c>
      <c r="M54" s="124"/>
      <c r="N54" s="126" t="s">
        <v>222</v>
      </c>
      <c r="O54" s="38" t="s">
        <v>327</v>
      </c>
      <c r="P54" s="124"/>
      <c r="Q54" s="124"/>
      <c r="W54" s="134" t="s">
        <v>328</v>
      </c>
      <c r="X54" s="149" t="s">
        <v>329</v>
      </c>
      <c r="Y54" s="149" t="s">
        <v>233</v>
      </c>
      <c r="Z54" s="9"/>
      <c r="AA54" s="3" t="s">
        <v>311</v>
      </c>
      <c r="AB54" s="38" t="s">
        <v>330</v>
      </c>
    </row>
    <row r="55" spans="2:28" ht="58.5" customHeight="1" x14ac:dyDescent="0.2">
      <c r="B55" s="38" t="s">
        <v>326</v>
      </c>
      <c r="F55" s="124"/>
      <c r="G55" s="38" t="s">
        <v>331</v>
      </c>
      <c r="H55" s="124"/>
      <c r="I55" s="124"/>
      <c r="J55" s="124"/>
      <c r="K55" s="124"/>
      <c r="L55" s="124"/>
      <c r="M55" s="124"/>
      <c r="N55" s="136" t="s">
        <v>223</v>
      </c>
      <c r="O55" s="38" t="s">
        <v>332</v>
      </c>
      <c r="P55" s="124"/>
      <c r="Q55" s="124"/>
      <c r="W55" s="2"/>
      <c r="X55" s="149" t="s">
        <v>333</v>
      </c>
      <c r="Y55" s="150"/>
      <c r="Z55" s="9"/>
      <c r="AA55" s="4" t="s">
        <v>127</v>
      </c>
      <c r="AB55" s="38" t="s">
        <v>334</v>
      </c>
    </row>
    <row r="56" spans="2:28" ht="58.5" customHeight="1" x14ac:dyDescent="0.2">
      <c r="B56" s="38" t="s">
        <v>331</v>
      </c>
      <c r="N56" s="126" t="s">
        <v>224</v>
      </c>
      <c r="O56" s="38" t="s">
        <v>335</v>
      </c>
      <c r="W56" s="2"/>
      <c r="X56" s="149" t="s">
        <v>336</v>
      </c>
      <c r="Y56" s="150"/>
      <c r="Z56" s="9"/>
      <c r="AA56" s="4" t="s">
        <v>309</v>
      </c>
      <c r="AB56" s="38" t="s">
        <v>337</v>
      </c>
    </row>
    <row r="57" spans="2:28" x14ac:dyDescent="0.2">
      <c r="N57" s="126" t="s">
        <v>225</v>
      </c>
      <c r="O57" s="38"/>
    </row>
    <row r="58" spans="2:28" x14ac:dyDescent="0.2">
      <c r="F58" s="139"/>
      <c r="G58" s="139"/>
      <c r="H58" s="139"/>
      <c r="I58" s="139"/>
      <c r="J58" s="139"/>
      <c r="K58" s="139"/>
      <c r="L58" s="139"/>
      <c r="M58" s="139"/>
      <c r="N58" s="139"/>
      <c r="O58" s="139"/>
      <c r="P58" s="139"/>
      <c r="Q58" s="139"/>
    </row>
    <row r="59" spans="2:28" x14ac:dyDescent="0.2">
      <c r="B59" s="296" t="s">
        <v>338</v>
      </c>
      <c r="C59" s="296"/>
      <c r="F59" s="140"/>
      <c r="G59" s="140"/>
      <c r="H59" s="140"/>
      <c r="I59" s="140"/>
      <c r="J59" s="140"/>
      <c r="K59" s="140"/>
      <c r="L59" s="140"/>
      <c r="M59" s="140"/>
      <c r="N59" s="140"/>
      <c r="O59" s="140"/>
      <c r="P59" s="140"/>
      <c r="Q59" s="140"/>
    </row>
    <row r="60" spans="2:28" ht="25.5" x14ac:dyDescent="0.2">
      <c r="B60" s="135" t="s">
        <v>111</v>
      </c>
      <c r="C60" s="38" t="s">
        <v>339</v>
      </c>
      <c r="F60" s="141"/>
      <c r="G60" s="141"/>
      <c r="H60" s="141"/>
      <c r="I60" s="141"/>
      <c r="J60" s="141"/>
      <c r="K60" s="141"/>
      <c r="L60" s="141"/>
      <c r="M60" s="141"/>
      <c r="N60" s="141"/>
      <c r="O60" s="141"/>
      <c r="P60" s="141"/>
      <c r="Q60" s="141"/>
    </row>
    <row r="61" spans="2:28" ht="51" customHeight="1" x14ac:dyDescent="0.2">
      <c r="B61" s="136" t="s">
        <v>200</v>
      </c>
      <c r="C61" s="38" t="s">
        <v>340</v>
      </c>
      <c r="W61" s="293" t="s">
        <v>341</v>
      </c>
      <c r="X61" s="293"/>
      <c r="AA61" s="293" t="s">
        <v>342</v>
      </c>
      <c r="AB61" s="293"/>
    </row>
    <row r="62" spans="2:28" ht="87" customHeight="1" x14ac:dyDescent="0.2">
      <c r="B62" s="126" t="s">
        <v>221</v>
      </c>
      <c r="C62" s="38" t="s">
        <v>343</v>
      </c>
      <c r="W62" s="3" t="s">
        <v>311</v>
      </c>
      <c r="X62" s="38" t="s">
        <v>344</v>
      </c>
      <c r="AA62" s="3" t="s">
        <v>311</v>
      </c>
      <c r="AB62" s="38" t="s">
        <v>345</v>
      </c>
    </row>
    <row r="63" spans="2:28" ht="155.25" customHeight="1" x14ac:dyDescent="0.2">
      <c r="B63" s="126" t="s">
        <v>222</v>
      </c>
      <c r="C63" s="38" t="s">
        <v>346</v>
      </c>
      <c r="W63" s="4" t="s">
        <v>127</v>
      </c>
      <c r="X63" s="38" t="s">
        <v>347</v>
      </c>
      <c r="AA63" s="4" t="s">
        <v>127</v>
      </c>
      <c r="AB63" s="38" t="s">
        <v>345</v>
      </c>
    </row>
    <row r="64" spans="2:28" ht="130.5" customHeight="1" x14ac:dyDescent="0.2">
      <c r="B64" s="136" t="s">
        <v>223</v>
      </c>
      <c r="C64" s="38" t="s">
        <v>348</v>
      </c>
      <c r="W64" s="4" t="s">
        <v>309</v>
      </c>
      <c r="X64" s="38" t="s">
        <v>234</v>
      </c>
      <c r="AA64" s="4" t="s">
        <v>309</v>
      </c>
      <c r="AB64" s="38" t="s">
        <v>234</v>
      </c>
    </row>
    <row r="65" spans="2:28" ht="123.75" customHeight="1" x14ac:dyDescent="0.2">
      <c r="B65" s="126" t="s">
        <v>224</v>
      </c>
      <c r="C65" s="38" t="s">
        <v>349</v>
      </c>
    </row>
    <row r="66" spans="2:28" ht="134.25" customHeight="1" x14ac:dyDescent="0.2">
      <c r="B66" s="126" t="s">
        <v>225</v>
      </c>
      <c r="C66" s="38" t="s">
        <v>350</v>
      </c>
    </row>
    <row r="67" spans="2:28" x14ac:dyDescent="0.2">
      <c r="AA67" s="293" t="s">
        <v>351</v>
      </c>
      <c r="AB67" s="293"/>
    </row>
    <row r="68" spans="2:28" ht="25.5" x14ac:dyDescent="0.2">
      <c r="X68" s="10" t="s">
        <v>107</v>
      </c>
      <c r="Y68" s="5" t="s">
        <v>352</v>
      </c>
      <c r="AA68" s="3" t="s">
        <v>311</v>
      </c>
      <c r="AB68" s="38" t="s">
        <v>353</v>
      </c>
    </row>
    <row r="69" spans="2:28" x14ac:dyDescent="0.2">
      <c r="X69" s="5" t="s">
        <v>131</v>
      </c>
      <c r="Y69" s="4" t="s">
        <v>354</v>
      </c>
      <c r="AA69" s="4" t="s">
        <v>127</v>
      </c>
      <c r="AB69" s="38" t="s">
        <v>355</v>
      </c>
    </row>
    <row r="70" spans="2:28" x14ac:dyDescent="0.2">
      <c r="B70" s="296" t="s">
        <v>49</v>
      </c>
      <c r="C70" s="296"/>
      <c r="X70" s="41" t="s">
        <v>132</v>
      </c>
      <c r="Y70" s="4" t="s">
        <v>356</v>
      </c>
      <c r="AA70" s="4" t="s">
        <v>309</v>
      </c>
      <c r="AB70" s="38" t="s">
        <v>234</v>
      </c>
    </row>
    <row r="71" spans="2:28" ht="88.5" customHeight="1" x14ac:dyDescent="0.2">
      <c r="B71" s="135" t="s">
        <v>111</v>
      </c>
      <c r="C71" s="38" t="s">
        <v>357</v>
      </c>
      <c r="Y71" s="3" t="s">
        <v>358</v>
      </c>
    </row>
    <row r="72" spans="2:28" ht="38.25" x14ac:dyDescent="0.2">
      <c r="B72" s="136" t="s">
        <v>200</v>
      </c>
      <c r="C72" s="38" t="s">
        <v>359</v>
      </c>
    </row>
    <row r="73" spans="2:28" x14ac:dyDescent="0.2">
      <c r="B73" s="126" t="s">
        <v>221</v>
      </c>
      <c r="C73" s="38" t="s">
        <v>360</v>
      </c>
    </row>
    <row r="74" spans="2:28" x14ac:dyDescent="0.2">
      <c r="B74" s="126" t="s">
        <v>222</v>
      </c>
      <c r="C74" s="38" t="s">
        <v>360</v>
      </c>
    </row>
    <row r="75" spans="2:28" ht="25.5" x14ac:dyDescent="0.2">
      <c r="B75" s="136" t="s">
        <v>223</v>
      </c>
      <c r="C75" s="38" t="s">
        <v>360</v>
      </c>
      <c r="W75" s="132" t="s">
        <v>361</v>
      </c>
      <c r="AA75" s="290" t="s">
        <v>362</v>
      </c>
      <c r="AB75" s="290"/>
    </row>
    <row r="76" spans="2:28" x14ac:dyDescent="0.2">
      <c r="B76" s="126" t="s">
        <v>225</v>
      </c>
      <c r="C76" s="38" t="s">
        <v>363</v>
      </c>
      <c r="W76" s="4" t="s">
        <v>129</v>
      </c>
      <c r="AA76" s="4" t="s">
        <v>129</v>
      </c>
      <c r="AB76" s="149" t="s">
        <v>364</v>
      </c>
    </row>
    <row r="77" spans="2:28" x14ac:dyDescent="0.2">
      <c r="W77" s="4" t="s">
        <v>130</v>
      </c>
      <c r="AA77" s="4" t="s">
        <v>130</v>
      </c>
      <c r="AB77" s="149" t="s">
        <v>365</v>
      </c>
    </row>
    <row r="78" spans="2:28" x14ac:dyDescent="0.2">
      <c r="W78" s="4" t="s">
        <v>128</v>
      </c>
      <c r="AA78" s="4" t="s">
        <v>128</v>
      </c>
      <c r="AB78" s="149" t="s">
        <v>366</v>
      </c>
    </row>
    <row r="81" spans="27:28" x14ac:dyDescent="0.2">
      <c r="AA81" s="290" t="s">
        <v>367</v>
      </c>
      <c r="AB81" s="290"/>
    </row>
    <row r="82" spans="27:28" ht="25.5" x14ac:dyDescent="0.2">
      <c r="AA82" s="4" t="s">
        <v>129</v>
      </c>
      <c r="AB82" s="38" t="s">
        <v>368</v>
      </c>
    </row>
    <row r="83" spans="27:28" ht="25.5" x14ac:dyDescent="0.2">
      <c r="AA83" s="4" t="s">
        <v>130</v>
      </c>
      <c r="AB83" s="38" t="s">
        <v>369</v>
      </c>
    </row>
    <row r="84" spans="27:28" ht="25.5" x14ac:dyDescent="0.2">
      <c r="AA84" s="4" t="s">
        <v>128</v>
      </c>
      <c r="AB84" s="38" t="s">
        <v>370</v>
      </c>
    </row>
  </sheetData>
  <sheetProtection formatCells="0" formatColumns="0" formatRows="0" insertColumns="0" insertRows="0" insertHyperlinks="0" deleteColumns="0" deleteRows="0" sort="0"/>
  <mergeCells count="20">
    <mergeCell ref="V11:X11"/>
    <mergeCell ref="W21:X21"/>
    <mergeCell ref="F37:K37"/>
    <mergeCell ref="F50:L50"/>
    <mergeCell ref="V3:Y3"/>
    <mergeCell ref="W30:Y30"/>
    <mergeCell ref="B50:D50"/>
    <mergeCell ref="B59:C59"/>
    <mergeCell ref="B70:C70"/>
    <mergeCell ref="E29:S29"/>
    <mergeCell ref="G2:R2"/>
    <mergeCell ref="F14:L14"/>
    <mergeCell ref="AA75:AB75"/>
    <mergeCell ref="AA81:AB81"/>
    <mergeCell ref="W52:Y52"/>
    <mergeCell ref="AA44:AD44"/>
    <mergeCell ref="AA53:AB53"/>
    <mergeCell ref="W61:X61"/>
    <mergeCell ref="AA61:AB61"/>
    <mergeCell ref="AA67:AB67"/>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8065b5fd-482f-4e82-81e0-fa392c3a563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5.xml><?xml version="1.0" encoding="utf-8"?>
<ct:contentTypeSchema xmlns:ct="http://schemas.microsoft.com/office/2006/metadata/contentType" xmlns:ma="http://schemas.microsoft.com/office/2006/metadata/properties/metaAttributes" ct:_="" ma:_="" ma:contentTypeName="Documento" ma:contentTypeID="0x0101009627327982EAC5468F32DF6C3420B1AA" ma:contentTypeVersion="21" ma:contentTypeDescription="Crear nuevo documento." ma:contentTypeScope="" ma:versionID="8868c2080b0d3f05ca8e880f72372bae">
  <xsd:schema xmlns:xsd="http://www.w3.org/2001/XMLSchema" xmlns:xs="http://www.w3.org/2001/XMLSchema" xmlns:p="http://schemas.microsoft.com/office/2006/metadata/properties" xmlns:ns1="http://schemas.microsoft.com/sharepoint/v3" xmlns:ns2="8065b5fd-482f-4e82-81e0-fa392c3a563f" xmlns:ns3="721853b8-d97a-4303-8bf9-1c8c7b1c2bc5" targetNamespace="http://schemas.microsoft.com/office/2006/metadata/properties" ma:root="true" ma:fieldsID="34cd25d2a5898f72b8d2fcfb1a3544c0" ns1:_="" ns2:_="" ns3:_="">
    <xsd:import namespace="http://schemas.microsoft.com/sharepoint/v3"/>
    <xsd:import namespace="8065b5fd-482f-4e82-81e0-fa392c3a563f"/>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5b5fd-482f-4e82-81e0-fa392c3a5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2.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3.xml><?xml version="1.0" encoding="utf-8"?>
<ds:datastoreItem xmlns:ds="http://schemas.openxmlformats.org/officeDocument/2006/customXml" ds:itemID="{704F48D7-29FA-4C14-BDEC-A45162B37F1F}">
  <ds:schemaRefs>
    <ds:schemaRef ds:uri="http://schemas.microsoft.com/office/2006/documentManagement/types"/>
    <ds:schemaRef ds:uri="http://purl.org/dc/terms/"/>
    <ds:schemaRef ds:uri="http://schemas.openxmlformats.org/package/2006/metadata/core-properties"/>
    <ds:schemaRef ds:uri="http://schemas.microsoft.com/sharepoint/v3"/>
    <ds:schemaRef ds:uri="http://www.w3.org/XML/1998/namespace"/>
    <ds:schemaRef ds:uri="http://purl.org/dc/dcmitype/"/>
    <ds:schemaRef ds:uri="http://purl.org/dc/elements/1.1/"/>
    <ds:schemaRef ds:uri="8065b5fd-482f-4e82-81e0-fa392c3a563f"/>
    <ds:schemaRef ds:uri="http://schemas.microsoft.com/office/infopath/2007/PartnerControls"/>
    <ds:schemaRef ds:uri="721853b8-d97a-4303-8bf9-1c8c7b1c2bc5"/>
    <ds:schemaRef ds:uri="http://schemas.microsoft.com/office/2006/metadata/properties"/>
  </ds:schemaRefs>
</ds:datastoreItem>
</file>

<file path=customXml/itemProps4.xml><?xml version="1.0" encoding="utf-8"?>
<ds:datastoreItem xmlns:ds="http://schemas.openxmlformats.org/officeDocument/2006/customXml" ds:itemID="{59232707-5B60-4CB0-9B48-1CABA58E642A}">
  <ds:schemaRefs>
    <ds:schemaRef ds:uri="http://schemas.microsoft.com/PowerBIAddIn"/>
  </ds:schemaRefs>
</ds:datastoreItem>
</file>

<file path=customXml/itemProps5.xml><?xml version="1.0" encoding="utf-8"?>
<ds:datastoreItem xmlns:ds="http://schemas.openxmlformats.org/officeDocument/2006/customXml" ds:itemID="{3F17FE9D-DA6F-4D3C-8C23-61E9B661E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5b5fd-482f-4e82-81e0-fa392c3a563f"/>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44</vt:i4>
      </vt:variant>
    </vt:vector>
  </HeadingPairs>
  <TitlesOfParts>
    <vt:vector size="48" baseType="lpstr">
      <vt:lpstr>Mapa riesgos V11</vt:lpstr>
      <vt:lpstr>Tabla Probabilidad-Impacto</vt:lpstr>
      <vt:lpstr>Mapa de calor</vt:lpstr>
      <vt:lpstr>Datos</vt:lpstr>
      <vt:lpstr>Aceptar</vt:lpstr>
      <vt:lpstr>Act_administrativa_contable_y_financiera</vt:lpstr>
      <vt:lpstr>Act_Defensa_Judicial</vt:lpstr>
      <vt:lpstr>Act_Etapa_Contractual</vt:lpstr>
      <vt:lpstr>Act_Etapa_Postcontractual</vt:lpstr>
      <vt:lpstr>Act_Etapa_Precontractual</vt:lpstr>
      <vt:lpstr>Act_Gestión_de_Cobro</vt:lpstr>
      <vt:lpstr>Act_Gestión_Predial_y_Registro_Inmobiliario</vt:lpstr>
      <vt:lpstr>Act_Manejo_de_bases_de_datos_y_sistemas_de_información</vt:lpstr>
      <vt:lpstr>ALTO</vt:lpstr>
      <vt:lpstr>'Mapa riesgos V11'!Área_de_impresión</vt:lpstr>
      <vt:lpstr>BAJO</vt:lpstr>
      <vt:lpstr>Económica</vt:lpstr>
      <vt:lpstr>Económica_y_Reputacional</vt:lpstr>
      <vt:lpstr>Ejecución_y_Administración_de_Procesos</vt:lpstr>
      <vt:lpstr>Evento_externo</vt:lpstr>
      <vt:lpstr>Evitar</vt:lpstr>
      <vt:lpstr>EXTREMO</vt:lpstr>
      <vt:lpstr>FACTORES</vt:lpstr>
      <vt:lpstr>Impactos</vt:lpstr>
      <vt:lpstr>Infraestructura</vt:lpstr>
      <vt:lpstr>Insumos</vt:lpstr>
      <vt:lpstr>MODERADO</vt:lpstr>
      <vt:lpstr>Proceso_Intercambio_de_recursos__Entrega_bien_servicio</vt:lpstr>
      <vt:lpstr>Proceso_Intercambio_de_recursos__Recibir_bien_servicio</vt:lpstr>
      <vt:lpstr>Procesos</vt:lpstr>
      <vt:lpstr>Productos</vt:lpstr>
      <vt:lpstr>PUNTOS</vt:lpstr>
      <vt:lpstr>REDUCCIÓN</vt:lpstr>
      <vt:lpstr>Reducir</vt:lpstr>
      <vt:lpstr>Reputacional</vt:lpstr>
      <vt:lpstr>Resultados</vt:lpstr>
      <vt:lpstr>Riesgo_de_gestión</vt:lpstr>
      <vt:lpstr>Riesgo_Fiscal</vt:lpstr>
      <vt:lpstr>SIGRIP__Conflicto_de_intereses</vt:lpstr>
      <vt:lpstr>SIGRIP__Corrupción</vt:lpstr>
      <vt:lpstr>SIGRIP__Fraude_interno</vt:lpstr>
      <vt:lpstr>SIGRIP__LA_FT_FP</vt:lpstr>
      <vt:lpstr>SIGRIP__Soborno</vt:lpstr>
      <vt:lpstr>Talento_humano</vt:lpstr>
      <vt:lpstr>Tecnología</vt:lpstr>
      <vt:lpstr>TIPOLOGIA</vt:lpstr>
      <vt:lpstr>Transacción_u_Operación__LA_FT_FP</vt:lpstr>
      <vt:lpstr>TRATAMIENTO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Cristian Leandro Muñoz Claros</cp:lastModifiedBy>
  <cp:revision/>
  <dcterms:created xsi:type="dcterms:W3CDTF">2007-05-23T11:34:18Z</dcterms:created>
  <dcterms:modified xsi:type="dcterms:W3CDTF">2026-08-20T19:23:00Z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0x0101009627327982EAC5468F32DF6C3420B1AA</vt:lpwstr>
  </property>
  <property fmtid="{D5CDD505-2E9C-101B-9397-08002B2CF9AE}" pid="4" name="MediaServiceImageTags">
    <vt:lpwstr/>
  </property>
</Properties>
</file>