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DIC-2025/INGRESOS DEFINT DIC 2025/"/>
    </mc:Choice>
  </mc:AlternateContent>
  <xr:revisionPtr revIDLastSave="37" documentId="14_{05E3C3F0-C606-4980-9B48-32EBB368A558}" xr6:coauthVersionLast="47" xr6:coauthVersionMax="47" xr10:uidLastSave="{876F3390-3D58-44F8-8420-E502DA4419CE}"/>
  <bookViews>
    <workbookView xWindow="-120" yWindow="-120" windowWidth="20730" windowHeight="11040" tabRatio="911" firstSheet="3" activeTab="11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  <sheet name="JULIO 2025" sheetId="21" r:id="rId7"/>
    <sheet name="AGOSTO 2025" sheetId="22" r:id="rId8"/>
    <sheet name="SEPTIEMBRE 2025" sheetId="23" r:id="rId9"/>
    <sheet name="OCTUBRE 2025" sheetId="24" r:id="rId10"/>
    <sheet name="NOVIEMBRE 2025" sheetId="25" r:id="rId11"/>
    <sheet name="DICIEMBRE 2025" sheetId="26" r:id="rId12"/>
  </sheets>
  <definedNames>
    <definedName name="_xlnm._FilterDatabase" localSheetId="3" hidden="1">'ABRIL 2025'!$N$6:$N$57</definedName>
    <definedName name="_xlnm._FilterDatabase" localSheetId="7" hidden="1">'AGOSTO 2025'!$N$6:$N$57</definedName>
    <definedName name="_xlnm._FilterDatabase" localSheetId="11" hidden="1">'DICIEMBRE 2025'!$N$6:$N$58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6" hidden="1">'JULIO 2025'!$N$6:$N$57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_FilterDatabase" localSheetId="10" hidden="1">'NOVIEMBRE 2025'!$N$6:$N$58</definedName>
    <definedName name="_xlnm._FilterDatabase" localSheetId="9" hidden="1">'OCTUBRE 2025'!$N$6:$N$58</definedName>
    <definedName name="_xlnm._FilterDatabase" localSheetId="8" hidden="1">'SEPTIEMBRE 2025'!$N$6:$N$58</definedName>
    <definedName name="_xlnm.Print_Area" localSheetId="3">'ABRIL 2025'!$A$6:$M$42</definedName>
    <definedName name="_xlnm.Print_Area" localSheetId="7">'AGOSTO 2025'!$A$6:$M$42</definedName>
    <definedName name="_xlnm.Print_Area" localSheetId="11">'DICIEMBRE 2025'!$A$6:$M$43</definedName>
    <definedName name="_xlnm.Print_Area" localSheetId="0">'ENERO 2025'!$A$6:$M$39</definedName>
    <definedName name="_xlnm.Print_Area" localSheetId="1">'FEBRERO 2025'!$A$6:$M$39</definedName>
    <definedName name="_xlnm.Print_Area" localSheetId="6">'JULIO 2025'!$A$6:$M$42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Area" localSheetId="10">'NOVIEMBRE 2025'!$A$6:$M$43</definedName>
    <definedName name="_xlnm.Print_Area" localSheetId="9">'OCTUBRE 2025'!$A$6:$M$43</definedName>
    <definedName name="_xlnm.Print_Area" localSheetId="8">'SEPTIEMBRE 2025'!$A$6:$M$43</definedName>
    <definedName name="_xlnm.Print_Titles" localSheetId="3">'ABRIL 2025'!$6:$7</definedName>
    <definedName name="_xlnm.Print_Titles" localSheetId="7">'AGOSTO 2025'!$6:$7</definedName>
    <definedName name="_xlnm.Print_Titles" localSheetId="11">'DICIEMBRE 2025'!$6:$7</definedName>
    <definedName name="_xlnm.Print_Titles" localSheetId="0">'ENERO 2025'!$6:$7</definedName>
    <definedName name="_xlnm.Print_Titles" localSheetId="1">'FEBRERO 2025'!$6:$7</definedName>
    <definedName name="_xlnm.Print_Titles" localSheetId="6">'JULIO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  <definedName name="_xlnm.Print_Titles" localSheetId="10">'NOVIEMBRE 2025'!$6:$7</definedName>
    <definedName name="_xlnm.Print_Titles" localSheetId="9">'OCTUBRE 2025'!$6:$7</definedName>
    <definedName name="_xlnm.Print_Titles" localSheetId="8">'SEPTIEMBRE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26" l="1"/>
  <c r="L23" i="26" s="1"/>
  <c r="J38" i="26"/>
  <c r="L38" i="26" s="1"/>
  <c r="J34" i="26"/>
  <c r="J32" i="26"/>
  <c r="L32" i="26" s="1"/>
  <c r="J31" i="26"/>
  <c r="J14" i="26"/>
  <c r="L42" i="26"/>
  <c r="G42" i="26"/>
  <c r="H42" i="26" s="1"/>
  <c r="L41" i="26"/>
  <c r="N41" i="26" s="1"/>
  <c r="G41" i="26"/>
  <c r="H41" i="26" s="1"/>
  <c r="L40" i="26"/>
  <c r="G40" i="26"/>
  <c r="G39" i="26" s="1"/>
  <c r="K39" i="26"/>
  <c r="J39" i="26"/>
  <c r="F39" i="26"/>
  <c r="E39" i="26"/>
  <c r="D39" i="26"/>
  <c r="C39" i="26"/>
  <c r="G38" i="26"/>
  <c r="H38" i="26" s="1"/>
  <c r="J37" i="26"/>
  <c r="L37" i="26" s="1"/>
  <c r="G37" i="26"/>
  <c r="G36" i="26" s="1"/>
  <c r="G35" i="26" s="1"/>
  <c r="K36" i="26"/>
  <c r="K35" i="26" s="1"/>
  <c r="F36" i="26"/>
  <c r="F35" i="26" s="1"/>
  <c r="E36" i="26"/>
  <c r="E35" i="26" s="1"/>
  <c r="D36" i="26"/>
  <c r="C36" i="26"/>
  <c r="D35" i="26"/>
  <c r="C35" i="26"/>
  <c r="L34" i="26"/>
  <c r="L33" i="26" s="1"/>
  <c r="H34" i="26"/>
  <c r="G34" i="26"/>
  <c r="G33" i="26" s="1"/>
  <c r="K33" i="26"/>
  <c r="J33" i="26"/>
  <c r="F33" i="26"/>
  <c r="F32" i="26" s="1"/>
  <c r="F31" i="26" s="1"/>
  <c r="F30" i="26" s="1"/>
  <c r="F29" i="26" s="1"/>
  <c r="F28" i="26" s="1"/>
  <c r="F27" i="26" s="1"/>
  <c r="F26" i="26" s="1"/>
  <c r="F25" i="26" s="1"/>
  <c r="F24" i="26" s="1"/>
  <c r="E33" i="26"/>
  <c r="D33" i="26"/>
  <c r="C33" i="26"/>
  <c r="E32" i="26"/>
  <c r="E31" i="26" s="1"/>
  <c r="E30" i="26" s="1"/>
  <c r="E29" i="26" s="1"/>
  <c r="E28" i="26" s="1"/>
  <c r="E27" i="26" s="1"/>
  <c r="E26" i="26" s="1"/>
  <c r="E25" i="26" s="1"/>
  <c r="E24" i="26" s="1"/>
  <c r="D32" i="26"/>
  <c r="G32" i="26" s="1"/>
  <c r="H32" i="26" s="1"/>
  <c r="K30" i="26"/>
  <c r="K29" i="26" s="1"/>
  <c r="K28" i="26" s="1"/>
  <c r="K27" i="26" s="1"/>
  <c r="C30" i="26"/>
  <c r="C29" i="26"/>
  <c r="C28" i="26"/>
  <c r="C27" i="26" s="1"/>
  <c r="C26" i="26" s="1"/>
  <c r="C25" i="26" s="1"/>
  <c r="C24" i="26" s="1"/>
  <c r="J26" i="26"/>
  <c r="L26" i="26" s="1"/>
  <c r="L25" i="26" s="1"/>
  <c r="L24" i="26" s="1"/>
  <c r="J25" i="26"/>
  <c r="J24" i="26" s="1"/>
  <c r="H23" i="26"/>
  <c r="G23" i="26"/>
  <c r="K22" i="26"/>
  <c r="K21" i="26" s="1"/>
  <c r="K20" i="26" s="1"/>
  <c r="K19" i="26" s="1"/>
  <c r="G22" i="26"/>
  <c r="G21" i="26" s="1"/>
  <c r="G20" i="26" s="1"/>
  <c r="G19" i="26" s="1"/>
  <c r="F22" i="26"/>
  <c r="E22" i="26"/>
  <c r="E21" i="26" s="1"/>
  <c r="E20" i="26" s="1"/>
  <c r="E19" i="26" s="1"/>
  <c r="D22" i="26"/>
  <c r="C22" i="26"/>
  <c r="F21" i="26"/>
  <c r="F20" i="26" s="1"/>
  <c r="F19" i="26" s="1"/>
  <c r="D21" i="26"/>
  <c r="D20" i="26" s="1"/>
  <c r="D19" i="26" s="1"/>
  <c r="C21" i="26"/>
  <c r="C20" i="26"/>
  <c r="C19" i="26" s="1"/>
  <c r="C12" i="26" s="1"/>
  <c r="C11" i="26" s="1"/>
  <c r="L18" i="26"/>
  <c r="J18" i="26"/>
  <c r="H18" i="26"/>
  <c r="M18" i="26" s="1"/>
  <c r="L17" i="26"/>
  <c r="H17" i="26"/>
  <c r="M17" i="26" s="1"/>
  <c r="L16" i="26"/>
  <c r="L15" i="26" s="1"/>
  <c r="K16" i="26"/>
  <c r="J16" i="26"/>
  <c r="J15" i="26" s="1"/>
  <c r="H16" i="26"/>
  <c r="G16" i="26"/>
  <c r="F16" i="26"/>
  <c r="F15" i="26" s="1"/>
  <c r="E16" i="26"/>
  <c r="D16" i="26"/>
  <c r="D15" i="26" s="1"/>
  <c r="C16" i="26"/>
  <c r="K15" i="26"/>
  <c r="K11" i="26" s="1"/>
  <c r="H15" i="26"/>
  <c r="G15" i="26"/>
  <c r="E15" i="26"/>
  <c r="E12" i="26" s="1"/>
  <c r="E11" i="26" s="1"/>
  <c r="C15" i="26"/>
  <c r="J13" i="26"/>
  <c r="G14" i="26"/>
  <c r="H14" i="26" s="1"/>
  <c r="K13" i="26"/>
  <c r="F13" i="26"/>
  <c r="E13" i="26"/>
  <c r="D13" i="26"/>
  <c r="C13" i="26"/>
  <c r="K12" i="26"/>
  <c r="J34" i="24"/>
  <c r="L34" i="24" s="1"/>
  <c r="L33" i="24" s="1"/>
  <c r="J32" i="24"/>
  <c r="J31" i="24"/>
  <c r="J14" i="24"/>
  <c r="L42" i="25"/>
  <c r="G42" i="25"/>
  <c r="H42" i="25" s="1"/>
  <c r="L41" i="25"/>
  <c r="N41" i="25" s="1"/>
  <c r="G41" i="25"/>
  <c r="H41" i="25" s="1"/>
  <c r="L40" i="25"/>
  <c r="G40" i="25"/>
  <c r="G39" i="25" s="1"/>
  <c r="K39" i="25"/>
  <c r="J39" i="25"/>
  <c r="F39" i="25"/>
  <c r="E39" i="25"/>
  <c r="D39" i="25"/>
  <c r="C39" i="25"/>
  <c r="J38" i="25"/>
  <c r="L38" i="25" s="1"/>
  <c r="G38" i="25"/>
  <c r="H38" i="25" s="1"/>
  <c r="J37" i="25"/>
  <c r="L37" i="25" s="1"/>
  <c r="L36" i="25" s="1"/>
  <c r="L35" i="25" s="1"/>
  <c r="G37" i="25"/>
  <c r="G36" i="25" s="1"/>
  <c r="G35" i="25" s="1"/>
  <c r="K36" i="25"/>
  <c r="K35" i="25" s="1"/>
  <c r="F36" i="25"/>
  <c r="F35" i="25" s="1"/>
  <c r="E36" i="25"/>
  <c r="E35" i="25" s="1"/>
  <c r="D36" i="25"/>
  <c r="C36" i="25"/>
  <c r="D35" i="25"/>
  <c r="C35" i="25"/>
  <c r="L34" i="25"/>
  <c r="J34" i="25"/>
  <c r="H34" i="25"/>
  <c r="G34" i="25"/>
  <c r="G33" i="25" s="1"/>
  <c r="L33" i="25"/>
  <c r="K33" i="25"/>
  <c r="J33" i="25"/>
  <c r="F33" i="25"/>
  <c r="F32" i="25" s="1"/>
  <c r="F31" i="25" s="1"/>
  <c r="F30" i="25" s="1"/>
  <c r="F29" i="25" s="1"/>
  <c r="F28" i="25" s="1"/>
  <c r="F27" i="25" s="1"/>
  <c r="F26" i="25" s="1"/>
  <c r="F25" i="25" s="1"/>
  <c r="F24" i="25" s="1"/>
  <c r="E33" i="25"/>
  <c r="D33" i="25"/>
  <c r="C33" i="25"/>
  <c r="J32" i="25"/>
  <c r="L32" i="25" s="1"/>
  <c r="E32" i="25"/>
  <c r="D32" i="25"/>
  <c r="G32" i="25" s="1"/>
  <c r="H32" i="25" s="1"/>
  <c r="J31" i="25"/>
  <c r="J30" i="25" s="1"/>
  <c r="J29" i="25" s="1"/>
  <c r="J28" i="25" s="1"/>
  <c r="E31" i="25"/>
  <c r="K30" i="25"/>
  <c r="K29" i="25" s="1"/>
  <c r="K28" i="25" s="1"/>
  <c r="K27" i="25" s="1"/>
  <c r="E30" i="25"/>
  <c r="E29" i="25" s="1"/>
  <c r="E28" i="25" s="1"/>
  <c r="E27" i="25" s="1"/>
  <c r="E26" i="25" s="1"/>
  <c r="E25" i="25" s="1"/>
  <c r="E24" i="25" s="1"/>
  <c r="C30" i="25"/>
  <c r="C29" i="25" s="1"/>
  <c r="C28" i="25" s="1"/>
  <c r="C27" i="25" s="1"/>
  <c r="C26" i="25" s="1"/>
  <c r="C25" i="25" s="1"/>
  <c r="C24" i="25" s="1"/>
  <c r="J26" i="25"/>
  <c r="L26" i="25" s="1"/>
  <c r="L25" i="25" s="1"/>
  <c r="L24" i="25" s="1"/>
  <c r="J25" i="25"/>
  <c r="J24" i="25" s="1"/>
  <c r="J23" i="25"/>
  <c r="L23" i="25" s="1"/>
  <c r="H23" i="25"/>
  <c r="H22" i="25" s="1"/>
  <c r="G23" i="25"/>
  <c r="K22" i="25"/>
  <c r="K21" i="25" s="1"/>
  <c r="K20" i="25" s="1"/>
  <c r="K19" i="25" s="1"/>
  <c r="J22" i="25"/>
  <c r="J21" i="25" s="1"/>
  <c r="J20" i="25" s="1"/>
  <c r="J19" i="25" s="1"/>
  <c r="G22" i="25"/>
  <c r="G21" i="25" s="1"/>
  <c r="G20" i="25" s="1"/>
  <c r="G19" i="25" s="1"/>
  <c r="F22" i="25"/>
  <c r="E22" i="25"/>
  <c r="E21" i="25" s="1"/>
  <c r="E20" i="25" s="1"/>
  <c r="E19" i="25" s="1"/>
  <c r="D22" i="25"/>
  <c r="D21" i="25" s="1"/>
  <c r="D20" i="25" s="1"/>
  <c r="D19" i="25" s="1"/>
  <c r="C22" i="25"/>
  <c r="F21" i="25"/>
  <c r="F20" i="25" s="1"/>
  <c r="F19" i="25" s="1"/>
  <c r="C21" i="25"/>
  <c r="C20" i="25" s="1"/>
  <c r="C19" i="25" s="1"/>
  <c r="L18" i="25"/>
  <c r="J18" i="25"/>
  <c r="H18" i="25"/>
  <c r="M18" i="25" s="1"/>
  <c r="L17" i="25"/>
  <c r="H17" i="25"/>
  <c r="M17" i="25" s="1"/>
  <c r="L16" i="25"/>
  <c r="L15" i="25" s="1"/>
  <c r="K16" i="25"/>
  <c r="J16" i="25"/>
  <c r="J15" i="25" s="1"/>
  <c r="H16" i="25"/>
  <c r="G16" i="25"/>
  <c r="F16" i="25"/>
  <c r="F15" i="25" s="1"/>
  <c r="F12" i="25" s="1"/>
  <c r="F11" i="25" s="1"/>
  <c r="F10" i="25" s="1"/>
  <c r="F9" i="25" s="1"/>
  <c r="F8" i="25" s="1"/>
  <c r="F43" i="25" s="1"/>
  <c r="E16" i="25"/>
  <c r="D16" i="25"/>
  <c r="D15" i="25" s="1"/>
  <c r="C16" i="25"/>
  <c r="C15" i="25" s="1"/>
  <c r="K15" i="25"/>
  <c r="K11" i="25" s="1"/>
  <c r="K10" i="25" s="1"/>
  <c r="K9" i="25" s="1"/>
  <c r="K8" i="25" s="1"/>
  <c r="K43" i="25" s="1"/>
  <c r="H15" i="25"/>
  <c r="G15" i="25"/>
  <c r="E15" i="25"/>
  <c r="E12" i="25" s="1"/>
  <c r="E11" i="25" s="1"/>
  <c r="J14" i="25"/>
  <c r="J13" i="25" s="1"/>
  <c r="G14" i="25"/>
  <c r="H14" i="25" s="1"/>
  <c r="K13" i="25"/>
  <c r="F13" i="25"/>
  <c r="E13" i="25"/>
  <c r="D13" i="25"/>
  <c r="C13" i="25"/>
  <c r="K12" i="25"/>
  <c r="L31" i="24"/>
  <c r="J13" i="24"/>
  <c r="J23" i="24"/>
  <c r="L23" i="24" s="1"/>
  <c r="L22" i="24" s="1"/>
  <c r="L21" i="24" s="1"/>
  <c r="L20" i="24" s="1"/>
  <c r="L19" i="24" s="1"/>
  <c r="J18" i="24"/>
  <c r="L42" i="24"/>
  <c r="G42" i="24"/>
  <c r="H42" i="24" s="1"/>
  <c r="L41" i="24"/>
  <c r="G41" i="24"/>
  <c r="H41" i="24" s="1"/>
  <c r="L40" i="24"/>
  <c r="G40" i="24"/>
  <c r="G39" i="24" s="1"/>
  <c r="L39" i="24"/>
  <c r="K39" i="24"/>
  <c r="J39" i="24"/>
  <c r="F39" i="24"/>
  <c r="E39" i="24"/>
  <c r="D39" i="24"/>
  <c r="C39" i="24"/>
  <c r="L38" i="24"/>
  <c r="J38" i="24"/>
  <c r="G38" i="24"/>
  <c r="H38" i="24" s="1"/>
  <c r="L37" i="24"/>
  <c r="J37" i="24"/>
  <c r="J36" i="24" s="1"/>
  <c r="J35" i="24" s="1"/>
  <c r="G37" i="24"/>
  <c r="G36" i="24" s="1"/>
  <c r="G35" i="24" s="1"/>
  <c r="L36" i="24"/>
  <c r="L35" i="24" s="1"/>
  <c r="K36" i="24"/>
  <c r="F36" i="24"/>
  <c r="F35" i="24" s="1"/>
  <c r="E36" i="24"/>
  <c r="D36" i="24"/>
  <c r="C36" i="24"/>
  <c r="K35" i="24"/>
  <c r="E35" i="24"/>
  <c r="D35" i="24"/>
  <c r="C35" i="24"/>
  <c r="H34" i="24"/>
  <c r="H33" i="24" s="1"/>
  <c r="G34" i="24"/>
  <c r="K33" i="24"/>
  <c r="G33" i="24"/>
  <c r="F33" i="24"/>
  <c r="F32" i="24" s="1"/>
  <c r="F31" i="24" s="1"/>
  <c r="F30" i="24" s="1"/>
  <c r="F29" i="24" s="1"/>
  <c r="F28" i="24" s="1"/>
  <c r="F27" i="24" s="1"/>
  <c r="F26" i="24" s="1"/>
  <c r="F25" i="24" s="1"/>
  <c r="F24" i="24" s="1"/>
  <c r="E33" i="24"/>
  <c r="E32" i="24" s="1"/>
  <c r="E31" i="24" s="1"/>
  <c r="E30" i="24" s="1"/>
  <c r="E29" i="24" s="1"/>
  <c r="E28" i="24" s="1"/>
  <c r="E27" i="24" s="1"/>
  <c r="E26" i="24" s="1"/>
  <c r="E25" i="24" s="1"/>
  <c r="E24" i="24" s="1"/>
  <c r="D33" i="24"/>
  <c r="C33" i="24"/>
  <c r="D32" i="24"/>
  <c r="K30" i="24"/>
  <c r="K29" i="24" s="1"/>
  <c r="K28" i="24" s="1"/>
  <c r="K27" i="24" s="1"/>
  <c r="C30" i="24"/>
  <c r="C29" i="24" s="1"/>
  <c r="C28" i="24" s="1"/>
  <c r="C27" i="24" s="1"/>
  <c r="C26" i="24" s="1"/>
  <c r="C25" i="24" s="1"/>
  <c r="C24" i="24" s="1"/>
  <c r="J26" i="24"/>
  <c r="L26" i="24" s="1"/>
  <c r="L25" i="24" s="1"/>
  <c r="L24" i="24" s="1"/>
  <c r="G23" i="24"/>
  <c r="H23" i="24" s="1"/>
  <c r="K22" i="24"/>
  <c r="K21" i="24" s="1"/>
  <c r="K20" i="24" s="1"/>
  <c r="K19" i="24" s="1"/>
  <c r="G22" i="24"/>
  <c r="G21" i="24" s="1"/>
  <c r="G20" i="24" s="1"/>
  <c r="G19" i="24" s="1"/>
  <c r="F22" i="24"/>
  <c r="E22" i="24"/>
  <c r="E21" i="24" s="1"/>
  <c r="E20" i="24" s="1"/>
  <c r="E19" i="24" s="1"/>
  <c r="D22" i="24"/>
  <c r="C22" i="24"/>
  <c r="F21" i="24"/>
  <c r="F20" i="24" s="1"/>
  <c r="F19" i="24" s="1"/>
  <c r="D21" i="24"/>
  <c r="D20" i="24" s="1"/>
  <c r="D19" i="24" s="1"/>
  <c r="C21" i="24"/>
  <c r="C20" i="24"/>
  <c r="C19" i="24" s="1"/>
  <c r="L18" i="24"/>
  <c r="M18" i="24" s="1"/>
  <c r="H18" i="24"/>
  <c r="L17" i="24"/>
  <c r="H17" i="24"/>
  <c r="K16" i="24"/>
  <c r="K15" i="24" s="1"/>
  <c r="J16" i="24"/>
  <c r="J15" i="24" s="1"/>
  <c r="H16" i="24"/>
  <c r="G16" i="24"/>
  <c r="F16" i="24"/>
  <c r="F15" i="24" s="1"/>
  <c r="E16" i="24"/>
  <c r="E15" i="24" s="1"/>
  <c r="D16" i="24"/>
  <c r="D15" i="24" s="1"/>
  <c r="D12" i="24" s="1"/>
  <c r="D11" i="24" s="1"/>
  <c r="C16" i="24"/>
  <c r="C15" i="24" s="1"/>
  <c r="H15" i="24"/>
  <c r="G15" i="24"/>
  <c r="L14" i="24"/>
  <c r="G14" i="24"/>
  <c r="H14" i="24" s="1"/>
  <c r="K13" i="24"/>
  <c r="F13" i="24"/>
  <c r="E13" i="24"/>
  <c r="D13" i="24"/>
  <c r="C13" i="24"/>
  <c r="K12" i="24"/>
  <c r="L43" i="23"/>
  <c r="N42" i="26" l="1"/>
  <c r="L39" i="26"/>
  <c r="J22" i="26"/>
  <c r="J21" i="26" s="1"/>
  <c r="J20" i="26" s="1"/>
  <c r="J19" i="26" s="1"/>
  <c r="J30" i="26"/>
  <c r="J29" i="26" s="1"/>
  <c r="J28" i="26" s="1"/>
  <c r="J12" i="26"/>
  <c r="J11" i="26" s="1"/>
  <c r="D12" i="26"/>
  <c r="D11" i="26" s="1"/>
  <c r="E10" i="26"/>
  <c r="E9" i="26" s="1"/>
  <c r="E8" i="26" s="1"/>
  <c r="E43" i="26" s="1"/>
  <c r="C10" i="26"/>
  <c r="C9" i="26" s="1"/>
  <c r="C8" i="26" s="1"/>
  <c r="C43" i="26" s="1"/>
  <c r="N40" i="26"/>
  <c r="F12" i="26"/>
  <c r="F11" i="26" s="1"/>
  <c r="F10" i="26" s="1"/>
  <c r="F9" i="26" s="1"/>
  <c r="F8" i="26" s="1"/>
  <c r="F43" i="26" s="1"/>
  <c r="M16" i="26"/>
  <c r="M15" i="26" s="1"/>
  <c r="L36" i="26"/>
  <c r="L35" i="26" s="1"/>
  <c r="M41" i="26"/>
  <c r="M38" i="26"/>
  <c r="L22" i="26"/>
  <c r="L21" i="26" s="1"/>
  <c r="L20" i="26" s="1"/>
  <c r="L19" i="26" s="1"/>
  <c r="M23" i="26"/>
  <c r="M22" i="26" s="1"/>
  <c r="M21" i="26" s="1"/>
  <c r="M20" i="26" s="1"/>
  <c r="M19" i="26" s="1"/>
  <c r="H13" i="26"/>
  <c r="K10" i="26"/>
  <c r="K9" i="26" s="1"/>
  <c r="K8" i="26" s="1"/>
  <c r="K43" i="26" s="1"/>
  <c r="M42" i="26"/>
  <c r="M32" i="26"/>
  <c r="G13" i="26"/>
  <c r="G12" i="26" s="1"/>
  <c r="G11" i="26" s="1"/>
  <c r="L14" i="26"/>
  <c r="H22" i="26"/>
  <c r="M34" i="26"/>
  <c r="M33" i="26" s="1"/>
  <c r="H37" i="26"/>
  <c r="H40" i="26"/>
  <c r="H33" i="26"/>
  <c r="J36" i="26"/>
  <c r="J35" i="26" s="1"/>
  <c r="D31" i="26"/>
  <c r="L31" i="26"/>
  <c r="L30" i="26" s="1"/>
  <c r="L29" i="26" s="1"/>
  <c r="L28" i="26" s="1"/>
  <c r="L39" i="25"/>
  <c r="M14" i="25"/>
  <c r="M13" i="25" s="1"/>
  <c r="H13" i="25"/>
  <c r="H21" i="25"/>
  <c r="N40" i="25"/>
  <c r="C12" i="25"/>
  <c r="C11" i="25" s="1"/>
  <c r="C10" i="25" s="1"/>
  <c r="C9" i="25" s="1"/>
  <c r="C8" i="25" s="1"/>
  <c r="C43" i="25" s="1"/>
  <c r="J12" i="25"/>
  <c r="J11" i="25" s="1"/>
  <c r="J10" i="25" s="1"/>
  <c r="J9" i="25" s="1"/>
  <c r="J8" i="25" s="1"/>
  <c r="J43" i="25" s="1"/>
  <c r="D12" i="25"/>
  <c r="D11" i="25" s="1"/>
  <c r="L22" i="25"/>
  <c r="L21" i="25" s="1"/>
  <c r="L20" i="25" s="1"/>
  <c r="L19" i="25" s="1"/>
  <c r="M23" i="25"/>
  <c r="M22" i="25" s="1"/>
  <c r="M21" i="25" s="1"/>
  <c r="M20" i="25" s="1"/>
  <c r="M19" i="25" s="1"/>
  <c r="M41" i="25"/>
  <c r="E10" i="25"/>
  <c r="E9" i="25" s="1"/>
  <c r="E8" i="25" s="1"/>
  <c r="E43" i="25" s="1"/>
  <c r="J27" i="25"/>
  <c r="M38" i="25"/>
  <c r="M16" i="25"/>
  <c r="M15" i="25" s="1"/>
  <c r="M32" i="25"/>
  <c r="M42" i="25"/>
  <c r="N42" i="25"/>
  <c r="G13" i="25"/>
  <c r="G12" i="25" s="1"/>
  <c r="G11" i="25" s="1"/>
  <c r="L14" i="25"/>
  <c r="M34" i="25"/>
  <c r="M33" i="25" s="1"/>
  <c r="H37" i="25"/>
  <c r="H40" i="25"/>
  <c r="H33" i="25"/>
  <c r="J36" i="25"/>
  <c r="J35" i="25" s="1"/>
  <c r="D31" i="25"/>
  <c r="L31" i="25"/>
  <c r="L30" i="25" s="1"/>
  <c r="L29" i="25" s="1"/>
  <c r="L28" i="25" s="1"/>
  <c r="L27" i="25" s="1"/>
  <c r="J33" i="24"/>
  <c r="J30" i="24"/>
  <c r="J29" i="24" s="1"/>
  <c r="L16" i="24"/>
  <c r="L15" i="24" s="1"/>
  <c r="G32" i="24"/>
  <c r="H32" i="24" s="1"/>
  <c r="K11" i="24"/>
  <c r="K10" i="24" s="1"/>
  <c r="K9" i="24" s="1"/>
  <c r="K8" i="24" s="1"/>
  <c r="K43" i="24" s="1"/>
  <c r="C12" i="24"/>
  <c r="C11" i="24" s="1"/>
  <c r="C10" i="24" s="1"/>
  <c r="C9" i="24" s="1"/>
  <c r="C8" i="24" s="1"/>
  <c r="C43" i="24" s="1"/>
  <c r="M14" i="24"/>
  <c r="M13" i="24" s="1"/>
  <c r="H13" i="24"/>
  <c r="E12" i="24"/>
  <c r="E11" i="24" s="1"/>
  <c r="E10" i="24" s="1"/>
  <c r="E9" i="24" s="1"/>
  <c r="E8" i="24" s="1"/>
  <c r="E43" i="24" s="1"/>
  <c r="N14" i="24"/>
  <c r="L13" i="24"/>
  <c r="F12" i="24"/>
  <c r="F11" i="24" s="1"/>
  <c r="F10" i="24" s="1"/>
  <c r="F9" i="24" s="1"/>
  <c r="F8" i="24" s="1"/>
  <c r="F43" i="24" s="1"/>
  <c r="M38" i="24"/>
  <c r="N41" i="24"/>
  <c r="M41" i="24"/>
  <c r="M23" i="24"/>
  <c r="M22" i="24" s="1"/>
  <c r="M21" i="24" s="1"/>
  <c r="M20" i="24" s="1"/>
  <c r="M19" i="24" s="1"/>
  <c r="H22" i="24"/>
  <c r="N42" i="24"/>
  <c r="M42" i="24"/>
  <c r="M17" i="24"/>
  <c r="M16" i="24" s="1"/>
  <c r="M15" i="24" s="1"/>
  <c r="J25" i="24"/>
  <c r="J24" i="24" s="1"/>
  <c r="L32" i="24"/>
  <c r="L30" i="24" s="1"/>
  <c r="L29" i="24" s="1"/>
  <c r="L28" i="24" s="1"/>
  <c r="L27" i="24" s="1"/>
  <c r="M34" i="24"/>
  <c r="M33" i="24" s="1"/>
  <c r="H37" i="24"/>
  <c r="H40" i="24"/>
  <c r="G13" i="24"/>
  <c r="G12" i="24" s="1"/>
  <c r="G11" i="24" s="1"/>
  <c r="J22" i="24"/>
  <c r="J21" i="24" s="1"/>
  <c r="J20" i="24" s="1"/>
  <c r="J19" i="24" s="1"/>
  <c r="J12" i="24" s="1"/>
  <c r="J11" i="24" s="1"/>
  <c r="D31" i="24"/>
  <c r="J38" i="23"/>
  <c r="J36" i="23" s="1"/>
  <c r="J35" i="23" s="1"/>
  <c r="J37" i="23"/>
  <c r="J34" i="23"/>
  <c r="L34" i="23" s="1"/>
  <c r="L33" i="23" s="1"/>
  <c r="J32" i="23"/>
  <c r="J31" i="23"/>
  <c r="J26" i="23"/>
  <c r="J25" i="23" s="1"/>
  <c r="J24" i="23" s="1"/>
  <c r="J23" i="23"/>
  <c r="J14" i="23"/>
  <c r="L18" i="23"/>
  <c r="L16" i="23" s="1"/>
  <c r="J16" i="23"/>
  <c r="J15" i="23" s="1"/>
  <c r="H18" i="23"/>
  <c r="I18" i="23" s="1"/>
  <c r="L42" i="23"/>
  <c r="G42" i="23"/>
  <c r="H42" i="23" s="1"/>
  <c r="L41" i="23"/>
  <c r="G41" i="23"/>
  <c r="H41" i="23" s="1"/>
  <c r="L40" i="23"/>
  <c r="G40" i="23"/>
  <c r="G39" i="23" s="1"/>
  <c r="K39" i="23"/>
  <c r="J39" i="23"/>
  <c r="F39" i="23"/>
  <c r="E39" i="23"/>
  <c r="D39" i="23"/>
  <c r="C39" i="23"/>
  <c r="L38" i="23"/>
  <c r="G38" i="23"/>
  <c r="H38" i="23" s="1"/>
  <c r="L37" i="23"/>
  <c r="G37" i="23"/>
  <c r="K36" i="23"/>
  <c r="K35" i="23" s="1"/>
  <c r="F36" i="23"/>
  <c r="F35" i="23" s="1"/>
  <c r="E36" i="23"/>
  <c r="E35" i="23" s="1"/>
  <c r="D36" i="23"/>
  <c r="C36" i="23"/>
  <c r="D35" i="23"/>
  <c r="C35" i="23"/>
  <c r="G34" i="23"/>
  <c r="G33" i="23" s="1"/>
  <c r="K33" i="23"/>
  <c r="J33" i="23"/>
  <c r="F33" i="23"/>
  <c r="E33" i="23"/>
  <c r="E32" i="23" s="1"/>
  <c r="D33" i="23"/>
  <c r="C33" i="23"/>
  <c r="L32" i="23"/>
  <c r="F32" i="23"/>
  <c r="F31" i="23" s="1"/>
  <c r="F30" i="23" s="1"/>
  <c r="D32" i="23"/>
  <c r="D31" i="23" s="1"/>
  <c r="K30" i="23"/>
  <c r="K29" i="23" s="1"/>
  <c r="K28" i="23" s="1"/>
  <c r="K27" i="23" s="1"/>
  <c r="C30" i="23"/>
  <c r="C29" i="23" s="1"/>
  <c r="F29" i="23"/>
  <c r="F28" i="23" s="1"/>
  <c r="F27" i="23" s="1"/>
  <c r="F26" i="23" s="1"/>
  <c r="F25" i="23" s="1"/>
  <c r="F24" i="23" s="1"/>
  <c r="L26" i="23"/>
  <c r="L25" i="23" s="1"/>
  <c r="L24" i="23" s="1"/>
  <c r="J22" i="23"/>
  <c r="J21" i="23" s="1"/>
  <c r="J20" i="23" s="1"/>
  <c r="J19" i="23" s="1"/>
  <c r="G23" i="23"/>
  <c r="G22" i="23" s="1"/>
  <c r="G21" i="23" s="1"/>
  <c r="G20" i="23" s="1"/>
  <c r="G19" i="23" s="1"/>
  <c r="K22" i="23"/>
  <c r="F22" i="23"/>
  <c r="F21" i="23" s="1"/>
  <c r="F20" i="23" s="1"/>
  <c r="F19" i="23" s="1"/>
  <c r="E22" i="23"/>
  <c r="D22" i="23"/>
  <c r="D21" i="23" s="1"/>
  <c r="C22" i="23"/>
  <c r="C21" i="23" s="1"/>
  <c r="C20" i="23" s="1"/>
  <c r="C19" i="23" s="1"/>
  <c r="K21" i="23"/>
  <c r="K20" i="23" s="1"/>
  <c r="K19" i="23" s="1"/>
  <c r="E21" i="23"/>
  <c r="E20" i="23" s="1"/>
  <c r="E19" i="23" s="1"/>
  <c r="D20" i="23"/>
  <c r="D19" i="23" s="1"/>
  <c r="L17" i="23"/>
  <c r="H17" i="23"/>
  <c r="K16" i="23"/>
  <c r="K15" i="23" s="1"/>
  <c r="G16" i="23"/>
  <c r="F16" i="23"/>
  <c r="F15" i="23" s="1"/>
  <c r="E16" i="23"/>
  <c r="D16" i="23"/>
  <c r="D15" i="23" s="1"/>
  <c r="C16" i="23"/>
  <c r="C15" i="23" s="1"/>
  <c r="G15" i="23"/>
  <c r="E15" i="23"/>
  <c r="G14" i="23"/>
  <c r="K13" i="23"/>
  <c r="K12" i="23" s="1"/>
  <c r="F13" i="23"/>
  <c r="E13" i="23"/>
  <c r="D13" i="23"/>
  <c r="C13" i="23"/>
  <c r="J33" i="22"/>
  <c r="J32" i="22" s="1"/>
  <c r="J31" i="22"/>
  <c r="L31" i="22" s="1"/>
  <c r="J30" i="22"/>
  <c r="J22" i="22"/>
  <c r="J21" i="22" s="1"/>
  <c r="J20" i="22" s="1"/>
  <c r="J19" i="22" s="1"/>
  <c r="J18" i="22" s="1"/>
  <c r="J14" i="22"/>
  <c r="J13" i="22" s="1"/>
  <c r="L41" i="22"/>
  <c r="G41" i="22"/>
  <c r="H41" i="22" s="1"/>
  <c r="L40" i="22"/>
  <c r="G40" i="22"/>
  <c r="H40" i="22" s="1"/>
  <c r="L39" i="22"/>
  <c r="G39" i="22"/>
  <c r="G38" i="22" s="1"/>
  <c r="L38" i="22"/>
  <c r="K38" i="22"/>
  <c r="J38" i="22"/>
  <c r="F38" i="22"/>
  <c r="E38" i="22"/>
  <c r="D38" i="22"/>
  <c r="C38" i="22"/>
  <c r="J37" i="22"/>
  <c r="L37" i="22" s="1"/>
  <c r="G37" i="22"/>
  <c r="H37" i="22" s="1"/>
  <c r="J36" i="22"/>
  <c r="L36" i="22" s="1"/>
  <c r="L35" i="22" s="1"/>
  <c r="L34" i="22" s="1"/>
  <c r="G36" i="22"/>
  <c r="G35" i="22" s="1"/>
  <c r="G34" i="22" s="1"/>
  <c r="K35" i="22"/>
  <c r="K34" i="22" s="1"/>
  <c r="F35" i="22"/>
  <c r="E35" i="22"/>
  <c r="E34" i="22" s="1"/>
  <c r="D35" i="22"/>
  <c r="C35" i="22"/>
  <c r="F34" i="22"/>
  <c r="D34" i="22"/>
  <c r="C34" i="22"/>
  <c r="L33" i="22"/>
  <c r="L32" i="22" s="1"/>
  <c r="H33" i="22"/>
  <c r="G33" i="22"/>
  <c r="G32" i="22" s="1"/>
  <c r="K32" i="22"/>
  <c r="F32" i="22"/>
  <c r="F31" i="22" s="1"/>
  <c r="F30" i="22" s="1"/>
  <c r="F29" i="22" s="1"/>
  <c r="F28" i="22" s="1"/>
  <c r="F27" i="22" s="1"/>
  <c r="F26" i="22" s="1"/>
  <c r="F25" i="22" s="1"/>
  <c r="F24" i="22" s="1"/>
  <c r="F23" i="22" s="1"/>
  <c r="E32" i="22"/>
  <c r="E31" i="22" s="1"/>
  <c r="E30" i="22" s="1"/>
  <c r="E29" i="22" s="1"/>
  <c r="E28" i="22" s="1"/>
  <c r="E27" i="22" s="1"/>
  <c r="E26" i="22" s="1"/>
  <c r="E25" i="22" s="1"/>
  <c r="E24" i="22" s="1"/>
  <c r="E23" i="22" s="1"/>
  <c r="D32" i="22"/>
  <c r="C32" i="22"/>
  <c r="D31" i="22"/>
  <c r="G31" i="22" s="1"/>
  <c r="H31" i="22" s="1"/>
  <c r="K29" i="22"/>
  <c r="K28" i="22" s="1"/>
  <c r="K27" i="22" s="1"/>
  <c r="K26" i="22" s="1"/>
  <c r="C29" i="22"/>
  <c r="C28" i="22"/>
  <c r="C27" i="22"/>
  <c r="C26" i="22" s="1"/>
  <c r="C25" i="22" s="1"/>
  <c r="C24" i="22" s="1"/>
  <c r="C23" i="22" s="1"/>
  <c r="L25" i="22"/>
  <c r="L24" i="22" s="1"/>
  <c r="L23" i="22" s="1"/>
  <c r="J24" i="22"/>
  <c r="J23" i="22"/>
  <c r="H22" i="22"/>
  <c r="G22" i="22"/>
  <c r="K21" i="22"/>
  <c r="G21" i="22"/>
  <c r="G20" i="22" s="1"/>
  <c r="G19" i="22" s="1"/>
  <c r="G18" i="22" s="1"/>
  <c r="F21" i="22"/>
  <c r="F20" i="22" s="1"/>
  <c r="F19" i="22" s="1"/>
  <c r="F18" i="22" s="1"/>
  <c r="E21" i="22"/>
  <c r="D21" i="22"/>
  <c r="C21" i="22"/>
  <c r="C20" i="22" s="1"/>
  <c r="C19" i="22" s="1"/>
  <c r="C18" i="22" s="1"/>
  <c r="K20" i="22"/>
  <c r="K19" i="22" s="1"/>
  <c r="K18" i="22" s="1"/>
  <c r="E20" i="22"/>
  <c r="E19" i="22" s="1"/>
  <c r="E18" i="22" s="1"/>
  <c r="D20" i="22"/>
  <c r="D19" i="22"/>
  <c r="D18" i="22" s="1"/>
  <c r="M17" i="22"/>
  <c r="M16" i="22" s="1"/>
  <c r="M15" i="22" s="1"/>
  <c r="L17" i="22"/>
  <c r="H17" i="22"/>
  <c r="L16" i="22"/>
  <c r="L15" i="22" s="1"/>
  <c r="K16" i="22"/>
  <c r="J16" i="22"/>
  <c r="H16" i="22"/>
  <c r="G16" i="22"/>
  <c r="G15" i="22" s="1"/>
  <c r="F16" i="22"/>
  <c r="F15" i="22" s="1"/>
  <c r="E16" i="22"/>
  <c r="D16" i="22"/>
  <c r="C16" i="22"/>
  <c r="C15" i="22" s="1"/>
  <c r="K15" i="22"/>
  <c r="K11" i="22" s="1"/>
  <c r="K10" i="22" s="1"/>
  <c r="K9" i="22" s="1"/>
  <c r="K8" i="22" s="1"/>
  <c r="K42" i="22" s="1"/>
  <c r="J15" i="22"/>
  <c r="H15" i="22"/>
  <c r="E15" i="22"/>
  <c r="E12" i="22" s="1"/>
  <c r="E11" i="22" s="1"/>
  <c r="E10" i="22" s="1"/>
  <c r="E9" i="22" s="1"/>
  <c r="E8" i="22" s="1"/>
  <c r="E42" i="22" s="1"/>
  <c r="D15" i="22"/>
  <c r="G14" i="22"/>
  <c r="H14" i="22" s="1"/>
  <c r="K13" i="22"/>
  <c r="F13" i="22"/>
  <c r="E13" i="22"/>
  <c r="D13" i="22"/>
  <c r="C13" i="22"/>
  <c r="K12" i="22"/>
  <c r="J36" i="21"/>
  <c r="L36" i="21" s="1"/>
  <c r="L35" i="21" s="1"/>
  <c r="L34" i="21" s="1"/>
  <c r="J33" i="21"/>
  <c r="J32" i="21" s="1"/>
  <c r="J31" i="21"/>
  <c r="L31" i="21" s="1"/>
  <c r="J30" i="21"/>
  <c r="J22" i="21"/>
  <c r="J21" i="21" s="1"/>
  <c r="J20" i="21" s="1"/>
  <c r="J19" i="21" s="1"/>
  <c r="J18" i="21" s="1"/>
  <c r="J14" i="21"/>
  <c r="L41" i="21"/>
  <c r="G41" i="21"/>
  <c r="H41" i="21" s="1"/>
  <c r="L40" i="21"/>
  <c r="G40" i="21"/>
  <c r="H40" i="21" s="1"/>
  <c r="L39" i="21"/>
  <c r="G39" i="21"/>
  <c r="G38" i="21" s="1"/>
  <c r="K38" i="21"/>
  <c r="J38" i="21"/>
  <c r="F38" i="21"/>
  <c r="E38" i="21"/>
  <c r="D38" i="21"/>
  <c r="C38" i="21"/>
  <c r="J37" i="21"/>
  <c r="L37" i="21" s="1"/>
  <c r="G37" i="21"/>
  <c r="H37" i="21" s="1"/>
  <c r="G36" i="21"/>
  <c r="G35" i="21" s="1"/>
  <c r="G34" i="21" s="1"/>
  <c r="K35" i="21"/>
  <c r="K34" i="21" s="1"/>
  <c r="F35" i="21"/>
  <c r="F34" i="21" s="1"/>
  <c r="E35" i="21"/>
  <c r="E34" i="21" s="1"/>
  <c r="D35" i="21"/>
  <c r="C35" i="21"/>
  <c r="C34" i="21" s="1"/>
  <c r="D34" i="21"/>
  <c r="H33" i="21"/>
  <c r="G33" i="21"/>
  <c r="K32" i="21"/>
  <c r="G32" i="21"/>
  <c r="F32" i="21"/>
  <c r="F31" i="21" s="1"/>
  <c r="F30" i="21" s="1"/>
  <c r="F29" i="21" s="1"/>
  <c r="F28" i="21" s="1"/>
  <c r="F27" i="21" s="1"/>
  <c r="F26" i="21" s="1"/>
  <c r="F25" i="21" s="1"/>
  <c r="F24" i="21" s="1"/>
  <c r="F23" i="21" s="1"/>
  <c r="E32" i="21"/>
  <c r="D32" i="21"/>
  <c r="C32" i="21"/>
  <c r="E31" i="21"/>
  <c r="E30" i="21" s="1"/>
  <c r="E29" i="21" s="1"/>
  <c r="E28" i="21" s="1"/>
  <c r="E27" i="21" s="1"/>
  <c r="E26" i="21" s="1"/>
  <c r="E25" i="21" s="1"/>
  <c r="E24" i="21" s="1"/>
  <c r="E23" i="21" s="1"/>
  <c r="D31" i="21"/>
  <c r="G31" i="21" s="1"/>
  <c r="H31" i="21" s="1"/>
  <c r="K29" i="21"/>
  <c r="K28" i="21" s="1"/>
  <c r="K27" i="21" s="1"/>
  <c r="K26" i="21" s="1"/>
  <c r="C29" i="21"/>
  <c r="C28" i="21" s="1"/>
  <c r="C27" i="21" s="1"/>
  <c r="C26" i="21" s="1"/>
  <c r="C25" i="21" s="1"/>
  <c r="C24" i="21" s="1"/>
  <c r="C23" i="21" s="1"/>
  <c r="L25" i="21"/>
  <c r="L24" i="21" s="1"/>
  <c r="L23" i="21" s="1"/>
  <c r="J24" i="21"/>
  <c r="J23" i="21" s="1"/>
  <c r="H22" i="2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D20" i="21" s="1"/>
  <c r="D19" i="21" s="1"/>
  <c r="D18" i="21" s="1"/>
  <c r="C21" i="21"/>
  <c r="C20" i="21" s="1"/>
  <c r="C19" i="21" s="1"/>
  <c r="C18" i="21" s="1"/>
  <c r="K20" i="21"/>
  <c r="K19" i="21" s="1"/>
  <c r="K18" i="21" s="1"/>
  <c r="E20" i="21"/>
  <c r="E19" i="21" s="1"/>
  <c r="E18" i="21" s="1"/>
  <c r="L17" i="21"/>
  <c r="M17" i="21" s="1"/>
  <c r="M16" i="21" s="1"/>
  <c r="M15" i="21" s="1"/>
  <c r="H17" i="21"/>
  <c r="L16" i="21"/>
  <c r="L15" i="21" s="1"/>
  <c r="K16" i="21"/>
  <c r="J16" i="21"/>
  <c r="J15" i="21" s="1"/>
  <c r="H16" i="21"/>
  <c r="G16" i="21"/>
  <c r="G15" i="21" s="1"/>
  <c r="G12" i="21" s="1"/>
  <c r="G11" i="21" s="1"/>
  <c r="F16" i="21"/>
  <c r="F15" i="21" s="1"/>
  <c r="F12" i="21" s="1"/>
  <c r="F11" i="21" s="1"/>
  <c r="F10" i="21" s="1"/>
  <c r="F9" i="21" s="1"/>
  <c r="F8" i="21" s="1"/>
  <c r="F42" i="21" s="1"/>
  <c r="E16" i="21"/>
  <c r="D16" i="21"/>
  <c r="D15" i="21" s="1"/>
  <c r="C16" i="21"/>
  <c r="C15" i="21" s="1"/>
  <c r="C12" i="21" s="1"/>
  <c r="C11" i="21" s="1"/>
  <c r="C10" i="21" s="1"/>
  <c r="C9" i="21" s="1"/>
  <c r="C8" i="21" s="1"/>
  <c r="C42" i="21" s="1"/>
  <c r="K15" i="21"/>
  <c r="H15" i="21"/>
  <c r="E15" i="21"/>
  <c r="E12" i="21" s="1"/>
  <c r="E11" i="21" s="1"/>
  <c r="E10" i="21" s="1"/>
  <c r="E9" i="21" s="1"/>
  <c r="E8" i="21" s="1"/>
  <c r="E42" i="21" s="1"/>
  <c r="J13" i="21"/>
  <c r="G14" i="21"/>
  <c r="H14" i="21" s="1"/>
  <c r="K13" i="21"/>
  <c r="G13" i="21"/>
  <c r="F13" i="21"/>
  <c r="E13" i="21"/>
  <c r="D13" i="21"/>
  <c r="C13" i="21"/>
  <c r="K12" i="21"/>
  <c r="L42" i="20"/>
  <c r="L42" i="19"/>
  <c r="L27" i="26" l="1"/>
  <c r="H39" i="26"/>
  <c r="M40" i="26"/>
  <c r="M39" i="26" s="1"/>
  <c r="J27" i="26"/>
  <c r="J10" i="26" s="1"/>
  <c r="J9" i="26" s="1"/>
  <c r="J8" i="26" s="1"/>
  <c r="J43" i="26" s="1"/>
  <c r="M37" i="26"/>
  <c r="M36" i="26" s="1"/>
  <c r="M35" i="26" s="1"/>
  <c r="H36" i="26"/>
  <c r="D10" i="26"/>
  <c r="D9" i="26" s="1"/>
  <c r="D8" i="26" s="1"/>
  <c r="D43" i="26" s="1"/>
  <c r="L13" i="26"/>
  <c r="N14" i="26"/>
  <c r="D30" i="26"/>
  <c r="D29" i="26" s="1"/>
  <c r="D28" i="26" s="1"/>
  <c r="D27" i="26" s="1"/>
  <c r="D26" i="26" s="1"/>
  <c r="D25" i="26" s="1"/>
  <c r="D24" i="26" s="1"/>
  <c r="G31" i="26"/>
  <c r="H21" i="26"/>
  <c r="M14" i="26"/>
  <c r="M13" i="26" s="1"/>
  <c r="D30" i="25"/>
  <c r="D29" i="25" s="1"/>
  <c r="D28" i="25" s="1"/>
  <c r="D27" i="25" s="1"/>
  <c r="D26" i="25" s="1"/>
  <c r="D25" i="25" s="1"/>
  <c r="D24" i="25" s="1"/>
  <c r="G31" i="25"/>
  <c r="H20" i="25"/>
  <c r="N14" i="25"/>
  <c r="L13" i="25"/>
  <c r="D10" i="25"/>
  <c r="D9" i="25" s="1"/>
  <c r="D8" i="25" s="1"/>
  <c r="D43" i="25" s="1"/>
  <c r="H39" i="25"/>
  <c r="M40" i="25"/>
  <c r="M39" i="25" s="1"/>
  <c r="M37" i="25"/>
  <c r="M36" i="25" s="1"/>
  <c r="M35" i="25" s="1"/>
  <c r="H36" i="25"/>
  <c r="J28" i="24"/>
  <c r="J27" i="24" s="1"/>
  <c r="J10" i="24" s="1"/>
  <c r="J9" i="24" s="1"/>
  <c r="J8" i="24" s="1"/>
  <c r="J43" i="24" s="1"/>
  <c r="D30" i="24"/>
  <c r="D29" i="24" s="1"/>
  <c r="D28" i="24" s="1"/>
  <c r="D27" i="24" s="1"/>
  <c r="G31" i="24"/>
  <c r="H21" i="24"/>
  <c r="M32" i="24"/>
  <c r="N40" i="24"/>
  <c r="H39" i="24"/>
  <c r="M40" i="24"/>
  <c r="M39" i="24" s="1"/>
  <c r="M37" i="24"/>
  <c r="M36" i="24" s="1"/>
  <c r="M35" i="24" s="1"/>
  <c r="H36" i="24"/>
  <c r="N13" i="24"/>
  <c r="L12" i="24"/>
  <c r="M38" i="23"/>
  <c r="M18" i="23"/>
  <c r="M16" i="23" s="1"/>
  <c r="L15" i="23"/>
  <c r="F12" i="23"/>
  <c r="F11" i="23" s="1"/>
  <c r="F10" i="23" s="1"/>
  <c r="F9" i="23" s="1"/>
  <c r="F8" i="23" s="1"/>
  <c r="F43" i="23" s="1"/>
  <c r="E31" i="23"/>
  <c r="E30" i="23" s="1"/>
  <c r="E29" i="23" s="1"/>
  <c r="E28" i="23" s="1"/>
  <c r="E27" i="23" s="1"/>
  <c r="E26" i="23" s="1"/>
  <c r="E25" i="23" s="1"/>
  <c r="E24" i="23" s="1"/>
  <c r="G32" i="23"/>
  <c r="H32" i="23" s="1"/>
  <c r="L23" i="23"/>
  <c r="L22" i="23" s="1"/>
  <c r="L21" i="23" s="1"/>
  <c r="L20" i="23" s="1"/>
  <c r="L19" i="23" s="1"/>
  <c r="C28" i="23"/>
  <c r="C27" i="23" s="1"/>
  <c r="C26" i="23" s="1"/>
  <c r="C25" i="23" s="1"/>
  <c r="C24" i="23" s="1"/>
  <c r="G36" i="23"/>
  <c r="G35" i="23" s="1"/>
  <c r="D12" i="23"/>
  <c r="D11" i="23" s="1"/>
  <c r="C12" i="23"/>
  <c r="C11" i="23" s="1"/>
  <c r="M17" i="23"/>
  <c r="M15" i="23" s="1"/>
  <c r="D30" i="23"/>
  <c r="D29" i="23" s="1"/>
  <c r="D28" i="23" s="1"/>
  <c r="D27" i="23" s="1"/>
  <c r="D26" i="23" s="1"/>
  <c r="D25" i="23" s="1"/>
  <c r="D24" i="23" s="1"/>
  <c r="G31" i="23"/>
  <c r="H34" i="23"/>
  <c r="H14" i="23"/>
  <c r="G13" i="23"/>
  <c r="G12" i="23" s="1"/>
  <c r="G11" i="23" s="1"/>
  <c r="J30" i="23"/>
  <c r="J29" i="23" s="1"/>
  <c r="J28" i="23" s="1"/>
  <c r="J27" i="23" s="1"/>
  <c r="L31" i="23"/>
  <c r="L30" i="23" s="1"/>
  <c r="L29" i="23" s="1"/>
  <c r="L28" i="23" s="1"/>
  <c r="J13" i="23"/>
  <c r="J12" i="23" s="1"/>
  <c r="J11" i="23" s="1"/>
  <c r="L14" i="23"/>
  <c r="K11" i="23"/>
  <c r="K10" i="23" s="1"/>
  <c r="K9" i="23" s="1"/>
  <c r="K8" i="23" s="1"/>
  <c r="K43" i="23" s="1"/>
  <c r="H23" i="23"/>
  <c r="H16" i="23"/>
  <c r="L36" i="23"/>
  <c r="L35" i="23" s="1"/>
  <c r="M41" i="23"/>
  <c r="N41" i="23"/>
  <c r="M42" i="23"/>
  <c r="E12" i="23"/>
  <c r="E11" i="23" s="1"/>
  <c r="E10" i="23" s="1"/>
  <c r="E9" i="23" s="1"/>
  <c r="E8" i="23" s="1"/>
  <c r="E43" i="23" s="1"/>
  <c r="M32" i="23"/>
  <c r="L39" i="23"/>
  <c r="N42" i="23"/>
  <c r="H37" i="23"/>
  <c r="H40" i="23"/>
  <c r="J29" i="22"/>
  <c r="J28" i="22" s="1"/>
  <c r="L22" i="22"/>
  <c r="L21" i="22" s="1"/>
  <c r="L20" i="22" s="1"/>
  <c r="L19" i="22" s="1"/>
  <c r="L18" i="22" s="1"/>
  <c r="J12" i="22"/>
  <c r="J11" i="22" s="1"/>
  <c r="C12" i="22"/>
  <c r="C11" i="22" s="1"/>
  <c r="C10" i="22" s="1"/>
  <c r="C9" i="22" s="1"/>
  <c r="C8" i="22" s="1"/>
  <c r="C42" i="22" s="1"/>
  <c r="M40" i="22"/>
  <c r="M31" i="22"/>
  <c r="M14" i="22"/>
  <c r="M13" i="22" s="1"/>
  <c r="H13" i="22"/>
  <c r="D12" i="22"/>
  <c r="D11" i="22" s="1"/>
  <c r="M37" i="22"/>
  <c r="N40" i="22"/>
  <c r="M41" i="22"/>
  <c r="F12" i="22"/>
  <c r="F11" i="22" s="1"/>
  <c r="F10" i="22" s="1"/>
  <c r="F9" i="22" s="1"/>
  <c r="F8" i="22" s="1"/>
  <c r="F42" i="22" s="1"/>
  <c r="J27" i="22"/>
  <c r="J26" i="22" s="1"/>
  <c r="J10" i="22" s="1"/>
  <c r="J9" i="22" s="1"/>
  <c r="J8" i="22" s="1"/>
  <c r="J42" i="22" s="1"/>
  <c r="N41" i="22"/>
  <c r="G13" i="22"/>
  <c r="G12" i="22" s="1"/>
  <c r="G11" i="22" s="1"/>
  <c r="L14" i="22"/>
  <c r="M22" i="22"/>
  <c r="M21" i="22" s="1"/>
  <c r="M20" i="22" s="1"/>
  <c r="M19" i="22" s="1"/>
  <c r="M18" i="22" s="1"/>
  <c r="M33" i="22"/>
  <c r="M32" i="22" s="1"/>
  <c r="H36" i="22"/>
  <c r="H39" i="22"/>
  <c r="H21" i="22"/>
  <c r="H32" i="22"/>
  <c r="J35" i="22"/>
  <c r="J34" i="22" s="1"/>
  <c r="D30" i="22"/>
  <c r="L30" i="22"/>
  <c r="L29" i="22" s="1"/>
  <c r="L28" i="22" s="1"/>
  <c r="L27" i="22" s="1"/>
  <c r="L26" i="22" s="1"/>
  <c r="L38" i="21"/>
  <c r="L33" i="21"/>
  <c r="M33" i="21" s="1"/>
  <c r="M32" i="21" s="1"/>
  <c r="J29" i="21"/>
  <c r="J28" i="21" s="1"/>
  <c r="J27" i="21" s="1"/>
  <c r="L22" i="21"/>
  <c r="M22" i="21" s="1"/>
  <c r="M21" i="21" s="1"/>
  <c r="M20" i="21" s="1"/>
  <c r="M19" i="21" s="1"/>
  <c r="M18" i="21" s="1"/>
  <c r="H13" i="21"/>
  <c r="D12" i="21"/>
  <c r="D11" i="21" s="1"/>
  <c r="J12" i="21"/>
  <c r="J11" i="21" s="1"/>
  <c r="M40" i="21"/>
  <c r="M37" i="21"/>
  <c r="N40" i="21"/>
  <c r="M41" i="21"/>
  <c r="K11" i="21"/>
  <c r="K10" i="21" s="1"/>
  <c r="K9" i="21" s="1"/>
  <c r="K8" i="21" s="1"/>
  <c r="K42" i="21" s="1"/>
  <c r="M31" i="21"/>
  <c r="N41" i="21"/>
  <c r="L32" i="21"/>
  <c r="H21" i="21"/>
  <c r="H32" i="21"/>
  <c r="J35" i="21"/>
  <c r="J34" i="21" s="1"/>
  <c r="L14" i="21"/>
  <c r="D30" i="21"/>
  <c r="L21" i="21"/>
  <c r="L20" i="21" s="1"/>
  <c r="L19" i="21" s="1"/>
  <c r="L18" i="21" s="1"/>
  <c r="H36" i="21"/>
  <c r="H39" i="21"/>
  <c r="N39" i="21" s="1"/>
  <c r="L30" i="21"/>
  <c r="L29" i="21" s="1"/>
  <c r="L28" i="21" s="1"/>
  <c r="J37" i="20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H20" i="26" l="1"/>
  <c r="G30" i="26"/>
  <c r="G29" i="26" s="1"/>
  <c r="G28" i="26" s="1"/>
  <c r="G27" i="26" s="1"/>
  <c r="H31" i="26"/>
  <c r="H35" i="26"/>
  <c r="N39" i="26"/>
  <c r="N13" i="26"/>
  <c r="L12" i="26"/>
  <c r="H35" i="25"/>
  <c r="L12" i="25"/>
  <c r="N13" i="25"/>
  <c r="H19" i="25"/>
  <c r="G30" i="25"/>
  <c r="G29" i="25" s="1"/>
  <c r="G28" i="25" s="1"/>
  <c r="G27" i="25" s="1"/>
  <c r="H31" i="25"/>
  <c r="N39" i="25"/>
  <c r="H20" i="24"/>
  <c r="N39" i="24"/>
  <c r="H35" i="24"/>
  <c r="G30" i="24"/>
  <c r="G29" i="24" s="1"/>
  <c r="G28" i="24" s="1"/>
  <c r="G27" i="24" s="1"/>
  <c r="H31" i="24"/>
  <c r="L11" i="24"/>
  <c r="D26" i="24"/>
  <c r="D25" i="24" s="1"/>
  <c r="D24" i="24" s="1"/>
  <c r="D10" i="24"/>
  <c r="D9" i="24" s="1"/>
  <c r="D8" i="24" s="1"/>
  <c r="D43" i="24" s="1"/>
  <c r="J10" i="23"/>
  <c r="J9" i="23" s="1"/>
  <c r="J8" i="23" s="1"/>
  <c r="J43" i="23" s="1"/>
  <c r="C10" i="23"/>
  <c r="C9" i="23" s="1"/>
  <c r="C8" i="23" s="1"/>
  <c r="C43" i="23" s="1"/>
  <c r="H39" i="23"/>
  <c r="M40" i="23"/>
  <c r="M39" i="23" s="1"/>
  <c r="M14" i="23"/>
  <c r="M13" i="23" s="1"/>
  <c r="H13" i="23"/>
  <c r="N40" i="23"/>
  <c r="N14" i="23"/>
  <c r="L13" i="23"/>
  <c r="M34" i="23"/>
  <c r="M33" i="23" s="1"/>
  <c r="H33" i="23"/>
  <c r="H31" i="23"/>
  <c r="G30" i="23"/>
  <c r="G29" i="23" s="1"/>
  <c r="G28" i="23" s="1"/>
  <c r="G27" i="23" s="1"/>
  <c r="G26" i="23" s="1"/>
  <c r="G25" i="23" s="1"/>
  <c r="G24" i="23" s="1"/>
  <c r="M37" i="23"/>
  <c r="M36" i="23" s="1"/>
  <c r="M35" i="23" s="1"/>
  <c r="H36" i="23"/>
  <c r="N39" i="23"/>
  <c r="L27" i="23"/>
  <c r="H15" i="23"/>
  <c r="M23" i="23"/>
  <c r="M22" i="23" s="1"/>
  <c r="M21" i="23" s="1"/>
  <c r="M20" i="23" s="1"/>
  <c r="M19" i="23" s="1"/>
  <c r="H22" i="23"/>
  <c r="D10" i="23"/>
  <c r="D9" i="23" s="1"/>
  <c r="D8" i="23" s="1"/>
  <c r="D43" i="23" s="1"/>
  <c r="H20" i="22"/>
  <c r="H38" i="22"/>
  <c r="M39" i="22"/>
  <c r="M38" i="22" s="1"/>
  <c r="M36" i="22"/>
  <c r="M35" i="22" s="1"/>
  <c r="M34" i="22" s="1"/>
  <c r="H35" i="22"/>
  <c r="D29" i="22"/>
  <c r="D28" i="22" s="1"/>
  <c r="D27" i="22" s="1"/>
  <c r="D26" i="22" s="1"/>
  <c r="D25" i="22" s="1"/>
  <c r="D24" i="22" s="1"/>
  <c r="D23" i="22" s="1"/>
  <c r="G30" i="22"/>
  <c r="N39" i="22"/>
  <c r="N14" i="22"/>
  <c r="L13" i="22"/>
  <c r="D29" i="21"/>
  <c r="D28" i="21" s="1"/>
  <c r="D27" i="21" s="1"/>
  <c r="D26" i="21" s="1"/>
  <c r="D25" i="21" s="1"/>
  <c r="D24" i="21" s="1"/>
  <c r="D23" i="21" s="1"/>
  <c r="G30" i="21"/>
  <c r="L13" i="21"/>
  <c r="N14" i="21"/>
  <c r="D10" i="21"/>
  <c r="D9" i="21" s="1"/>
  <c r="D8" i="21" s="1"/>
  <c r="D42" i="21" s="1"/>
  <c r="L27" i="21"/>
  <c r="L26" i="21" s="1"/>
  <c r="H38" i="21"/>
  <c r="M39" i="21"/>
  <c r="M38" i="21" s="1"/>
  <c r="J26" i="21"/>
  <c r="J10" i="21" s="1"/>
  <c r="J9" i="21" s="1"/>
  <c r="J8" i="21" s="1"/>
  <c r="J42" i="21" s="1"/>
  <c r="M14" i="21"/>
  <c r="M13" i="21" s="1"/>
  <c r="M36" i="21"/>
  <c r="M35" i="21" s="1"/>
  <c r="M34" i="21" s="1"/>
  <c r="H35" i="21"/>
  <c r="H20" i="21"/>
  <c r="L38" i="20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M31" i="26" l="1"/>
  <c r="M30" i="26" s="1"/>
  <c r="M29" i="26" s="1"/>
  <c r="M28" i="26" s="1"/>
  <c r="M27" i="26" s="1"/>
  <c r="H30" i="26"/>
  <c r="G26" i="26"/>
  <c r="G25" i="26" s="1"/>
  <c r="G24" i="26" s="1"/>
  <c r="G10" i="26"/>
  <c r="G9" i="26" s="1"/>
  <c r="G8" i="26" s="1"/>
  <c r="G43" i="26" s="1"/>
  <c r="H19" i="26"/>
  <c r="L11" i="26"/>
  <c r="H12" i="25"/>
  <c r="N12" i="25"/>
  <c r="L11" i="25"/>
  <c r="M31" i="25"/>
  <c r="M30" i="25" s="1"/>
  <c r="M29" i="25" s="1"/>
  <c r="M28" i="25" s="1"/>
  <c r="M27" i="25" s="1"/>
  <c r="H30" i="25"/>
  <c r="G26" i="25"/>
  <c r="G25" i="25" s="1"/>
  <c r="G24" i="25" s="1"/>
  <c r="G10" i="25"/>
  <c r="G9" i="25" s="1"/>
  <c r="G8" i="25" s="1"/>
  <c r="G43" i="25" s="1"/>
  <c r="G26" i="24"/>
  <c r="G25" i="24" s="1"/>
  <c r="G24" i="24" s="1"/>
  <c r="G10" i="24"/>
  <c r="G9" i="24" s="1"/>
  <c r="G8" i="24" s="1"/>
  <c r="G43" i="24" s="1"/>
  <c r="L10" i="24"/>
  <c r="M31" i="24"/>
  <c r="M30" i="24" s="1"/>
  <c r="M29" i="24" s="1"/>
  <c r="M28" i="24" s="1"/>
  <c r="M27" i="24" s="1"/>
  <c r="H30" i="24"/>
  <c r="H19" i="24"/>
  <c r="H21" i="23"/>
  <c r="L12" i="23"/>
  <c r="N13" i="23"/>
  <c r="H35" i="23"/>
  <c r="G10" i="23"/>
  <c r="G9" i="23" s="1"/>
  <c r="G8" i="23" s="1"/>
  <c r="G43" i="23" s="1"/>
  <c r="M31" i="23"/>
  <c r="M30" i="23" s="1"/>
  <c r="M29" i="23" s="1"/>
  <c r="M28" i="23" s="1"/>
  <c r="M27" i="23" s="1"/>
  <c r="H30" i="23"/>
  <c r="N13" i="22"/>
  <c r="L12" i="22"/>
  <c r="N38" i="22"/>
  <c r="H34" i="22"/>
  <c r="H19" i="22"/>
  <c r="D10" i="22"/>
  <c r="D9" i="22" s="1"/>
  <c r="D8" i="22" s="1"/>
  <c r="D42" i="22" s="1"/>
  <c r="G29" i="22"/>
  <c r="G28" i="22" s="1"/>
  <c r="G27" i="22" s="1"/>
  <c r="G26" i="22" s="1"/>
  <c r="H30" i="22"/>
  <c r="H34" i="21"/>
  <c r="N38" i="21"/>
  <c r="L12" i="21"/>
  <c r="N13" i="21"/>
  <c r="H30" i="21"/>
  <c r="G29" i="21"/>
  <c r="G28" i="21" s="1"/>
  <c r="G27" i="21" s="1"/>
  <c r="G26" i="21" s="1"/>
  <c r="H19" i="21"/>
  <c r="J26" i="20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L10" i="26" l="1"/>
  <c r="H12" i="26"/>
  <c r="H29" i="26"/>
  <c r="H29" i="25"/>
  <c r="L10" i="25"/>
  <c r="H11" i="25"/>
  <c r="L9" i="24"/>
  <c r="H12" i="24"/>
  <c r="H29" i="24"/>
  <c r="L11" i="23"/>
  <c r="H29" i="23"/>
  <c r="H20" i="23"/>
  <c r="G25" i="22"/>
  <c r="G24" i="22" s="1"/>
  <c r="G23" i="22" s="1"/>
  <c r="G10" i="22"/>
  <c r="G9" i="22" s="1"/>
  <c r="G8" i="22" s="1"/>
  <c r="G42" i="22" s="1"/>
  <c r="H18" i="22"/>
  <c r="M30" i="22"/>
  <c r="M29" i="22" s="1"/>
  <c r="M28" i="22" s="1"/>
  <c r="M27" i="22" s="1"/>
  <c r="M26" i="22" s="1"/>
  <c r="H29" i="22"/>
  <c r="L11" i="22"/>
  <c r="L11" i="21"/>
  <c r="H18" i="21"/>
  <c r="G25" i="21"/>
  <c r="G24" i="21" s="1"/>
  <c r="G23" i="21" s="1"/>
  <c r="G10" i="21"/>
  <c r="G9" i="21" s="1"/>
  <c r="G8" i="21" s="1"/>
  <c r="G42" i="21" s="1"/>
  <c r="M30" i="21"/>
  <c r="M29" i="21" s="1"/>
  <c r="M28" i="21" s="1"/>
  <c r="M27" i="21" s="1"/>
  <c r="M26" i="21" s="1"/>
  <c r="H29" i="21"/>
  <c r="N38" i="20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L9" i="26" l="1"/>
  <c r="H28" i="26"/>
  <c r="H11" i="26"/>
  <c r="N12" i="26"/>
  <c r="N11" i="25"/>
  <c r="L9" i="25"/>
  <c r="H28" i="25"/>
  <c r="H28" i="24"/>
  <c r="L8" i="24"/>
  <c r="H11" i="24"/>
  <c r="N12" i="24"/>
  <c r="H19" i="23"/>
  <c r="L10" i="23"/>
  <c r="H28" i="23"/>
  <c r="H12" i="22"/>
  <c r="L10" i="22"/>
  <c r="H28" i="22"/>
  <c r="L10" i="21"/>
  <c r="H12" i="21"/>
  <c r="H28" i="21"/>
  <c r="H29" i="20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H27" i="26" l="1"/>
  <c r="H10" i="26"/>
  <c r="N11" i="26"/>
  <c r="L8" i="26"/>
  <c r="L8" i="25"/>
  <c r="H27" i="25"/>
  <c r="N11" i="24"/>
  <c r="L43" i="24"/>
  <c r="H27" i="24"/>
  <c r="H27" i="23"/>
  <c r="L9" i="23"/>
  <c r="H12" i="23"/>
  <c r="H27" i="22"/>
  <c r="L9" i="22"/>
  <c r="H11" i="22"/>
  <c r="N12" i="22"/>
  <c r="H27" i="21"/>
  <c r="H11" i="21"/>
  <c r="N12" i="21"/>
  <c r="L9" i="21"/>
  <c r="L9" i="20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H9" i="26" l="1"/>
  <c r="N10" i="26"/>
  <c r="L43" i="26"/>
  <c r="H26" i="26"/>
  <c r="H26" i="25"/>
  <c r="H10" i="25"/>
  <c r="L43" i="25"/>
  <c r="H26" i="24"/>
  <c r="H10" i="24"/>
  <c r="H11" i="23"/>
  <c r="N12" i="23"/>
  <c r="H26" i="23"/>
  <c r="L8" i="23"/>
  <c r="N11" i="22"/>
  <c r="L8" i="22"/>
  <c r="H26" i="22"/>
  <c r="L8" i="21"/>
  <c r="N11" i="21"/>
  <c r="H26" i="21"/>
  <c r="H10" i="21" s="1"/>
  <c r="N11" i="20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25" i="26" l="1"/>
  <c r="M26" i="26"/>
  <c r="H8" i="26"/>
  <c r="N9" i="26"/>
  <c r="H9" i="25"/>
  <c r="N10" i="25"/>
  <c r="H25" i="25"/>
  <c r="M26" i="25"/>
  <c r="H25" i="24"/>
  <c r="M26" i="24"/>
  <c r="H9" i="24"/>
  <c r="N10" i="24"/>
  <c r="H25" i="23"/>
  <c r="M26" i="23"/>
  <c r="H10" i="23"/>
  <c r="N11" i="23"/>
  <c r="H25" i="22"/>
  <c r="L42" i="22"/>
  <c r="H10" i="22"/>
  <c r="H9" i="21"/>
  <c r="N10" i="21"/>
  <c r="L42" i="21"/>
  <c r="H25" i="21"/>
  <c r="H26" i="20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24" i="26" l="1"/>
  <c r="M25" i="26"/>
  <c r="H43" i="26"/>
  <c r="N8" i="26"/>
  <c r="M25" i="25"/>
  <c r="H24" i="25"/>
  <c r="H8" i="25"/>
  <c r="N9" i="25"/>
  <c r="H8" i="24"/>
  <c r="N9" i="24"/>
  <c r="M25" i="24"/>
  <c r="H24" i="24"/>
  <c r="H9" i="23"/>
  <c r="N10" i="23"/>
  <c r="H24" i="23"/>
  <c r="M25" i="23"/>
  <c r="H9" i="22"/>
  <c r="N10" i="22"/>
  <c r="H24" i="22"/>
  <c r="M25" i="22"/>
  <c r="H24" i="21"/>
  <c r="M25" i="21"/>
  <c r="H8" i="21"/>
  <c r="N9" i="21"/>
  <c r="H25" i="20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I17" i="26" l="1"/>
  <c r="I16" i="26"/>
  <c r="I43" i="26"/>
  <c r="I32" i="26"/>
  <c r="I41" i="26"/>
  <c r="I23" i="26"/>
  <c r="I38" i="26"/>
  <c r="I34" i="26"/>
  <c r="I42" i="26"/>
  <c r="I18" i="26"/>
  <c r="I15" i="26"/>
  <c r="I14" i="26"/>
  <c r="I33" i="26"/>
  <c r="I22" i="26"/>
  <c r="I37" i="26"/>
  <c r="I40" i="26"/>
  <c r="I13" i="26"/>
  <c r="I21" i="26"/>
  <c r="I39" i="26"/>
  <c r="I36" i="26"/>
  <c r="I31" i="26"/>
  <c r="I35" i="26"/>
  <c r="I20" i="26"/>
  <c r="I30" i="26"/>
  <c r="I19" i="26"/>
  <c r="I12" i="26"/>
  <c r="I29" i="26"/>
  <c r="I28" i="26"/>
  <c r="I11" i="26"/>
  <c r="I10" i="26"/>
  <c r="I27" i="26"/>
  <c r="I26" i="26"/>
  <c r="N43" i="26"/>
  <c r="I9" i="26"/>
  <c r="M24" i="26"/>
  <c r="M12" i="26" s="1"/>
  <c r="M11" i="26" s="1"/>
  <c r="M10" i="26" s="1"/>
  <c r="M9" i="26" s="1"/>
  <c r="M8" i="26" s="1"/>
  <c r="M43" i="26" s="1"/>
  <c r="I24" i="26"/>
  <c r="I25" i="26"/>
  <c r="I8" i="26"/>
  <c r="H43" i="25"/>
  <c r="I8" i="25"/>
  <c r="N8" i="25"/>
  <c r="M24" i="25"/>
  <c r="M12" i="25" s="1"/>
  <c r="M11" i="25" s="1"/>
  <c r="M10" i="25" s="1"/>
  <c r="M9" i="25" s="1"/>
  <c r="M8" i="25" s="1"/>
  <c r="M43" i="25" s="1"/>
  <c r="I24" i="25"/>
  <c r="H43" i="24"/>
  <c r="I8" i="24"/>
  <c r="N8" i="24"/>
  <c r="M24" i="24"/>
  <c r="M12" i="24" s="1"/>
  <c r="M11" i="24" s="1"/>
  <c r="M10" i="24" s="1"/>
  <c r="M9" i="24" s="1"/>
  <c r="M8" i="24" s="1"/>
  <c r="M43" i="24" s="1"/>
  <c r="I24" i="24"/>
  <c r="M24" i="23"/>
  <c r="M12" i="23" s="1"/>
  <c r="M11" i="23" s="1"/>
  <c r="M10" i="23" s="1"/>
  <c r="M9" i="23" s="1"/>
  <c r="M8" i="23" s="1"/>
  <c r="M43" i="23" s="1"/>
  <c r="H8" i="23"/>
  <c r="N9" i="23"/>
  <c r="M24" i="22"/>
  <c r="H23" i="22"/>
  <c r="H8" i="22"/>
  <c r="N9" i="22"/>
  <c r="H42" i="21"/>
  <c r="I8" i="21" s="1"/>
  <c r="N8" i="21"/>
  <c r="M24" i="21"/>
  <c r="H23" i="21"/>
  <c r="H9" i="20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I23" i="25" l="1"/>
  <c r="I17" i="25"/>
  <c r="I16" i="25"/>
  <c r="I43" i="25"/>
  <c r="I14" i="25"/>
  <c r="I41" i="25"/>
  <c r="I32" i="25"/>
  <c r="I22" i="25"/>
  <c r="I34" i="25"/>
  <c r="I15" i="25"/>
  <c r="I42" i="25"/>
  <c r="I18" i="25"/>
  <c r="I38" i="25"/>
  <c r="I33" i="25"/>
  <c r="I21" i="25"/>
  <c r="I40" i="25"/>
  <c r="I13" i="25"/>
  <c r="I37" i="25"/>
  <c r="I36" i="25"/>
  <c r="I39" i="25"/>
  <c r="I20" i="25"/>
  <c r="I19" i="25"/>
  <c r="I31" i="25"/>
  <c r="I35" i="25"/>
  <c r="I30" i="25"/>
  <c r="I12" i="25"/>
  <c r="I11" i="25"/>
  <c r="I29" i="25"/>
  <c r="I28" i="25"/>
  <c r="I27" i="25"/>
  <c r="N43" i="25"/>
  <c r="I10" i="25"/>
  <c r="I26" i="25"/>
  <c r="I25" i="25"/>
  <c r="I9" i="25"/>
  <c r="I34" i="24"/>
  <c r="I17" i="24"/>
  <c r="I43" i="24"/>
  <c r="I16" i="24"/>
  <c r="I18" i="24"/>
  <c r="I15" i="24"/>
  <c r="I41" i="24"/>
  <c r="I23" i="24"/>
  <c r="I42" i="24"/>
  <c r="I14" i="24"/>
  <c r="I38" i="24"/>
  <c r="I33" i="24"/>
  <c r="I40" i="24"/>
  <c r="I32" i="24"/>
  <c r="I37" i="24"/>
  <c r="I22" i="24"/>
  <c r="I13" i="24"/>
  <c r="I21" i="24"/>
  <c r="I39" i="24"/>
  <c r="I36" i="24"/>
  <c r="I35" i="24"/>
  <c r="I20" i="24"/>
  <c r="I31" i="24"/>
  <c r="I19" i="24"/>
  <c r="I30" i="24"/>
  <c r="I12" i="24"/>
  <c r="I29" i="24"/>
  <c r="I28" i="24"/>
  <c r="I11" i="24"/>
  <c r="N43" i="24"/>
  <c r="I27" i="24"/>
  <c r="I10" i="24"/>
  <c r="I26" i="24"/>
  <c r="I9" i="24"/>
  <c r="I25" i="24"/>
  <c r="H43" i="23"/>
  <c r="I8" i="23"/>
  <c r="N8" i="23"/>
  <c r="H42" i="22"/>
  <c r="I8" i="22"/>
  <c r="N8" i="22"/>
  <c r="M23" i="22"/>
  <c r="M12" i="22" s="1"/>
  <c r="M11" i="22" s="1"/>
  <c r="M10" i="22" s="1"/>
  <c r="M9" i="22" s="1"/>
  <c r="M8" i="22" s="1"/>
  <c r="M42" i="22" s="1"/>
  <c r="I23" i="22"/>
  <c r="M23" i="21"/>
  <c r="M12" i="21" s="1"/>
  <c r="M11" i="21" s="1"/>
  <c r="M10" i="21" s="1"/>
  <c r="M9" i="21" s="1"/>
  <c r="M8" i="21" s="1"/>
  <c r="M42" i="21" s="1"/>
  <c r="I23" i="21"/>
  <c r="I24" i="21"/>
  <c r="I16" i="21"/>
  <c r="I42" i="21"/>
  <c r="I17" i="21"/>
  <c r="I14" i="21"/>
  <c r="I15" i="21"/>
  <c r="I40" i="21"/>
  <c r="I31" i="21"/>
  <c r="I22" i="21"/>
  <c r="I33" i="21"/>
  <c r="I37" i="21"/>
  <c r="I41" i="21"/>
  <c r="I32" i="21"/>
  <c r="I21" i="21"/>
  <c r="I13" i="21"/>
  <c r="I36" i="21"/>
  <c r="I39" i="21"/>
  <c r="I35" i="21"/>
  <c r="I38" i="21"/>
  <c r="I20" i="21"/>
  <c r="I19" i="21"/>
  <c r="I34" i="21"/>
  <c r="I30" i="21"/>
  <c r="I18" i="21"/>
  <c r="I29" i="21"/>
  <c r="I12" i="21"/>
  <c r="I28" i="21"/>
  <c r="I11" i="21"/>
  <c r="I27" i="21"/>
  <c r="I10" i="21"/>
  <c r="I26" i="21"/>
  <c r="I25" i="21"/>
  <c r="N42" i="21"/>
  <c r="I9" i="21"/>
  <c r="M24" i="20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I43" i="23" l="1"/>
  <c r="I41" i="23"/>
  <c r="I32" i="23"/>
  <c r="I17" i="23"/>
  <c r="I38" i="23"/>
  <c r="I42" i="23"/>
  <c r="I16" i="23"/>
  <c r="I37" i="23"/>
  <c r="I14" i="23"/>
  <c r="I23" i="23"/>
  <c r="I40" i="23"/>
  <c r="I34" i="23"/>
  <c r="I31" i="23"/>
  <c r="I33" i="23"/>
  <c r="I15" i="23"/>
  <c r="I13" i="23"/>
  <c r="I36" i="23"/>
  <c r="I39" i="23"/>
  <c r="I22" i="23"/>
  <c r="I30" i="23"/>
  <c r="I35" i="23"/>
  <c r="I21" i="23"/>
  <c r="I20" i="23"/>
  <c r="I29" i="23"/>
  <c r="I28" i="23"/>
  <c r="I19" i="23"/>
  <c r="I12" i="23"/>
  <c r="I27" i="23"/>
  <c r="I11" i="23"/>
  <c r="I26" i="23"/>
  <c r="I25" i="23"/>
  <c r="N43" i="23"/>
  <c r="I10" i="23"/>
  <c r="I24" i="23"/>
  <c r="I9" i="23"/>
  <c r="I17" i="22"/>
  <c r="I16" i="22"/>
  <c r="I42" i="22"/>
  <c r="I22" i="22"/>
  <c r="I15" i="22"/>
  <c r="I33" i="22"/>
  <c r="I14" i="22"/>
  <c r="I41" i="22"/>
  <c r="I37" i="22"/>
  <c r="I40" i="22"/>
  <c r="I31" i="22"/>
  <c r="I21" i="22"/>
  <c r="I36" i="22"/>
  <c r="I13" i="22"/>
  <c r="I32" i="22"/>
  <c r="I39" i="22"/>
  <c r="I38" i="22"/>
  <c r="I35" i="22"/>
  <c r="I20" i="22"/>
  <c r="I19" i="22"/>
  <c r="I34" i="22"/>
  <c r="I30" i="22"/>
  <c r="I18" i="22"/>
  <c r="I29" i="22"/>
  <c r="I28" i="22"/>
  <c r="I12" i="22"/>
  <c r="I11" i="22"/>
  <c r="I27" i="22"/>
  <c r="I26" i="22"/>
  <c r="I10" i="22"/>
  <c r="I25" i="22"/>
  <c r="N42" i="22"/>
  <c r="I24" i="22"/>
  <c r="I9" i="22"/>
  <c r="H42" i="20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<sst xmlns="http://schemas.openxmlformats.org/spreadsheetml/2006/main" count="1294" uniqueCount="115">
  <si>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</si>
  <si>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</si>
  <si>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</si>
  <si>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</si>
  <si>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</si>
  <si>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</si>
  <si>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</si>
  <si>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</si>
  <si>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</si>
  <si>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</si>
  <si>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</si>
  <si>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</si>
  <si>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</si>
  <si>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</si>
  <si>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</si>
  <si>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</si>
  <si>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</si>
  <si>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</si>
  <si>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</si>
  <si>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</si>
  <si>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</si>
  <si>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</si>
  <si>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</si>
  <si>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</si>
  <si>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</si>
  <si>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</si>
  <si>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</si>
  <si>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</si>
  <si>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</si>
  <si>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</si>
  <si>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</si>
  <si>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</si>
  <si>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</si>
  <si>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</si>
  <si>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</si>
  <si>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</si>
  <si>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</si>
  <si>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</si>
  <si>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</si>
  <si>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</si>
  <si>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</si>
  <si>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</si>
  <si>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</si>
  <si>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</si>
  <si>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</si>
  <si>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</si>
  <si>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</si>
  <si>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</si>
  <si>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</si>
  <si>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</si>
  <si>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</si>
  <si>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</si>
  <si>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</si>
  <si>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</si>
  <si>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</si>
  <si>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</si>
  <si>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</si>
  <si>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</si>
  <si>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</si>
  <si>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</si>
  <si>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</si>
  <si>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</si>
  <si>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</si>
  <si>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</si>
  <si>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</si>
  <si>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</si>
  <si>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</si>
  <si>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</si>
  <si>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</si>
  <si>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</si>
  <si>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</si>
  <si>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</si>
  <si>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</si>
  <si>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</si>
  <si>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</si>
  <si>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</si>
  <si>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</si>
  <si>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</si>
  <si>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</si>
  <si>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</si>
  <si>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</si>
  <si>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</si>
  <si>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</si>
  <si>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</si>
  <si>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</si>
  <si>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</si>
  <si>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</si>
  <si>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</si>
  <si>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</si>
  <si>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</si>
  <si>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</si>
  <si>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</si>
  <si>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</si>
  <si>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</si>
  <si>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</si>
  <si>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</si>
  <si>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</si>
  <si>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</si>
  <si>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</si>
  <si>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</si>
  <si>
    <t>PERIODO: 01/01/2025 AL 31/07/2025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</si>
  <si>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2025.</t>
    </r>
  </si>
  <si>
    <t>PERIODO: 01/01/2025 AL 31/08/2025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</si>
  <si>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2025.</t>
    </r>
  </si>
  <si>
    <t>PERIODO: 01/01/2025 AL 30/09/2025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</si>
  <si>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2025.</t>
    </r>
  </si>
  <si>
    <t>PERIODO: 01/01/2025 AL 31/10/2025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</si>
  <si>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</si>
  <si>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2025.</t>
    </r>
  </si>
  <si>
    <t>PERIODO: 01/01/2025 AL 30/11/2025</t>
  </si>
  <si>
    <t>PERIODO: 01/01/2025 AL 31/12/2025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</si>
  <si>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2025.</t>
    </r>
  </si>
  <si>
    <t>Aforo
Definitivo
(3)= (1)+(2)</t>
  </si>
  <si>
    <t>Recorte
(c)</t>
  </si>
  <si>
    <r>
      <rPr>
        <b/>
        <sz val="11"/>
        <rFont val="Calibri"/>
        <family val="2"/>
        <scheme val="minor"/>
      </rPr>
      <t>Nota:</t>
    </r>
    <r>
      <rPr>
        <sz val="11"/>
        <rFont val="Calibri"/>
        <family val="2"/>
        <scheme val="minor"/>
      </rPr>
      <t xml:space="preserve">
Con el Decreto 1484 del 31 de diciembre de 2025 “Por el cual se reducen unas apropiaciones en el Presupuesto General de la Nación de la vigencia fiscal de 2025 y se dictan otras disposiciones”, en el Artículo 1° se reduce a la Agencia Nacional de Infraestructura en el Presupuesto de Ingresos, la suma de $1.166.623.735.033, de los cuales $1.165.963.459.297 son aportes nación y los restantes $ 660.275.736 con recursos propios.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</si>
</sst>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111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2" fillId="6" borderId="6" xfId="1" applyNumberFormat="1" applyFont="1" applyFill="1" applyBorder="1" applyAlignment="1">
      <alignment vertical="center"/>
    </xf>
    <xf numFmtId="43" fontId="12" fillId="6" borderId="1" xfId="1" applyNumberFormat="1" applyFont="1" applyFill="1" applyBorder="1" applyAlignment="1">
      <alignment vertical="center"/>
    </xf>
    <xf numFmtId="43" fontId="10" fillId="0" borderId="1" xfId="1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2" fillId="0" borderId="1" xfId="0" applyNumberFormat="1" applyFont="1" applyBorder="1" applyAlignment="1">
      <alignment vertical="center" readingOrder="1"/>
    </xf>
    <xf numFmtId="43" fontId="12" fillId="0" borderId="6" xfId="1" applyNumberFormat="1" applyFont="1" applyFill="1" applyBorder="1" applyAlignment="1">
      <alignment vertical="center"/>
    </xf>
    <xf numFmtId="43" fontId="12" fillId="7" borderId="1" xfId="1" applyNumberFormat="1" applyFont="1" applyFill="1" applyBorder="1" applyAlignment="1">
      <alignment vertical="center"/>
    </xf>
    <xf numFmtId="43" fontId="12" fillId="7" borderId="1" xfId="0" applyNumberFormat="1" applyFont="1" applyFill="1" applyBorder="1" applyAlignment="1">
      <alignment vertical="center" readingOrder="1"/>
    </xf>
    <xf numFmtId="49" fontId="11" fillId="8" borderId="15" xfId="0" applyNumberFormat="1" applyFont="1" applyFill="1" applyBorder="1" applyAlignment="1">
      <alignment horizontal="left" vertical="center" wrapText="1" readingOrder="1"/>
    </xf>
    <xf numFmtId="0" fontId="11" fillId="8" borderId="1" xfId="0" applyFont="1" applyFill="1" applyBorder="1" applyAlignment="1">
      <alignment vertical="center" wrapText="1" readingOrder="1"/>
    </xf>
    <xf numFmtId="43" fontId="12" fillId="9" borderId="6" xfId="1" applyNumberFormat="1" applyFont="1" applyFill="1" applyBorder="1" applyAlignment="1">
      <alignment vertical="center"/>
    </xf>
    <xf numFmtId="43" fontId="12" fillId="9" borderId="1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23" fillId="2" borderId="22" xfId="4" applyFont="1" applyFill="1" applyBorder="1" applyAlignment="1">
      <alignment horizontal="left" vertical="top" wrapText="1"/>
    </xf>
    <xf numFmtId="0" fontId="23" fillId="2" borderId="22" xfId="4" applyFont="1" applyFill="1" applyBorder="1" applyAlignment="1">
      <alignment horizontal="left" vertical="top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0FEC7B5-2A2F-4310-A929-F040316F0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A0C498-287C-49C7-A456-C1F39B73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6969A66-BCA7-4545-92EB-E8AA57472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B530459-FC24-4C77-BCCD-02A6B2E9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A919E4C-FD5A-4DCC-94A3-00276DC6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541437B-DFA4-4A7F-87B1-D123F77E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77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BAD0-CBED-4772-AF3A-C4EE41979711}">
  <dimension ref="A1:X58"/>
  <sheetViews>
    <sheetView zoomScale="60" zoomScaleNormal="60" workbookViewId="0">
      <selection activeCell="A45" sqref="A45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228969520207.72003</v>
      </c>
      <c r="K8" s="50">
        <f t="shared" si="0"/>
        <v>0</v>
      </c>
      <c r="L8" s="50">
        <f>L9</f>
        <v>228969520207.72003</v>
      </c>
      <c r="M8" s="50">
        <f t="shared" si="0"/>
        <v>67648009060.279953</v>
      </c>
      <c r="N8" s="52">
        <f>+L8/H8</f>
        <v>0.77193522841612439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228969520207.72003</v>
      </c>
      <c r="K9" s="46">
        <f t="shared" si="0"/>
        <v>0</v>
      </c>
      <c r="L9" s="46">
        <f>L10</f>
        <v>228969520207.72003</v>
      </c>
      <c r="M9" s="46">
        <f t="shared" si="0"/>
        <v>67648009060.279953</v>
      </c>
      <c r="N9" s="69">
        <f t="shared" ref="N9:N13" si="2">+L9/H9</f>
        <v>0.77193522841612439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228969520207.72003</v>
      </c>
      <c r="K10" s="29">
        <f t="shared" si="3"/>
        <v>0</v>
      </c>
      <c r="L10" s="29">
        <f>L11+L27</f>
        <v>228969520207.72003</v>
      </c>
      <c r="M10" s="29">
        <f t="shared" si="3"/>
        <v>67648009060.279953</v>
      </c>
      <c r="N10" s="71">
        <f t="shared" si="2"/>
        <v>0.77193522841612439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219324404237.45004</v>
      </c>
      <c r="K11" s="29">
        <f>K12+K15+K19</f>
        <v>0</v>
      </c>
      <c r="L11" s="29">
        <f>+L12</f>
        <v>219324404237.45004</v>
      </c>
      <c r="M11" s="29">
        <f>+M12</f>
        <v>77293125030.549957</v>
      </c>
      <c r="N11" s="71">
        <f t="shared" si="2"/>
        <v>0.73941821570257216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219324404237.45004</v>
      </c>
      <c r="K12" s="33">
        <f>+K13</f>
        <v>0</v>
      </c>
      <c r="L12" s="33">
        <f>+L13+L15+L19+L24</f>
        <v>219324404237.45004</v>
      </c>
      <c r="M12" s="33">
        <f>+M13+M15+M19+M24</f>
        <v>77293125030.549957</v>
      </c>
      <c r="N12" s="71">
        <f t="shared" si="2"/>
        <v>0.73941821570257216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210873884159.48004</v>
      </c>
      <c r="K13" s="33">
        <f>+K14</f>
        <v>0</v>
      </c>
      <c r="L13" s="33">
        <f>+L14</f>
        <v>210873884159.48004</v>
      </c>
      <c r="M13" s="33">
        <f>+M14</f>
        <v>85743645108.519958</v>
      </c>
      <c r="N13" s="71">
        <f t="shared" si="2"/>
        <v>0.7109285977800428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21141448505.01+15907735044.91+18498703109.98+15455933062.93+10425495693.27+12130114782.39+16701085028.79+63808178602.55+16245986943.92+20559203385.73</f>
        <v>210873884159.48004</v>
      </c>
      <c r="K14" s="38">
        <v>0</v>
      </c>
      <c r="L14" s="35">
        <f>J14-K14</f>
        <v>210873884159.48004</v>
      </c>
      <c r="M14" s="35">
        <f>H14-L14</f>
        <v>85743645108.519958</v>
      </c>
      <c r="N14" s="73">
        <f>+L14/H14</f>
        <v>0.7109285977800428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35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855419954.89999998</v>
      </c>
      <c r="K19" s="33">
        <f t="shared" si="8"/>
        <v>0</v>
      </c>
      <c r="L19" s="33">
        <f t="shared" si="8"/>
        <v>855419954.89999998</v>
      </c>
      <c r="M19" s="33">
        <f t="shared" si="8"/>
        <v>-855419954.89999998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855419954.89999998</v>
      </c>
      <c r="K20" s="33">
        <f t="shared" si="8"/>
        <v>0</v>
      </c>
      <c r="L20" s="33">
        <f t="shared" si="8"/>
        <v>855419954.89999998</v>
      </c>
      <c r="M20" s="33">
        <f t="shared" si="8"/>
        <v>-855419954.89999998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855419954.89999998</v>
      </c>
      <c r="K21" s="33">
        <f t="shared" si="8"/>
        <v>0</v>
      </c>
      <c r="L21" s="33">
        <f t="shared" si="8"/>
        <v>855419954.89999998</v>
      </c>
      <c r="M21" s="33">
        <f t="shared" si="8"/>
        <v>-855419954.89999998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855419954.89999998</v>
      </c>
      <c r="K22" s="33">
        <f t="shared" si="8"/>
        <v>0</v>
      </c>
      <c r="L22" s="33">
        <f t="shared" si="8"/>
        <v>855419954.89999998</v>
      </c>
      <c r="M22" s="33">
        <f t="shared" si="8"/>
        <v>-855419954.89999998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36557935.74+82583612.78+371425.21+52581738.91+35635517.67+1002662.79+91054929.4+121344253.55+91033314.26+343254564.59</f>
        <v>855419954.89999998</v>
      </c>
      <c r="K23" s="38">
        <v>0</v>
      </c>
      <c r="L23" s="35">
        <f>J23-K23</f>
        <v>855419954.89999998</v>
      </c>
      <c r="M23" s="35">
        <f>H23-L23</f>
        <v>-855419954.89999998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3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9645115970.2700005</v>
      </c>
      <c r="K27" s="33">
        <f t="shared" si="9"/>
        <v>0</v>
      </c>
      <c r="L27" s="33">
        <f t="shared" si="9"/>
        <v>9645115970.2700005</v>
      </c>
      <c r="M27" s="33">
        <f t="shared" si="9"/>
        <v>-9645115970.2700005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7895274179.2700005</v>
      </c>
      <c r="K28" s="33">
        <f t="shared" si="11"/>
        <v>0</v>
      </c>
      <c r="L28" s="33">
        <f t="shared" si="11"/>
        <v>7895274179.2700005</v>
      </c>
      <c r="M28" s="33">
        <f t="shared" si="11"/>
        <v>-7895274179.2700005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3238093101.48</v>
      </c>
      <c r="K29" s="33">
        <f t="shared" si="12"/>
        <v>0</v>
      </c>
      <c r="L29" s="33">
        <f t="shared" si="12"/>
        <v>3238093101.48</v>
      </c>
      <c r="M29" s="33">
        <f t="shared" si="12"/>
        <v>-3238093101.48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3238093101.48</v>
      </c>
      <c r="K30" s="33">
        <f t="shared" si="13"/>
        <v>0</v>
      </c>
      <c r="L30" s="33">
        <f t="shared" si="13"/>
        <v>3238093101.48</v>
      </c>
      <c r="M30" s="33">
        <f t="shared" si="13"/>
        <v>-3238093101.48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2440619.54+1348851.36+3580374.56+1667204.62+1507251.43+1782888.66+2385980.92+2155808.14+12067792.03+2716244.26</f>
        <v>31653015.519999996</v>
      </c>
      <c r="K31" s="38">
        <v>0</v>
      </c>
      <c r="L31" s="35">
        <f>J31-K31</f>
        <v>31653015.519999996</v>
      </c>
      <c r="M31" s="35">
        <f>H31-L31</f>
        <v>-31653015.519999996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260516832.27+316502219.95+251795235.96+265379642.58+228314313.45+319519404.34+386134151.47+459160413.5+378379597.67+340738274.77</f>
        <v>3206440085.96</v>
      </c>
      <c r="K32" s="38">
        <v>0</v>
      </c>
      <c r="L32" s="35">
        <f>J32-K32</f>
        <v>3206440085.96</v>
      </c>
      <c r="M32" s="35">
        <f>H32-L32</f>
        <v>-3206440085.96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4657181077.79</v>
      </c>
      <c r="K33" s="33">
        <f t="shared" si="14"/>
        <v>0</v>
      </c>
      <c r="L33" s="33">
        <f t="shared" si="14"/>
        <v>4657181077.79</v>
      </c>
      <c r="M33" s="33">
        <f t="shared" si="14"/>
        <v>-4657181077.79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1074440866.68+20447695.98+9138658.35+1172050426.12+13237866.63+9143498.82+1196483765.8+15202935.43+11210714.58+1135824649.4</f>
        <v>4657181077.79</v>
      </c>
      <c r="K34" s="38">
        <v>0</v>
      </c>
      <c r="L34" s="35">
        <f>J34-K34</f>
        <v>4657181077.79</v>
      </c>
      <c r="M34" s="35">
        <f>H34-L34</f>
        <v>-4657181077.79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2493784289870.4404</v>
      </c>
      <c r="K39" s="66">
        <f t="shared" si="18"/>
        <v>0</v>
      </c>
      <c r="L39" s="66">
        <f t="shared" si="18"/>
        <v>2493784289870.4404</v>
      </c>
      <c r="M39" s="66">
        <f t="shared" si="18"/>
        <v>5503479559720.5596</v>
      </c>
      <c r="N39" s="67">
        <f>+L39/H39</f>
        <v>0.31182968784979864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63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38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38">
        <v>1101322660461.1201</v>
      </c>
      <c r="K42" s="38">
        <v>0</v>
      </c>
      <c r="L42" s="41">
        <f>J42-K42</f>
        <v>1101322660461.1201</v>
      </c>
      <c r="M42" s="41">
        <f>H42-L42</f>
        <v>4876454176038.8799</v>
      </c>
      <c r="N42" s="73">
        <f>+L42/H42</f>
        <v>0.18423616180124025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2722753810078.1606</v>
      </c>
      <c r="K43" s="24">
        <f>K8+K39</f>
        <v>0</v>
      </c>
      <c r="L43" s="24">
        <f>L8+L39</f>
        <v>2722753810078.1606</v>
      </c>
      <c r="M43" s="24">
        <f>M8+M39</f>
        <v>5571127568780.8398</v>
      </c>
      <c r="N43" s="26">
        <f>+L43/H43</f>
        <v>0.32828463365999255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107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F337-F6DE-4841-B13C-E9D54D6BA6F7}">
  <dimension ref="A1:X58"/>
  <sheetViews>
    <sheetView topLeftCell="A33" zoomScale="60" zoomScaleNormal="60" workbookViewId="0">
      <selection activeCell="J39" sqref="J3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251849855297.77002</v>
      </c>
      <c r="K8" s="50">
        <f t="shared" si="0"/>
        <v>0</v>
      </c>
      <c r="L8" s="50">
        <f>L9</f>
        <v>251849855297.77002</v>
      </c>
      <c r="M8" s="50">
        <f t="shared" si="0"/>
        <v>44767673970.229965</v>
      </c>
      <c r="N8" s="52">
        <f>+L8/H8</f>
        <v>0.84907272985278803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251849855297.77002</v>
      </c>
      <c r="K9" s="46">
        <f t="shared" si="0"/>
        <v>0</v>
      </c>
      <c r="L9" s="46">
        <f>L10</f>
        <v>251849855297.77002</v>
      </c>
      <c r="M9" s="46">
        <f t="shared" si="0"/>
        <v>44767673970.229965</v>
      </c>
      <c r="N9" s="69">
        <f t="shared" ref="N9:N13" si="2">+L9/H9</f>
        <v>0.84907272985278803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251849855297.77002</v>
      </c>
      <c r="K10" s="29">
        <f t="shared" si="3"/>
        <v>0</v>
      </c>
      <c r="L10" s="29">
        <f>L11+L27</f>
        <v>251849855297.77002</v>
      </c>
      <c r="M10" s="29">
        <f t="shared" si="3"/>
        <v>44767673970.229965</v>
      </c>
      <c r="N10" s="71">
        <f t="shared" si="2"/>
        <v>0.84907272985278803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241879325315.75003</v>
      </c>
      <c r="K11" s="29">
        <f>K12+K15+K19</f>
        <v>0</v>
      </c>
      <c r="L11" s="29">
        <f>+L12</f>
        <v>241879325315.75003</v>
      </c>
      <c r="M11" s="29">
        <f>+M12</f>
        <v>54738203952.249969</v>
      </c>
      <c r="N11" s="71">
        <f t="shared" si="2"/>
        <v>0.81545863426435294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241879325315.75003</v>
      </c>
      <c r="K12" s="33">
        <f>+K13</f>
        <v>0</v>
      </c>
      <c r="L12" s="33">
        <f>+L13+L15+L19+L24</f>
        <v>241879325315.75003</v>
      </c>
      <c r="M12" s="33">
        <f>+M13+M15+M19+M24</f>
        <v>54738203952.249969</v>
      </c>
      <c r="N12" s="71">
        <f t="shared" si="2"/>
        <v>0.81545863426435294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233428805237.78003</v>
      </c>
      <c r="K13" s="33">
        <f>+K14</f>
        <v>0</v>
      </c>
      <c r="L13" s="33">
        <f>+L14</f>
        <v>233428805237.78003</v>
      </c>
      <c r="M13" s="33">
        <f>+M14</f>
        <v>63188724030.219971</v>
      </c>
      <c r="N13" s="71">
        <f t="shared" si="2"/>
        <v>0.78696901634182359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88">
        <f>21141448505.01+15907735044.91+18498703109.98+15455933062.93+10425495693.27+12130114782.39+16701085028.79+63808178602.55+16245986943.92+20559203385.73+22554921078.3</f>
        <v>233428805237.78003</v>
      </c>
      <c r="K14" s="38">
        <v>0</v>
      </c>
      <c r="L14" s="35">
        <f>J14-K14</f>
        <v>233428805237.78003</v>
      </c>
      <c r="M14" s="35">
        <f>H14-L14</f>
        <v>63188724030.219971</v>
      </c>
      <c r="N14" s="73">
        <f>+L14/H14</f>
        <v>0.78696901634182359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8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8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90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87">
        <f t="shared" si="8"/>
        <v>855419954.89999998</v>
      </c>
      <c r="K19" s="33">
        <f t="shared" si="8"/>
        <v>0</v>
      </c>
      <c r="L19" s="33">
        <f t="shared" si="8"/>
        <v>855419954.89999998</v>
      </c>
      <c r="M19" s="33">
        <f t="shared" si="8"/>
        <v>-855419954.89999998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87">
        <f t="shared" si="8"/>
        <v>855419954.89999998</v>
      </c>
      <c r="K20" s="33">
        <f t="shared" si="8"/>
        <v>0</v>
      </c>
      <c r="L20" s="33">
        <f t="shared" si="8"/>
        <v>855419954.89999998</v>
      </c>
      <c r="M20" s="33">
        <f t="shared" si="8"/>
        <v>-855419954.89999998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87">
        <f t="shared" si="8"/>
        <v>855419954.89999998</v>
      </c>
      <c r="K21" s="33">
        <f t="shared" si="8"/>
        <v>0</v>
      </c>
      <c r="L21" s="33">
        <f t="shared" si="8"/>
        <v>855419954.89999998</v>
      </c>
      <c r="M21" s="33">
        <f t="shared" si="8"/>
        <v>-855419954.89999998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87">
        <f t="shared" si="8"/>
        <v>855419954.89999998</v>
      </c>
      <c r="K22" s="33">
        <f t="shared" si="8"/>
        <v>0</v>
      </c>
      <c r="L22" s="33">
        <f t="shared" si="8"/>
        <v>855419954.89999998</v>
      </c>
      <c r="M22" s="33">
        <f t="shared" si="8"/>
        <v>-855419954.89999998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88">
        <f>36557935.74+82583612.78+371425.21+52581738.91+35635517.67+1002662.79+91054929.4+121344253.55+91033314.26+343254564.59</f>
        <v>855419954.89999998</v>
      </c>
      <c r="K23" s="38">
        <v>0</v>
      </c>
      <c r="L23" s="35">
        <f>J23-K23</f>
        <v>855419954.89999998</v>
      </c>
      <c r="M23" s="35">
        <f>H23-L23</f>
        <v>-855419954.89999998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87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87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8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87">
        <f t="shared" si="9"/>
        <v>9970529982.0200005</v>
      </c>
      <c r="K27" s="33">
        <f t="shared" si="9"/>
        <v>0</v>
      </c>
      <c r="L27" s="33">
        <f t="shared" si="9"/>
        <v>9970529982.0200005</v>
      </c>
      <c r="M27" s="33">
        <f t="shared" si="9"/>
        <v>-9970529982.0200005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87">
        <f t="shared" si="11"/>
        <v>8220688191.0199995</v>
      </c>
      <c r="K28" s="33">
        <f t="shared" si="11"/>
        <v>0</v>
      </c>
      <c r="L28" s="33">
        <f t="shared" si="11"/>
        <v>8220688191.0199995</v>
      </c>
      <c r="M28" s="33">
        <f t="shared" si="11"/>
        <v>-8220688191.0199995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87">
        <f t="shared" si="12"/>
        <v>3544774880.8299999</v>
      </c>
      <c r="K29" s="33">
        <f t="shared" si="12"/>
        <v>0</v>
      </c>
      <c r="L29" s="33">
        <f t="shared" si="12"/>
        <v>3544774880.8299999</v>
      </c>
      <c r="M29" s="33">
        <f t="shared" si="12"/>
        <v>-3544774880.8299999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87">
        <f t="shared" si="13"/>
        <v>3544774880.8299999</v>
      </c>
      <c r="K30" s="33">
        <f t="shared" si="13"/>
        <v>0</v>
      </c>
      <c r="L30" s="33">
        <f t="shared" si="13"/>
        <v>3544774880.8299999</v>
      </c>
      <c r="M30" s="33">
        <f t="shared" si="13"/>
        <v>-3544774880.8299999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88">
        <f>2440619.54+1348851.36+3580374.56+1667204.62+1507251.43+1782888.66+2385980.92+2155808.14+12067792.03+2716244.26+2258344.94</f>
        <v>33911360.459999993</v>
      </c>
      <c r="K31" s="38">
        <v>0</v>
      </c>
      <c r="L31" s="35">
        <f>J31-K31</f>
        <v>33911360.459999993</v>
      </c>
      <c r="M31" s="35">
        <f>H31-L31</f>
        <v>-33911360.459999993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88">
        <f>260516832.27+316502219.95+251795235.96+265379642.58+228314313.45+319519404.34+386134151.47+459160413.5+378379597.67+340738274.77+304423434.41</f>
        <v>3510863520.3699999</v>
      </c>
      <c r="K32" s="38">
        <v>0</v>
      </c>
      <c r="L32" s="35">
        <f>J32-K32</f>
        <v>3510863520.3699999</v>
      </c>
      <c r="M32" s="35">
        <f>H32-L32</f>
        <v>-3510863520.3699999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87">
        <f t="shared" si="14"/>
        <v>4675913310.1899996</v>
      </c>
      <c r="K33" s="33">
        <f t="shared" si="14"/>
        <v>0</v>
      </c>
      <c r="L33" s="33">
        <f t="shared" si="14"/>
        <v>4675913310.1899996</v>
      </c>
      <c r="M33" s="33">
        <f t="shared" si="14"/>
        <v>-4675913310.1899996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88">
        <f>1074440866.68+20447695.98+9138658.35+1172050426.12+13237866.63+9143498.82+1196483765.8+15202935.43+11210714.58+1135824649.4+18732232.4</f>
        <v>4675913310.1899996</v>
      </c>
      <c r="K34" s="38">
        <v>0</v>
      </c>
      <c r="L34" s="35">
        <f>J34-K34</f>
        <v>4675913310.1899996</v>
      </c>
      <c r="M34" s="35">
        <f>H34-L34</f>
        <v>-4675913310.1899996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87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87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8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8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2603776065581.98</v>
      </c>
      <c r="K39" s="66">
        <f t="shared" si="18"/>
        <v>0</v>
      </c>
      <c r="L39" s="66">
        <f t="shared" si="18"/>
        <v>2603776065581.98</v>
      </c>
      <c r="M39" s="66">
        <f t="shared" si="18"/>
        <v>5393487784009.0205</v>
      </c>
      <c r="N39" s="67">
        <f>+L39/H39</f>
        <v>0.3255833638295107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91">
        <v>5646406509.3000002</v>
      </c>
      <c r="K40" s="63">
        <v>0</v>
      </c>
      <c r="L40" s="59">
        <f>J40-K40</f>
        <v>5646406509.3000002</v>
      </c>
      <c r="M40" s="59">
        <f>H40-L40</f>
        <v>849490.69999980927</v>
      </c>
      <c r="N40" s="79">
        <f>+L40/H40</f>
        <v>0.99984957460756163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88">
        <v>1493557401912</v>
      </c>
      <c r="K41" s="38">
        <v>0</v>
      </c>
      <c r="L41" s="41">
        <f>J41-K41</f>
        <v>1493557401912</v>
      </c>
      <c r="M41" s="59">
        <f>H41-L41</f>
        <v>520282355179</v>
      </c>
      <c r="N41" s="73">
        <f>+L41/H41</f>
        <v>0.7416465965839556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88">
        <v>1104572257160.6799</v>
      </c>
      <c r="K42" s="38">
        <v>0</v>
      </c>
      <c r="L42" s="41">
        <f>J42-K42</f>
        <v>1104572257160.6799</v>
      </c>
      <c r="M42" s="41">
        <f>H42-L42</f>
        <v>4873204579339.3203</v>
      </c>
      <c r="N42" s="73">
        <f>+L42/H42</f>
        <v>0.18477977471762047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2855625920879.75</v>
      </c>
      <c r="K43" s="24">
        <f>K8+K39</f>
        <v>0</v>
      </c>
      <c r="L43" s="24">
        <f>L8+L39</f>
        <v>2855625920879.75</v>
      </c>
      <c r="M43" s="24">
        <f>M8+M39</f>
        <v>5438255457979.25</v>
      </c>
      <c r="N43" s="26">
        <f>+L43/H43</f>
        <v>0.34430513175154698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688F-F47B-4D07-A50C-784AF967600B}">
  <dimension ref="A1:X58"/>
  <sheetViews>
    <sheetView tabSelected="1" topLeftCell="A38" zoomScale="60" zoomScaleNormal="60" workbookViewId="0">
      <selection activeCell="B52" sqref="B5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110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112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113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660275736</v>
      </c>
      <c r="G8" s="50">
        <f t="shared" si="0"/>
        <v>-660275736</v>
      </c>
      <c r="H8" s="50">
        <f t="shared" si="0"/>
        <v>295957253532</v>
      </c>
      <c r="I8" s="51">
        <f t="shared" ref="I8:I43" si="1">H8/$H$43</f>
        <v>3.5385746111887849E-2</v>
      </c>
      <c r="J8" s="50">
        <f t="shared" si="0"/>
        <v>294261542663.32007</v>
      </c>
      <c r="K8" s="50">
        <f t="shared" si="0"/>
        <v>0</v>
      </c>
      <c r="L8" s="50">
        <f>L9</f>
        <v>294261542663.32007</v>
      </c>
      <c r="M8" s="50">
        <f t="shared" si="0"/>
        <v>1695710868.6799374</v>
      </c>
      <c r="N8" s="52">
        <f>+L8/H8</f>
        <v>0.99427041963512275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660275736</v>
      </c>
      <c r="G9" s="46">
        <f t="shared" si="0"/>
        <v>-660275736</v>
      </c>
      <c r="H9" s="46">
        <f t="shared" si="0"/>
        <v>295957253532</v>
      </c>
      <c r="I9" s="47">
        <f t="shared" si="1"/>
        <v>3.5385746111887849E-2</v>
      </c>
      <c r="J9" s="46">
        <f t="shared" si="0"/>
        <v>294261542663.32007</v>
      </c>
      <c r="K9" s="46">
        <f t="shared" si="0"/>
        <v>0</v>
      </c>
      <c r="L9" s="46">
        <f>L10</f>
        <v>294261542663.32007</v>
      </c>
      <c r="M9" s="46">
        <f t="shared" si="0"/>
        <v>1695710868.6799374</v>
      </c>
      <c r="N9" s="69">
        <f t="shared" ref="N9:N13" si="2">+L9/H9</f>
        <v>0.99427041963512275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660275736</v>
      </c>
      <c r="G10" s="29">
        <f t="shared" si="3"/>
        <v>-660275736</v>
      </c>
      <c r="H10" s="29">
        <f t="shared" si="3"/>
        <v>295957253532</v>
      </c>
      <c r="I10" s="30">
        <f t="shared" si="1"/>
        <v>3.5385746111887849E-2</v>
      </c>
      <c r="J10" s="29">
        <f t="shared" si="3"/>
        <v>294261542663.32007</v>
      </c>
      <c r="K10" s="29">
        <f t="shared" si="3"/>
        <v>0</v>
      </c>
      <c r="L10" s="29">
        <f>L11+L27</f>
        <v>294261542663.32007</v>
      </c>
      <c r="M10" s="29">
        <f t="shared" si="3"/>
        <v>1695710868.6799374</v>
      </c>
      <c r="N10" s="71">
        <f t="shared" si="2"/>
        <v>0.99427041963512275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660275736</v>
      </c>
      <c r="G11" s="29">
        <f t="shared" si="4"/>
        <v>-660275736</v>
      </c>
      <c r="H11" s="29">
        <f t="shared" si="4"/>
        <v>295957253532</v>
      </c>
      <c r="I11" s="30">
        <f t="shared" si="1"/>
        <v>3.5385746111887849E-2</v>
      </c>
      <c r="J11" s="29">
        <f t="shared" si="4"/>
        <v>284067610092.81006</v>
      </c>
      <c r="K11" s="29">
        <f>K12+K15+K19</f>
        <v>0</v>
      </c>
      <c r="L11" s="29">
        <f>+L12</f>
        <v>284067610092.81006</v>
      </c>
      <c r="M11" s="29">
        <f>+M12</f>
        <v>11889643439.189938</v>
      </c>
      <c r="N11" s="71">
        <f t="shared" si="2"/>
        <v>0.95982648407059779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660275736</v>
      </c>
      <c r="G12" s="33">
        <f t="shared" si="5"/>
        <v>-660275736</v>
      </c>
      <c r="H12" s="33">
        <f t="shared" si="5"/>
        <v>295957253532</v>
      </c>
      <c r="I12" s="31">
        <f t="shared" si="1"/>
        <v>3.5385746111887849E-2</v>
      </c>
      <c r="J12" s="33">
        <f>+J13+J15+J19+J24</f>
        <v>284067610092.81006</v>
      </c>
      <c r="K12" s="33">
        <f>+K13</f>
        <v>0</v>
      </c>
      <c r="L12" s="33">
        <f>+L13+L15+L19+L24</f>
        <v>284067610092.81006</v>
      </c>
      <c r="M12" s="33">
        <f>+M13+M15+M19+M24</f>
        <v>11889643439.189938</v>
      </c>
      <c r="N12" s="71">
        <f t="shared" si="2"/>
        <v>0.95982648407059779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660275736</v>
      </c>
      <c r="G13" s="33">
        <f t="shared" si="6"/>
        <v>-660275736</v>
      </c>
      <c r="H13" s="33">
        <f t="shared" si="6"/>
        <v>295957253532</v>
      </c>
      <c r="I13" s="31">
        <f t="shared" si="1"/>
        <v>3.5385746111887849E-2</v>
      </c>
      <c r="J13" s="87">
        <f t="shared" si="6"/>
        <v>275251847061.69006</v>
      </c>
      <c r="K13" s="33">
        <f>+K14</f>
        <v>0</v>
      </c>
      <c r="L13" s="33">
        <f>+L14</f>
        <v>275251847061.69006</v>
      </c>
      <c r="M13" s="33">
        <f>+M14</f>
        <v>20705406470.309937</v>
      </c>
      <c r="N13" s="71">
        <f t="shared" si="2"/>
        <v>0.9300391991640401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660275736</v>
      </c>
      <c r="G14" s="35">
        <f>+D14-E14-F14</f>
        <v>-660275736</v>
      </c>
      <c r="H14" s="35">
        <f>+C14+G14</f>
        <v>295957253532</v>
      </c>
      <c r="I14" s="37">
        <f t="shared" si="1"/>
        <v>3.5385746111887849E-2</v>
      </c>
      <c r="J14" s="38">
        <f>21141448505.01+15907735044.91+18498703109.98+15455933062.93+10425495693.27+12130114782.39+16701085028.79+63808178602.55+16245986943.92+20559203385.73+22554921078.3+41823041823.91</f>
        <v>275251847061.69006</v>
      </c>
      <c r="K14" s="38">
        <v>0</v>
      </c>
      <c r="L14" s="35">
        <f>J14-K14</f>
        <v>275251847061.69006</v>
      </c>
      <c r="M14" s="35">
        <f>H14-L14</f>
        <v>20705406470.309937</v>
      </c>
      <c r="N14" s="73">
        <f>+L14/H14</f>
        <v>0.9300391991640401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90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1220662908.05</v>
      </c>
      <c r="K19" s="33">
        <f t="shared" si="8"/>
        <v>0</v>
      </c>
      <c r="L19" s="33">
        <f t="shared" si="8"/>
        <v>1220662908.05</v>
      </c>
      <c r="M19" s="33">
        <f t="shared" si="8"/>
        <v>-1220662908.05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1220662908.05</v>
      </c>
      <c r="K20" s="33">
        <f t="shared" si="8"/>
        <v>0</v>
      </c>
      <c r="L20" s="33">
        <f t="shared" si="8"/>
        <v>1220662908.05</v>
      </c>
      <c r="M20" s="33">
        <f t="shared" si="8"/>
        <v>-1220662908.05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1220662908.05</v>
      </c>
      <c r="K21" s="33">
        <f t="shared" si="8"/>
        <v>0</v>
      </c>
      <c r="L21" s="33">
        <f t="shared" si="8"/>
        <v>1220662908.05</v>
      </c>
      <c r="M21" s="33">
        <f t="shared" si="8"/>
        <v>-1220662908.05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1220662908.05</v>
      </c>
      <c r="K22" s="33">
        <f t="shared" si="8"/>
        <v>0</v>
      </c>
      <c r="L22" s="33">
        <f t="shared" si="8"/>
        <v>1220662908.05</v>
      </c>
      <c r="M22" s="33">
        <f t="shared" si="8"/>
        <v>-1220662908.05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36557935.74+82583612.78+371425.21+52581738.91+35635517.67+1002662.79+91054929.4+121344253.55+91033314.26+343254564.59+365242953.15</f>
        <v>1220662908.05</v>
      </c>
      <c r="K23" s="38">
        <v>0</v>
      </c>
      <c r="L23" s="35">
        <f>J23-K23</f>
        <v>1220662908.05</v>
      </c>
      <c r="M23" s="35">
        <f>H23-L23</f>
        <v>-1220662908.05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8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10193932570.51</v>
      </c>
      <c r="K27" s="33">
        <f t="shared" si="9"/>
        <v>0</v>
      </c>
      <c r="L27" s="33">
        <f t="shared" si="9"/>
        <v>10193932570.51</v>
      </c>
      <c r="M27" s="33">
        <f t="shared" si="9"/>
        <v>-10193932570.51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8443837819.5100002</v>
      </c>
      <c r="K28" s="33">
        <f t="shared" si="11"/>
        <v>0</v>
      </c>
      <c r="L28" s="33">
        <f t="shared" si="11"/>
        <v>8443837819.5100002</v>
      </c>
      <c r="M28" s="33">
        <f t="shared" si="11"/>
        <v>-8443837819.5100002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3755698254.8200002</v>
      </c>
      <c r="K29" s="33">
        <f t="shared" si="12"/>
        <v>0</v>
      </c>
      <c r="L29" s="33">
        <f t="shared" si="12"/>
        <v>3755698254.8200002</v>
      </c>
      <c r="M29" s="33">
        <f t="shared" si="12"/>
        <v>-3755698254.8200002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3755698254.8200002</v>
      </c>
      <c r="K30" s="33">
        <f t="shared" si="13"/>
        <v>0</v>
      </c>
      <c r="L30" s="33">
        <f t="shared" si="13"/>
        <v>3755698254.8200002</v>
      </c>
      <c r="M30" s="33">
        <f t="shared" si="13"/>
        <v>-3755698254.8200002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2440619.54+1348851.36+3580374.56+1667204.62+1507251.43+1782888.66+2385980.92+2155808.14+12067792.03+2716244.26+2258344.94+3393625.73</f>
        <v>37304986.18999999</v>
      </c>
      <c r="K31" s="38">
        <v>0</v>
      </c>
      <c r="L31" s="35">
        <f>J31-K31</f>
        <v>37304986.18999999</v>
      </c>
      <c r="M31" s="35">
        <f>H31-L31</f>
        <v>-37304986.18999999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260516832.27+316502219.95+251795235.96+265379642.58+228314313.45+319519404.34+386134151.47+459160413.5+378379597.67+340738274.77+304423434.41+207529748.26</f>
        <v>3718393268.6300001</v>
      </c>
      <c r="K32" s="38">
        <v>0</v>
      </c>
      <c r="L32" s="35">
        <f>J32-K32</f>
        <v>3718393268.6300001</v>
      </c>
      <c r="M32" s="35">
        <f>H32-L32</f>
        <v>-3718393268.6300001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4688139564.6899996</v>
      </c>
      <c r="K33" s="33">
        <f t="shared" si="14"/>
        <v>0</v>
      </c>
      <c r="L33" s="33">
        <f t="shared" si="14"/>
        <v>4688139564.6899996</v>
      </c>
      <c r="M33" s="33">
        <f t="shared" si="14"/>
        <v>-4688139564.6899996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1074440866.68+20447695.98+9138658.35+1172050426.12+13237866.63+9143498.82+1196483765.8+15202935.43+11210714.58+1135824649.4+18732232.4+12226254.5</f>
        <v>4688139564.6899996</v>
      </c>
      <c r="K34" s="38">
        <v>0</v>
      </c>
      <c r="L34" s="35">
        <f>J34-K34</f>
        <v>4688139564.6899996</v>
      </c>
      <c r="M34" s="35">
        <f>H34-L34</f>
        <v>-4688139564.6899996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1750094751</v>
      </c>
      <c r="K35" s="33">
        <f t="shared" si="15"/>
        <v>0</v>
      </c>
      <c r="L35" s="33">
        <f t="shared" si="15"/>
        <v>1750094751</v>
      </c>
      <c r="M35" s="33">
        <f t="shared" si="15"/>
        <v>-1750094751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1750094751</v>
      </c>
      <c r="K36" s="33">
        <f t="shared" ref="K36:M36" si="17">K37+K38</f>
        <v>0</v>
      </c>
      <c r="L36" s="33">
        <f>L37+L38</f>
        <v>1750094751</v>
      </c>
      <c r="M36" s="33">
        <f t="shared" si="17"/>
        <v>-1750094751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6705602+1736198125+961120+252960</f>
        <v>1744117807</v>
      </c>
      <c r="K38" s="38">
        <v>0</v>
      </c>
      <c r="L38" s="35">
        <f>J38-K38</f>
        <v>1744117807</v>
      </c>
      <c r="M38" s="35">
        <f>H38-L38</f>
        <v>-1744117807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1165963459297</v>
      </c>
      <c r="G39" s="66">
        <f t="shared" si="18"/>
        <v>-1165963459297</v>
      </c>
      <c r="H39" s="66">
        <f>H40+H41+H42</f>
        <v>8067784819228</v>
      </c>
      <c r="I39" s="51">
        <f t="shared" si="1"/>
        <v>0.96461425388811217</v>
      </c>
      <c r="J39" s="66">
        <f>J40+J41+J42</f>
        <v>2689592405743.8398</v>
      </c>
      <c r="K39" s="66">
        <f t="shared" si="18"/>
        <v>0</v>
      </c>
      <c r="L39" s="66">
        <f t="shared" si="18"/>
        <v>2689592405743.8398</v>
      </c>
      <c r="M39" s="66">
        <f t="shared" si="18"/>
        <v>5378192413484.1602</v>
      </c>
      <c r="N39" s="67">
        <f>+L39/H39</f>
        <v>0.3333743358317785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0</v>
      </c>
      <c r="G40" s="60">
        <f>+D40-E40-F40</f>
        <v>0</v>
      </c>
      <c r="H40" s="61">
        <f>+C40+G40</f>
        <v>10647256000</v>
      </c>
      <c r="I40" s="62">
        <f t="shared" si="1"/>
        <v>1.2730253883219585E-3</v>
      </c>
      <c r="J40" s="63">
        <v>5646444425.3900003</v>
      </c>
      <c r="K40" s="63">
        <v>0</v>
      </c>
      <c r="L40" s="59">
        <f>J40-K40</f>
        <v>5646444425.3900003</v>
      </c>
      <c r="M40" s="59">
        <f>H40-L40</f>
        <v>5000811574.6099997</v>
      </c>
      <c r="N40" s="79">
        <f>+L40/H40</f>
        <v>0.53031921326865816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0.24078214506995685</v>
      </c>
      <c r="J41" s="38">
        <v>1493557401912</v>
      </c>
      <c r="K41" s="38">
        <v>0</v>
      </c>
      <c r="L41" s="41">
        <f>J41-K41</f>
        <v>1493557401912</v>
      </c>
      <c r="M41" s="59">
        <f>H41-L41</f>
        <v>520282355179</v>
      </c>
      <c r="N41" s="73">
        <f>+L41/H41</f>
        <v>0.7416465965839556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1165963459297</v>
      </c>
      <c r="G42" s="60">
        <f>+D42-E42-F42</f>
        <v>-1165963459297</v>
      </c>
      <c r="H42" s="35">
        <f>+C42+G42</f>
        <v>6043297806137</v>
      </c>
      <c r="I42" s="37">
        <f t="shared" si="1"/>
        <v>0.72255908342983333</v>
      </c>
      <c r="J42" s="38">
        <v>1190388559406.45</v>
      </c>
      <c r="K42" s="38">
        <v>0</v>
      </c>
      <c r="L42" s="41">
        <f>J42-K42</f>
        <v>1190388559406.45</v>
      </c>
      <c r="M42" s="41">
        <f>H42-L42</f>
        <v>4852909246730.5498</v>
      </c>
      <c r="N42" s="73">
        <f>+L42/H42</f>
        <v>0.19697665043043291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1166623735033</v>
      </c>
      <c r="G43" s="24">
        <f t="shared" si="19"/>
        <v>-1166623735033</v>
      </c>
      <c r="H43" s="24">
        <f t="shared" si="19"/>
        <v>8363742072760</v>
      </c>
      <c r="I43" s="25">
        <f t="shared" si="1"/>
        <v>1</v>
      </c>
      <c r="J43" s="24">
        <f>J8+J39</f>
        <v>2983853948407.1602</v>
      </c>
      <c r="K43" s="24">
        <f>K8+K39</f>
        <v>0</v>
      </c>
      <c r="L43" s="24">
        <f>L8+L39</f>
        <v>2983853948407.1602</v>
      </c>
      <c r="M43" s="24">
        <f>M8+M39</f>
        <v>5379888124352.8398</v>
      </c>
      <c r="N43" s="26">
        <f>+L43/H43</f>
        <v>0.35676063685958465</v>
      </c>
      <c r="O43" s="16"/>
      <c r="P43" s="9"/>
    </row>
    <row r="44" spans="1:16" s="2" customFormat="1" ht="54" customHeight="1" x14ac:dyDescent="0.25">
      <c r="A44" s="109" t="s">
        <v>114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</row>
    <row r="45" spans="1:16" s="2" customFormat="1" ht="14.25" customHeight="1" x14ac:dyDescent="0.25">
      <c r="A45" s="17" t="s">
        <v>111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7">
    <mergeCell ref="A44:N44"/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opLeftCell="A5" zoomScale="60" zoomScaleNormal="60" workbookViewId="0">
      <pane xSplit="2" ySplit="3" topLeftCell="G35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85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6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6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FEC-FF9A-4829-8341-8501E845416E}">
  <dimension ref="A1:X57"/>
  <sheetViews>
    <sheetView zoomScale="64" zoomScaleNormal="64" workbookViewId="0">
      <selection activeCell="G9" sqref="G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117922022450.27</v>
      </c>
      <c r="K8" s="50">
        <f t="shared" si="0"/>
        <v>0</v>
      </c>
      <c r="L8" s="50">
        <f>L9</f>
        <v>117922022450.27</v>
      </c>
      <c r="M8" s="50">
        <f t="shared" si="0"/>
        <v>178695506817.73001</v>
      </c>
      <c r="N8" s="52">
        <f>+L8/H8</f>
        <v>0.39755581115276922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117922022450.27</v>
      </c>
      <c r="K9" s="46">
        <f t="shared" si="0"/>
        <v>0</v>
      </c>
      <c r="L9" s="46">
        <f>L10</f>
        <v>117922022450.27</v>
      </c>
      <c r="M9" s="46">
        <f t="shared" si="0"/>
        <v>178695506817.73001</v>
      </c>
      <c r="N9" s="69">
        <f t="shared" ref="N9:N13" si="2">+L9/H9</f>
        <v>0.39755581115276922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117922022450.27</v>
      </c>
      <c r="K10" s="29">
        <f t="shared" si="3"/>
        <v>0</v>
      </c>
      <c r="L10" s="29">
        <f>L11+L26</f>
        <v>117922022450.27</v>
      </c>
      <c r="M10" s="29">
        <f t="shared" si="3"/>
        <v>178695506817.73001</v>
      </c>
      <c r="N10" s="71">
        <f t="shared" si="2"/>
        <v>0.39755581115276922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110635434137.78</v>
      </c>
      <c r="K11" s="29">
        <f>K12+K15+K18</f>
        <v>0</v>
      </c>
      <c r="L11" s="29">
        <f>+L12</f>
        <v>110635434137.78</v>
      </c>
      <c r="M11" s="29">
        <f>+M12</f>
        <v>185982095130.22</v>
      </c>
      <c r="N11" s="71">
        <f t="shared" si="2"/>
        <v>0.37299020867313148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110635434137.78</v>
      </c>
      <c r="K12" s="33">
        <f>+K13</f>
        <v>0</v>
      </c>
      <c r="L12" s="33">
        <f>+L13+L15+L18+L23</f>
        <v>110635434137.78</v>
      </c>
      <c r="M12" s="33">
        <f>+M13+M15+M18+M23</f>
        <v>185982095130.22</v>
      </c>
      <c r="N12" s="71">
        <f t="shared" si="2"/>
        <v>0.37299020867313148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110260515227.28</v>
      </c>
      <c r="K13" s="33">
        <f>+K14</f>
        <v>0</v>
      </c>
      <c r="L13" s="33">
        <f>+L14</f>
        <v>110260515227.28</v>
      </c>
      <c r="M13" s="33">
        <f>+M14</f>
        <v>186357014040.72</v>
      </c>
      <c r="N13" s="71">
        <f t="shared" si="2"/>
        <v>0.37172622770941283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88">
        <f>21141448505.01+15907735044.91+18498703109.98+15455933062.93+10425495693.27+12130114782.39+16701085028.79</f>
        <v>110260515227.28</v>
      </c>
      <c r="K14" s="38">
        <v>0</v>
      </c>
      <c r="L14" s="35">
        <f>J14-K14</f>
        <v>110260515227.28</v>
      </c>
      <c r="M14" s="35">
        <f>H14-L14</f>
        <v>186357014040.72</v>
      </c>
      <c r="N14" s="73">
        <f>+L14/H14</f>
        <v>0.37172622770941283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8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8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87">
        <f t="shared" si="8"/>
        <v>299787822.5</v>
      </c>
      <c r="K18" s="33">
        <f t="shared" si="8"/>
        <v>0</v>
      </c>
      <c r="L18" s="33">
        <f t="shared" si="8"/>
        <v>299787822.5</v>
      </c>
      <c r="M18" s="33">
        <f t="shared" si="8"/>
        <v>-299787822.5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87">
        <f t="shared" si="8"/>
        <v>299787822.5</v>
      </c>
      <c r="K19" s="33">
        <f t="shared" si="8"/>
        <v>0</v>
      </c>
      <c r="L19" s="33">
        <f t="shared" si="8"/>
        <v>299787822.5</v>
      </c>
      <c r="M19" s="33">
        <f t="shared" si="8"/>
        <v>-299787822.5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87">
        <f t="shared" si="8"/>
        <v>299787822.5</v>
      </c>
      <c r="K20" s="33">
        <f t="shared" si="8"/>
        <v>0</v>
      </c>
      <c r="L20" s="33">
        <f t="shared" si="8"/>
        <v>299787822.5</v>
      </c>
      <c r="M20" s="33">
        <f t="shared" si="8"/>
        <v>-299787822.5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87">
        <f t="shared" si="8"/>
        <v>299787822.5</v>
      </c>
      <c r="K21" s="33">
        <f t="shared" si="8"/>
        <v>0</v>
      </c>
      <c r="L21" s="33">
        <f t="shared" si="8"/>
        <v>299787822.5</v>
      </c>
      <c r="M21" s="33">
        <f t="shared" si="8"/>
        <v>-299787822.5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88">
        <f>36557935.74+82583612.78+371425.21+52581738.91+35635517.67+1002662.79+91054929.4</f>
        <v>299787822.5</v>
      </c>
      <c r="K22" s="38">
        <v>0</v>
      </c>
      <c r="L22" s="35">
        <f>J22-K22</f>
        <v>299787822.5</v>
      </c>
      <c r="M22" s="35">
        <f>H22-L22</f>
        <v>-299787822.5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87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87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8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87">
        <f t="shared" si="9"/>
        <v>7286588312.4899998</v>
      </c>
      <c r="K26" s="33">
        <f t="shared" si="9"/>
        <v>0</v>
      </c>
      <c r="L26" s="33">
        <f t="shared" si="9"/>
        <v>7286588312.4899998</v>
      </c>
      <c r="M26" s="33">
        <f t="shared" si="9"/>
        <v>-7286588312.4899998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87">
        <f t="shared" si="11"/>
        <v>5537817749.4899998</v>
      </c>
      <c r="K27" s="33">
        <f t="shared" si="11"/>
        <v>0</v>
      </c>
      <c r="L27" s="33">
        <f t="shared" si="11"/>
        <v>5537817749.4899998</v>
      </c>
      <c r="M27" s="33">
        <f t="shared" si="11"/>
        <v>-5537817749.4899998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87">
        <f t="shared" si="12"/>
        <v>2042874971.1099999</v>
      </c>
      <c r="K28" s="33">
        <f t="shared" si="12"/>
        <v>0</v>
      </c>
      <c r="L28" s="33">
        <f t="shared" si="12"/>
        <v>2042874971.1099999</v>
      </c>
      <c r="M28" s="33">
        <f t="shared" si="12"/>
        <v>-2042874971.1099999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87">
        <f t="shared" si="13"/>
        <v>2042874971.1099999</v>
      </c>
      <c r="K29" s="33">
        <f t="shared" si="13"/>
        <v>0</v>
      </c>
      <c r="L29" s="33">
        <f t="shared" si="13"/>
        <v>2042874971.1099999</v>
      </c>
      <c r="M29" s="33">
        <f t="shared" si="13"/>
        <v>-2042874971.1099999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88">
        <f>2440619.54+1348851.36+3580374.56+1667204.62+1507251.43+1782888.66+2385980.92</f>
        <v>14713171.090000002</v>
      </c>
      <c r="K30" s="38">
        <v>0</v>
      </c>
      <c r="L30" s="35">
        <f>J30-K30</f>
        <v>14713171.090000002</v>
      </c>
      <c r="M30" s="35">
        <f>H30-L30</f>
        <v>-14713171.090000002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88">
        <f>260516832.27+316502219.95+251795235.96+265379642.58+228314313.45+319519404.34+386134151.47</f>
        <v>2028161800.02</v>
      </c>
      <c r="K31" s="38">
        <v>0</v>
      </c>
      <c r="L31" s="35">
        <f>J31-K31</f>
        <v>2028161800.02</v>
      </c>
      <c r="M31" s="35">
        <f>H31-L31</f>
        <v>-2028161800.02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87">
        <f t="shared" si="14"/>
        <v>3494942778.3800001</v>
      </c>
      <c r="K32" s="33">
        <f t="shared" si="14"/>
        <v>0</v>
      </c>
      <c r="L32" s="33">
        <f t="shared" si="14"/>
        <v>3494942778.3800001</v>
      </c>
      <c r="M32" s="33">
        <f t="shared" si="14"/>
        <v>-3494942778.3800001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88">
        <f>1074440866.68+20447695.98+9138658.35+1172050426.12+13237866.63+9143498.82+1196483765.8</f>
        <v>3494942778.3800001</v>
      </c>
      <c r="K33" s="38">
        <v>0</v>
      </c>
      <c r="L33" s="35">
        <f>J33-K33</f>
        <v>3494942778.3800001</v>
      </c>
      <c r="M33" s="35">
        <f>H33-L33</f>
        <v>-3494942778.3800001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87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87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8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8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2220469977127.6001</v>
      </c>
      <c r="K38" s="66">
        <f t="shared" si="18"/>
        <v>0</v>
      </c>
      <c r="L38" s="66">
        <f t="shared" si="18"/>
        <v>2220469977127.6001</v>
      </c>
      <c r="M38" s="66">
        <f t="shared" si="18"/>
        <v>5776793872463.4004</v>
      </c>
      <c r="N38" s="67">
        <f>+L38/H38</f>
        <v>0.27765370992994814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91">
        <v>2920679555.3000002</v>
      </c>
      <c r="K39" s="63">
        <v>0</v>
      </c>
      <c r="L39" s="59">
        <f>J39-K39</f>
        <v>2920679555.3000002</v>
      </c>
      <c r="M39" s="59">
        <f>H39-L39</f>
        <v>2726576444.6999998</v>
      </c>
      <c r="N39" s="79">
        <f>+L39/H39</f>
        <v>0.51718561285339293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8">
        <v>1127248569555</v>
      </c>
      <c r="K40" s="38">
        <v>0</v>
      </c>
      <c r="L40" s="41">
        <f>J40-K40</f>
        <v>1127248569555</v>
      </c>
      <c r="M40" s="59">
        <f>H40-L40</f>
        <v>886591187536</v>
      </c>
      <c r="N40" s="73">
        <f>+L40/H40</f>
        <v>0.55975087669503321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8">
        <v>1090300728017.3</v>
      </c>
      <c r="K41" s="38">
        <v>0</v>
      </c>
      <c r="L41" s="41">
        <f>J41-K41</f>
        <v>1090300728017.3</v>
      </c>
      <c r="M41" s="41">
        <f>H41-L41</f>
        <v>4887476108482.7002</v>
      </c>
      <c r="N41" s="73">
        <f>+L41/H41</f>
        <v>0.18239234381584463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2338391999577.8701</v>
      </c>
      <c r="K42" s="24">
        <f>K8+K38</f>
        <v>0</v>
      </c>
      <c r="L42" s="24">
        <f>L8+L38</f>
        <v>2338391999577.8701</v>
      </c>
      <c r="M42" s="24">
        <f>M8+M38</f>
        <v>5955489379281.1309</v>
      </c>
      <c r="N42" s="26">
        <f>+L42/H42</f>
        <v>0.28194181864457357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101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207C-1805-460F-BFA3-0B3D3C07F863}">
  <dimension ref="A1:X57"/>
  <sheetViews>
    <sheetView topLeftCell="A32" zoomScale="64" zoomScaleNormal="64" workbookViewId="0">
      <selection activeCell="I36" sqref="I36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182328064463.44</v>
      </c>
      <c r="K8" s="50">
        <f t="shared" si="0"/>
        <v>0</v>
      </c>
      <c r="L8" s="50">
        <f>L9</f>
        <v>182328064463.44</v>
      </c>
      <c r="M8" s="50">
        <f t="shared" si="0"/>
        <v>114289464804.55998</v>
      </c>
      <c r="N8" s="52">
        <f>+L8/H8</f>
        <v>0.61469079360681633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182328064463.44</v>
      </c>
      <c r="K9" s="46">
        <f t="shared" si="0"/>
        <v>0</v>
      </c>
      <c r="L9" s="46">
        <f>L10</f>
        <v>182328064463.44</v>
      </c>
      <c r="M9" s="46">
        <f t="shared" si="0"/>
        <v>114289464804.55998</v>
      </c>
      <c r="N9" s="69">
        <f t="shared" ref="N9:N13" si="2">+L9/H9</f>
        <v>0.61469079360681633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182328064463.44</v>
      </c>
      <c r="K10" s="29">
        <f t="shared" si="3"/>
        <v>0</v>
      </c>
      <c r="L10" s="29">
        <f>L11+L26</f>
        <v>182328064463.44</v>
      </c>
      <c r="M10" s="29">
        <f t="shared" si="3"/>
        <v>114289464804.55998</v>
      </c>
      <c r="N10" s="71">
        <f t="shared" si="2"/>
        <v>0.61469079360681633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174564956993.88</v>
      </c>
      <c r="K11" s="29">
        <f>K12+K15+K18</f>
        <v>0</v>
      </c>
      <c r="L11" s="29">
        <f>+L12</f>
        <v>174564956993.88</v>
      </c>
      <c r="M11" s="29">
        <f>+M12</f>
        <v>122052572274.11998</v>
      </c>
      <c r="N11" s="71">
        <f t="shared" si="2"/>
        <v>0.58851868068848012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174564956993.88</v>
      </c>
      <c r="K12" s="33">
        <f>+K13</f>
        <v>0</v>
      </c>
      <c r="L12" s="33">
        <f>+L13+L15+L18+L23</f>
        <v>174564956993.88</v>
      </c>
      <c r="M12" s="33">
        <f>+M13+M15+M18+M23</f>
        <v>122052572274.11998</v>
      </c>
      <c r="N12" s="71">
        <f t="shared" si="2"/>
        <v>0.58851868068848012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174068693829.83002</v>
      </c>
      <c r="K13" s="33">
        <f>+K14</f>
        <v>0</v>
      </c>
      <c r="L13" s="33">
        <f>+L14</f>
        <v>174068693829.83002</v>
      </c>
      <c r="M13" s="33">
        <f>+M14</f>
        <v>122548835438.16998</v>
      </c>
      <c r="N13" s="71">
        <f t="shared" si="2"/>
        <v>0.5868456063921812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</f>
        <v>174068693829.83002</v>
      </c>
      <c r="K14" s="38">
        <v>0</v>
      </c>
      <c r="L14" s="35">
        <f>J14-K14</f>
        <v>174068693829.83002</v>
      </c>
      <c r="M14" s="35">
        <f>H14-L14</f>
        <v>122548835438.16998</v>
      </c>
      <c r="N14" s="73">
        <f>+L14/H14</f>
        <v>0.5868456063921812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421132076.05000001</v>
      </c>
      <c r="K18" s="33">
        <f t="shared" si="8"/>
        <v>0</v>
      </c>
      <c r="L18" s="33">
        <f t="shared" si="8"/>
        <v>421132076.05000001</v>
      </c>
      <c r="M18" s="33">
        <f t="shared" si="8"/>
        <v>-421132076.05000001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421132076.05000001</v>
      </c>
      <c r="K19" s="33">
        <f t="shared" si="8"/>
        <v>0</v>
      </c>
      <c r="L19" s="33">
        <f t="shared" si="8"/>
        <v>421132076.05000001</v>
      </c>
      <c r="M19" s="33">
        <f t="shared" si="8"/>
        <v>-421132076.05000001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421132076.05000001</v>
      </c>
      <c r="K20" s="33">
        <f t="shared" si="8"/>
        <v>0</v>
      </c>
      <c r="L20" s="33">
        <f t="shared" si="8"/>
        <v>421132076.05000001</v>
      </c>
      <c r="M20" s="33">
        <f t="shared" si="8"/>
        <v>-421132076.05000001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421132076.05000001</v>
      </c>
      <c r="K21" s="33">
        <f t="shared" si="8"/>
        <v>0</v>
      </c>
      <c r="L21" s="33">
        <f t="shared" si="8"/>
        <v>421132076.05000001</v>
      </c>
      <c r="M21" s="33">
        <f t="shared" si="8"/>
        <v>-421132076.05000001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36557935.74+82583612.78+371425.21+52581738.91+35635517.67+1002662.79+91054929.4+121344253.55</f>
        <v>421132076.05000001</v>
      </c>
      <c r="K22" s="38">
        <v>0</v>
      </c>
      <c r="L22" s="35">
        <f>J22-K22</f>
        <v>421132076.05000001</v>
      </c>
      <c r="M22" s="35">
        <f>H22-L22</f>
        <v>-421132076.05000001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7763107469.5599995</v>
      </c>
      <c r="K26" s="33">
        <f t="shared" si="9"/>
        <v>0</v>
      </c>
      <c r="L26" s="33">
        <f t="shared" si="9"/>
        <v>7763107469.5599995</v>
      </c>
      <c r="M26" s="33">
        <f t="shared" si="9"/>
        <v>-7763107469.5599995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6014336906.5599995</v>
      </c>
      <c r="K27" s="33">
        <f t="shared" si="11"/>
        <v>0</v>
      </c>
      <c r="L27" s="33">
        <f t="shared" si="11"/>
        <v>6014336906.5599995</v>
      </c>
      <c r="M27" s="33">
        <f t="shared" si="11"/>
        <v>-6014336906.5599995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2504191192.75</v>
      </c>
      <c r="K28" s="33">
        <f t="shared" si="12"/>
        <v>0</v>
      </c>
      <c r="L28" s="33">
        <f t="shared" si="12"/>
        <v>2504191192.75</v>
      </c>
      <c r="M28" s="33">
        <f t="shared" si="12"/>
        <v>-2504191192.75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2504191192.75</v>
      </c>
      <c r="K29" s="33">
        <f t="shared" si="13"/>
        <v>0</v>
      </c>
      <c r="L29" s="33">
        <f t="shared" si="13"/>
        <v>2504191192.75</v>
      </c>
      <c r="M29" s="33">
        <f t="shared" si="13"/>
        <v>-2504191192.75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2440619.54+1348851.36+3580374.56+1667204.62+1507251.43+1782888.66+2385980.92+2155808.14</f>
        <v>16868979.23</v>
      </c>
      <c r="K30" s="38">
        <v>0</v>
      </c>
      <c r="L30" s="35">
        <f>J30-K30</f>
        <v>16868979.23</v>
      </c>
      <c r="M30" s="35">
        <f>H30-L30</f>
        <v>-16868979.23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260516832.27+316502219.95+251795235.96+265379642.58+228314313.45+319519404.34+386134151.47+459160413.5</f>
        <v>2487322213.52</v>
      </c>
      <c r="K31" s="38">
        <v>0</v>
      </c>
      <c r="L31" s="35">
        <f>J31-K31</f>
        <v>2487322213.52</v>
      </c>
      <c r="M31" s="35">
        <f>H31-L31</f>
        <v>-2487322213.52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3510145713.8099999</v>
      </c>
      <c r="K32" s="33">
        <f t="shared" si="14"/>
        <v>0</v>
      </c>
      <c r="L32" s="33">
        <f t="shared" si="14"/>
        <v>3510145713.8099999</v>
      </c>
      <c r="M32" s="33">
        <f t="shared" si="14"/>
        <v>-3510145713.8099999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1074440866.68+20447695.98+9138658.35+1172050426.12+13237866.63+9143498.82+1196483765.8+15202935.43</f>
        <v>3510145713.8099999</v>
      </c>
      <c r="K33" s="38">
        <v>0</v>
      </c>
      <c r="L33" s="35">
        <f>J33-K33</f>
        <v>3510145713.8099999</v>
      </c>
      <c r="M33" s="35">
        <f>H33-L33</f>
        <v>-3510145713.8099999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2443988040162.4399</v>
      </c>
      <c r="K38" s="66">
        <f t="shared" si="18"/>
        <v>0</v>
      </c>
      <c r="L38" s="66">
        <f t="shared" si="18"/>
        <v>2443988040162.4399</v>
      </c>
      <c r="M38" s="66">
        <f t="shared" si="18"/>
        <v>5553275809428.5605</v>
      </c>
      <c r="N38" s="67">
        <f>+L38/H38</f>
        <v>0.30560302700122011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5626876195.2700005</v>
      </c>
      <c r="K39" s="63">
        <v>0</v>
      </c>
      <c r="L39" s="59">
        <f>J39-K39</f>
        <v>5626876195.2700005</v>
      </c>
      <c r="M39" s="59">
        <f>H39-L39</f>
        <v>20379804.729999542</v>
      </c>
      <c r="N39" s="79">
        <f>+L39/H39</f>
        <v>0.99639120225291722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1345761766190</v>
      </c>
      <c r="K40" s="38">
        <v>0</v>
      </c>
      <c r="L40" s="41">
        <f>J40-K40</f>
        <v>1345761766190</v>
      </c>
      <c r="M40" s="59">
        <f>H40-L40</f>
        <v>668077990901</v>
      </c>
      <c r="N40" s="73">
        <f>+L40/H40</f>
        <v>0.66825662838932054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1092599397777.17</v>
      </c>
      <c r="K41" s="38">
        <v>0</v>
      </c>
      <c r="L41" s="41">
        <f>J41-K41</f>
        <v>1092599397777.17</v>
      </c>
      <c r="M41" s="41">
        <f>H41-L41</f>
        <v>4885177438722.8301</v>
      </c>
      <c r="N41" s="73">
        <f>+L41/H41</f>
        <v>0.18277687970983023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2626316104625.8799</v>
      </c>
      <c r="K42" s="24">
        <f>K8+K38</f>
        <v>0</v>
      </c>
      <c r="L42" s="24">
        <f>L8+L38</f>
        <v>2626316104625.8799</v>
      </c>
      <c r="M42" s="24">
        <f>M8+M38</f>
        <v>5667565274233.1201</v>
      </c>
      <c r="N42" s="26">
        <f>+L42/H42</f>
        <v>0.31665706135131455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103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9E1-EA4E-4CD4-91AF-C2E7F4FD884C}">
  <dimension ref="A1:X58"/>
  <sheetViews>
    <sheetView topLeftCell="E36" zoomScale="64" zoomScaleNormal="64" workbookViewId="0">
      <selection activeCell="J43" sqref="J4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201308507271.47003</v>
      </c>
      <c r="K8" s="50">
        <f t="shared" si="0"/>
        <v>0</v>
      </c>
      <c r="L8" s="50">
        <f>L9</f>
        <v>201308507271.47003</v>
      </c>
      <c r="M8" s="50">
        <f t="shared" si="0"/>
        <v>95309021996.529968</v>
      </c>
      <c r="N8" s="52">
        <f>+L8/H8</f>
        <v>0.67868041301626403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201308507271.47003</v>
      </c>
      <c r="K9" s="46">
        <f t="shared" si="0"/>
        <v>0</v>
      </c>
      <c r="L9" s="46">
        <f>L10</f>
        <v>201308507271.47003</v>
      </c>
      <c r="M9" s="46">
        <f t="shared" si="0"/>
        <v>95309021996.529968</v>
      </c>
      <c r="N9" s="69">
        <f t="shared" ref="N9:N13" si="2">+L9/H9</f>
        <v>0.67868041301626403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201308507271.47003</v>
      </c>
      <c r="K10" s="29">
        <f t="shared" si="3"/>
        <v>0</v>
      </c>
      <c r="L10" s="29">
        <f>L11+L27</f>
        <v>201308507271.47003</v>
      </c>
      <c r="M10" s="29">
        <f t="shared" si="3"/>
        <v>95309021996.529968</v>
      </c>
      <c r="N10" s="71">
        <f t="shared" si="2"/>
        <v>0.67868041301626403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193142670469.63004</v>
      </c>
      <c r="K11" s="29">
        <f>K12+K15+K19</f>
        <v>0</v>
      </c>
      <c r="L11" s="29">
        <f>+L12</f>
        <v>193142670469.63004</v>
      </c>
      <c r="M11" s="29">
        <f>+M12</f>
        <v>103474858798.36996</v>
      </c>
      <c r="N11" s="71">
        <f t="shared" si="2"/>
        <v>0.65115056061006327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193142670469.63004</v>
      </c>
      <c r="K12" s="33">
        <f>+K13</f>
        <v>0</v>
      </c>
      <c r="L12" s="33">
        <f>+L13+L15+L19+L24</f>
        <v>193142670469.63004</v>
      </c>
      <c r="M12" s="33">
        <f>+M13+M15+M19+M24</f>
        <v>103474858798.36996</v>
      </c>
      <c r="N12" s="71">
        <f t="shared" si="2"/>
        <v>0.65115056061006327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190314680773.75003</v>
      </c>
      <c r="K13" s="33">
        <f>+K14</f>
        <v>0</v>
      </c>
      <c r="L13" s="33">
        <f>+L14</f>
        <v>190314680773.75003</v>
      </c>
      <c r="M13" s="33">
        <f>+M14</f>
        <v>106302848494.24997</v>
      </c>
      <c r="N13" s="71">
        <f t="shared" si="2"/>
        <v>0.64161643191962814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92">
        <f>21141448505.01+15907735044.91+18498703109.98+15455933062.93+10425495693.27+12130114782.39+16701085028.79+63808178602.55+16245986943.92</f>
        <v>190314680773.75003</v>
      </c>
      <c r="K14" s="38">
        <v>0</v>
      </c>
      <c r="L14" s="35">
        <f>J14-K14</f>
        <v>190314680773.75003</v>
      </c>
      <c r="M14" s="35">
        <f>H14-L14</f>
        <v>106302848494.24997</v>
      </c>
      <c r="N14" s="73">
        <f>+L14/H14</f>
        <v>0.64161643191962814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2288011167.5700002</v>
      </c>
      <c r="K15" s="39">
        <f t="shared" si="7"/>
        <v>0</v>
      </c>
      <c r="L15" s="39">
        <f t="shared" si="7"/>
        <v>2288011167.5700002</v>
      </c>
      <c r="M15" s="39">
        <f t="shared" si="7"/>
        <v>-2288011167.5700002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2288011167.5700002</v>
      </c>
      <c r="K16" s="39">
        <f t="shared" si="7"/>
        <v>0</v>
      </c>
      <c r="L16" s="39">
        <f>+L17+L18</f>
        <v>2288011167.5700002</v>
      </c>
      <c r="M16" s="39">
        <f>+M17+M18</f>
        <v>-2288011167.5700002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3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94" t="s">
        <v>76</v>
      </c>
      <c r="B18" s="95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93">
        <v>2225880079.5700002</v>
      </c>
      <c r="K18" s="35">
        <v>0</v>
      </c>
      <c r="L18" s="35">
        <f>J18-K18</f>
        <v>2225880079.5700002</v>
      </c>
      <c r="M18" s="35">
        <f>H18-L18</f>
        <v>-2225880079.5700002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512165390.31</v>
      </c>
      <c r="K19" s="33">
        <f t="shared" si="8"/>
        <v>0</v>
      </c>
      <c r="L19" s="33">
        <f t="shared" si="8"/>
        <v>512165390.31</v>
      </c>
      <c r="M19" s="33">
        <f t="shared" si="8"/>
        <v>-512165390.31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512165390.31</v>
      </c>
      <c r="K20" s="33">
        <f t="shared" si="8"/>
        <v>0</v>
      </c>
      <c r="L20" s="33">
        <f t="shared" si="8"/>
        <v>512165390.31</v>
      </c>
      <c r="M20" s="33">
        <f t="shared" si="8"/>
        <v>-512165390.31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512165390.31</v>
      </c>
      <c r="K21" s="33">
        <f t="shared" si="8"/>
        <v>0</v>
      </c>
      <c r="L21" s="33">
        <f t="shared" si="8"/>
        <v>512165390.31</v>
      </c>
      <c r="M21" s="33">
        <f t="shared" si="8"/>
        <v>-512165390.31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512165390.31</v>
      </c>
      <c r="K22" s="33">
        <f t="shared" si="8"/>
        <v>0</v>
      </c>
      <c r="L22" s="33">
        <f t="shared" si="8"/>
        <v>512165390.31</v>
      </c>
      <c r="M22" s="33">
        <f t="shared" si="8"/>
        <v>-512165390.31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92">
        <f>36557935.74+82583612.78+371425.21+52581738.91+35635517.67+1002662.79+91054929.4+121344253.55+91033314.26</f>
        <v>512165390.31</v>
      </c>
      <c r="K23" s="38">
        <v>0</v>
      </c>
      <c r="L23" s="35">
        <f>J23-K23</f>
        <v>512165390.31</v>
      </c>
      <c r="M23" s="35">
        <f>H23-L23</f>
        <v>-512165390.31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92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8165836801.8400002</v>
      </c>
      <c r="K27" s="33">
        <f t="shared" si="9"/>
        <v>0</v>
      </c>
      <c r="L27" s="33">
        <f t="shared" si="9"/>
        <v>8165836801.8400002</v>
      </c>
      <c r="M27" s="33">
        <f t="shared" si="9"/>
        <v>-8165836801.8400002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6415995010.8400002</v>
      </c>
      <c r="K28" s="33">
        <f t="shared" si="11"/>
        <v>0</v>
      </c>
      <c r="L28" s="33">
        <f t="shared" si="11"/>
        <v>6415995010.8400002</v>
      </c>
      <c r="M28" s="33">
        <f t="shared" si="11"/>
        <v>-6415995010.8400002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2894638582.4500003</v>
      </c>
      <c r="K29" s="33">
        <f t="shared" si="12"/>
        <v>0</v>
      </c>
      <c r="L29" s="33">
        <f t="shared" si="12"/>
        <v>2894638582.4500003</v>
      </c>
      <c r="M29" s="33">
        <f t="shared" si="12"/>
        <v>-2894638582.4500003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2894638582.4500003</v>
      </c>
      <c r="K30" s="33">
        <f t="shared" si="13"/>
        <v>0</v>
      </c>
      <c r="L30" s="33">
        <f t="shared" si="13"/>
        <v>2894638582.4500003</v>
      </c>
      <c r="M30" s="33">
        <f t="shared" si="13"/>
        <v>-2894638582.4500003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92">
        <f>2440619.54+1348851.36+3580374.56+1667204.62+1507251.43+1782888.66+2385980.92+2155808.14+12067792.03</f>
        <v>28936771.259999998</v>
      </c>
      <c r="K31" s="38">
        <v>0</v>
      </c>
      <c r="L31" s="35">
        <f>J31-K31</f>
        <v>28936771.259999998</v>
      </c>
      <c r="M31" s="35">
        <f>H31-L31</f>
        <v>-28936771.259999998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92">
        <f>260516832.27+316502219.95+251795235.96+265379642.58+228314313.45+319519404.34+386134151.47+459160413.5+378379597.67</f>
        <v>2865701811.1900001</v>
      </c>
      <c r="K32" s="38">
        <v>0</v>
      </c>
      <c r="L32" s="35">
        <f>J32-K32</f>
        <v>2865701811.1900001</v>
      </c>
      <c r="M32" s="35">
        <f>H32-L32</f>
        <v>-2865701811.1900001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3521356428.3899999</v>
      </c>
      <c r="K33" s="33">
        <f t="shared" si="14"/>
        <v>0</v>
      </c>
      <c r="L33" s="33">
        <f t="shared" si="14"/>
        <v>3521356428.3899999</v>
      </c>
      <c r="M33" s="33">
        <f t="shared" si="14"/>
        <v>-3521356428.3899999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92">
        <f>1074440866.68+20447695.98+9138658.35+1172050426.12+13237866.63+9143498.82+1196483765.8+15202935.43+11210714.58</f>
        <v>3521356428.3899999</v>
      </c>
      <c r="K34" s="38">
        <v>0</v>
      </c>
      <c r="L34" s="35">
        <f>J34-K34</f>
        <v>3521356428.3899999</v>
      </c>
      <c r="M34" s="35">
        <f>H34-L34</f>
        <v>-3521356428.3899999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92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92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2491290422184.5498</v>
      </c>
      <c r="K39" s="66">
        <f t="shared" si="18"/>
        <v>0</v>
      </c>
      <c r="L39" s="66">
        <f t="shared" si="18"/>
        <v>2491290422184.5498</v>
      </c>
      <c r="M39" s="66">
        <f t="shared" si="18"/>
        <v>5505973427406.4492</v>
      </c>
      <c r="N39" s="67">
        <f>+L39/H39</f>
        <v>0.31151784773387969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96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97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97">
        <v>1098828792775.23</v>
      </c>
      <c r="K42" s="38">
        <v>0</v>
      </c>
      <c r="L42" s="41">
        <f>J42-K42</f>
        <v>1098828792775.23</v>
      </c>
      <c r="M42" s="41">
        <f>H42-L42</f>
        <v>4878948043724.7695</v>
      </c>
      <c r="N42" s="73">
        <f>+L42/H42</f>
        <v>0.18381897197396824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2692598929456.02</v>
      </c>
      <c r="K43" s="24">
        <f>K8+K39</f>
        <v>0</v>
      </c>
      <c r="L43" s="24">
        <f>L8+L39</f>
        <v>2692598929456.02</v>
      </c>
      <c r="M43" s="24">
        <f>M8+M39</f>
        <v>5601282449402.9795</v>
      </c>
      <c r="N43" s="26">
        <f>+L43/H43</f>
        <v>0.32464883526299532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105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24</vt:i4>
      </vt:variant>
    </vt:vector>
  </HeadingPairs>
  <TitlesOfParts>
    <vt:vector size="36" baseType="lpstr"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'ABRIL 2025'!Área_de_impresión</vt:lpstr>
      <vt:lpstr>'AGOSTO 2025'!Área_de_impresión</vt:lpstr>
      <vt:lpstr>'DICIEMBRE 2025'!Área_de_impresión</vt:lpstr>
      <vt:lpstr>'ENERO 2025'!Área_de_impresión</vt:lpstr>
      <vt:lpstr>'FEBRERO 2025'!Área_de_impresión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'NOVIEMBRE 2025'!Área_de_impresión</vt:lpstr>
      <vt:lpstr>'OCTUBRE 2025'!Área_de_impresión</vt:lpstr>
      <vt:lpstr>'SEPTIEMBRE 2025'!Área_de_impresión</vt:lpstr>
      <vt:lpstr>'ABRIL 2025'!Títulos_a_imprimir</vt:lpstr>
      <vt:lpstr>'AGOSTO 2025'!Títulos_a_imprimir</vt:lpstr>
      <vt:lpstr>'DICIEMBRE 2025'!Títulos_a_imprimir</vt:lpstr>
      <vt:lpstr>'ENERO 2025'!Títulos_a_imprimir</vt:lpstr>
      <vt:lpstr>'FEBRERO 2025'!Títulos_a_imprimir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'NOVIEMBRE 2025'!Títulos_a_imprimir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2025-06-24T20:32:54Z</cp:lastPrinted>
  <dcterms:created xsi:type="dcterms:W3CDTF">2024-02-17T01:42:10Z</dcterms:created>
  <dcterms:modified xsi:type="dcterms:W3CDTF">2026-02-09T17:43:10Z</dcterms:modified>
</cp:coreProperties>
</file>