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830"/>
  <workbookPr codeName="ThisWorkbook" defaultThemeVersion="124226"/>
  <mc:AlternateContent xmlns:mc="http://schemas.openxmlformats.org/markup-compatibility/2006">
    <mc:Choice Requires="x15">
      <x15ac:absPath xmlns:x15ac="http://schemas.microsoft.com/office/spreadsheetml/2010/11/ac" url="C:\Users\cforero\Desktop\Formatos Mapa Anticorrupcion\"/>
    </mc:Choice>
  </mc:AlternateContent>
  <bookViews>
    <workbookView xWindow="0" yWindow="0" windowWidth="21720" windowHeight="9135" firstSheet="2" activeTab="7"/>
  </bookViews>
  <sheets>
    <sheet name="SEPG-F-056" sheetId="24" r:id="rId1"/>
    <sheet name="SEPG-F-057" sheetId="9" r:id="rId2"/>
    <sheet name="SEPG-F-058 " sheetId="20" r:id="rId3"/>
    <sheet name="SEPG-F-059" sheetId="1" r:id="rId4"/>
    <sheet name="SEPG-F-060" sheetId="23" r:id="rId5"/>
    <sheet name="SEPG-F-061" sheetId="22" r:id="rId6"/>
    <sheet name="SEPG-F-062" sheetId="6" r:id="rId7"/>
    <sheet name="SEPG-F-030" sheetId="5" r:id="rId8"/>
    <sheet name="Cambios 2017-2016" sheetId="25" r:id="rId9"/>
    <sheet name="CAMBIOS 2014-2015" sheetId="18" state="hidden" r:id="rId10"/>
    <sheet name="CAMBIOS 2015 - 2016" sheetId="19" state="hidden" r:id="rId11"/>
    <sheet name="DB" sheetId="14" state="hidden" r:id="rId12"/>
    <sheet name="Hoja1" sheetId="17" state="hidden" r:id="rId13"/>
  </sheets>
  <externalReferences>
    <externalReference r:id="rId14"/>
  </externalReferences>
  <definedNames>
    <definedName name="¿TIENE_HERRAMIENTA_PARA_EJERCER_EL_CONTROL?">DB!$D$8:$D$10</definedName>
    <definedName name="A">DB!$J$5:$J$6</definedName>
    <definedName name="_xlnm.Print_Area" localSheetId="7">'SEPG-F-030'!$C$1:$Y$67</definedName>
    <definedName name="B">DB!$K$5:$K$6</definedName>
    <definedName name="CE">DB!$L$5:$L$6</definedName>
    <definedName name="EvidenciaSeguimiento">DB!$I$9:$I$10</definedName>
    <definedName name="EXISTENCONTROLES" localSheetId="0">[1]DB!$D$5:$D$6</definedName>
    <definedName name="EXISTENCONTROLES">DB!$D$5:$D$6</definedName>
    <definedName name="ExistenManuales">DB!$C$9:$C$10</definedName>
    <definedName name="FrecuenciaSeguim" localSheetId="0">[1]DB!$H$9:$H$10</definedName>
    <definedName name="FrecuenciaSeguim">DB!$H$9:$H$10</definedName>
    <definedName name="FrecuendiaSeguim">DB!$H$9:$H$10</definedName>
    <definedName name="HerramientaControl" localSheetId="0">[1]DB!$D$9:$D$10</definedName>
    <definedName name="HerramientaControl">DB!$D$9:$D$10</definedName>
    <definedName name="HerramientaEfectiva" localSheetId="0">[1]DB!$F$9:$F$10</definedName>
    <definedName name="HerramientaEfectiva">DB!$F$9:$F$10</definedName>
    <definedName name="IMPACTO" localSheetId="0">[1]DB!$H$5</definedName>
    <definedName name="IMPACTO">DB!$H$5</definedName>
    <definedName name="ManualesInstructivos" localSheetId="0">[1]DB!$E$9:$E$10</definedName>
    <definedName name="ManualesInstructivos">DB!$E$9:$E$10</definedName>
    <definedName name="OPCIONESDEMANEJO" localSheetId="0">[1]DB!$N$5:$N$8</definedName>
    <definedName name="OPCIONESDEMANEJO">DB!$N$5:$N$8</definedName>
    <definedName name="PROBABILIDAD" localSheetId="0">[1]DB!$G$5</definedName>
    <definedName name="PROBABILIDAD">DB!$G$5</definedName>
    <definedName name="ResponDefinidos" localSheetId="0">[1]DB!$G$9:$G$10</definedName>
    <definedName name="ResponDefinidos">DB!$G$9:$G$10</definedName>
    <definedName name="TieneHerramientaControl1">DB!$D$9:$D$10</definedName>
    <definedName name="TIPODERIESGO" localSheetId="0">[1]DB!$B$5:$B$11</definedName>
    <definedName name="TIPODERIESGO">DB!$B$5:$B$11</definedName>
    <definedName name="_xlnm.Print_Titles" localSheetId="7">'SEPG-F-030'!$15:$17</definedName>
    <definedName name="_xlnm.Print_Titles" localSheetId="1">'SEPG-F-057'!$14:$16</definedName>
    <definedName name="_xlnm.Print_Titles" localSheetId="6">'SEPG-F-062'!$20:$22</definedName>
  </definedNames>
  <calcPr calcId="162913"/>
</workbook>
</file>

<file path=xl/calcChain.xml><?xml version="1.0" encoding="utf-8"?>
<calcChain xmlns="http://schemas.openxmlformats.org/spreadsheetml/2006/main">
  <c r="V35" i="23" l="1"/>
  <c r="T35" i="23"/>
  <c r="R35" i="23"/>
  <c r="P35" i="23"/>
  <c r="N35" i="23"/>
  <c r="L35" i="23"/>
  <c r="J35" i="23"/>
  <c r="H35" i="23"/>
  <c r="F35" i="23"/>
  <c r="D35" i="23"/>
  <c r="V34" i="23"/>
  <c r="T34" i="23"/>
  <c r="R34" i="23"/>
  <c r="P34" i="23"/>
  <c r="N34" i="23"/>
  <c r="L34" i="23"/>
  <c r="J34" i="23"/>
  <c r="H34" i="23"/>
  <c r="F34" i="23"/>
  <c r="D34" i="23"/>
  <c r="J19" i="5" l="1"/>
  <c r="J20" i="5"/>
  <c r="J21" i="5"/>
  <c r="J22" i="5"/>
  <c r="J23" i="5"/>
  <c r="J24" i="5"/>
  <c r="J25" i="5"/>
  <c r="J26" i="5"/>
  <c r="J27" i="5"/>
  <c r="J28" i="5"/>
  <c r="J29" i="5"/>
  <c r="J30" i="5"/>
  <c r="J31" i="5"/>
  <c r="J32" i="5"/>
  <c r="J18" i="5"/>
  <c r="B10" i="9" l="1"/>
  <c r="R73" i="6" l="1"/>
  <c r="B74" i="6"/>
  <c r="B73" i="6"/>
  <c r="R34" i="6"/>
  <c r="T32" i="6"/>
  <c r="T29" i="6"/>
  <c r="T26" i="6"/>
  <c r="T23" i="6"/>
  <c r="R61" i="5"/>
  <c r="D31" i="23"/>
  <c r="W31" i="23"/>
  <c r="V31" i="23"/>
  <c r="U31" i="23"/>
  <c r="T31" i="23"/>
  <c r="S31" i="23"/>
  <c r="R31" i="23"/>
  <c r="Q31" i="23"/>
  <c r="P31" i="23"/>
  <c r="O31" i="23"/>
  <c r="N31" i="23"/>
  <c r="M31" i="23"/>
  <c r="L31" i="23"/>
  <c r="K31" i="23"/>
  <c r="J31" i="23"/>
  <c r="I31" i="23"/>
  <c r="H31" i="23"/>
  <c r="G31" i="23"/>
  <c r="F31" i="23"/>
  <c r="E31" i="23"/>
  <c r="C18" i="5"/>
  <c r="Y40" i="1"/>
  <c r="D44" i="6" s="1"/>
  <c r="V44" i="6" s="1"/>
  <c r="M39" i="5" s="1"/>
  <c r="M40" i="5" s="1"/>
  <c r="S44" i="6"/>
  <c r="C61" i="5"/>
  <c r="E9" i="5"/>
  <c r="D8" i="5"/>
  <c r="C8" i="5"/>
  <c r="C7" i="5"/>
  <c r="C6" i="5"/>
  <c r="Y27" i="1"/>
  <c r="E23" i="6" s="1"/>
  <c r="W23" i="6" s="1"/>
  <c r="L18" i="5" s="1"/>
  <c r="L19" i="5" s="1"/>
  <c r="Y26" i="1"/>
  <c r="AA26" i="1" s="1"/>
  <c r="I18" i="5" s="1"/>
  <c r="R23" i="6"/>
  <c r="S23" i="6" s="1"/>
  <c r="R24" i="6"/>
  <c r="R25" i="6"/>
  <c r="Y65" i="1"/>
  <c r="Z65" i="1" s="1"/>
  <c r="Y64" i="1"/>
  <c r="Y63" i="1"/>
  <c r="Z63" i="1" s="1"/>
  <c r="Y62" i="1"/>
  <c r="Y61" i="1"/>
  <c r="Z61" i="1" s="1"/>
  <c r="Y60" i="1"/>
  <c r="Y59" i="1"/>
  <c r="Z59" i="1" s="1"/>
  <c r="Y58" i="1"/>
  <c r="Y57" i="1"/>
  <c r="Z57" i="1" s="1"/>
  <c r="Y56" i="1"/>
  <c r="Z56" i="1" s="1"/>
  <c r="Y55" i="1"/>
  <c r="Z55" i="1" s="1"/>
  <c r="Y54" i="1"/>
  <c r="Y53" i="1"/>
  <c r="Y52" i="1"/>
  <c r="Y51" i="1"/>
  <c r="Z51" i="1" s="1"/>
  <c r="Y50" i="1"/>
  <c r="Y49" i="1"/>
  <c r="Z49" i="1" s="1"/>
  <c r="Y48" i="1"/>
  <c r="Y47" i="1"/>
  <c r="Z47" i="1" s="1"/>
  <c r="E54" i="6" s="1"/>
  <c r="Y46" i="1"/>
  <c r="Y45" i="1"/>
  <c r="Z45" i="1" s="1"/>
  <c r="Y44" i="1"/>
  <c r="Z40" i="1"/>
  <c r="Y38" i="1"/>
  <c r="Z38" i="1"/>
  <c r="Y36" i="1"/>
  <c r="Z36" i="1" s="1"/>
  <c r="D39" i="6" s="1"/>
  <c r="Y34" i="1"/>
  <c r="Z34" i="1"/>
  <c r="Y32" i="1"/>
  <c r="Z32" i="1" s="1"/>
  <c r="D33" i="6" s="1"/>
  <c r="Y30" i="1"/>
  <c r="Z30" i="1"/>
  <c r="Y28" i="1"/>
  <c r="Z28" i="1" s="1"/>
  <c r="D27" i="6" s="1"/>
  <c r="B12" i="6"/>
  <c r="B8" i="9"/>
  <c r="B6" i="1" s="1"/>
  <c r="C7" i="1"/>
  <c r="C9" i="9"/>
  <c r="G9" i="1"/>
  <c r="C12" i="6"/>
  <c r="B11" i="6"/>
  <c r="B10" i="6"/>
  <c r="B8" i="1"/>
  <c r="D11" i="9"/>
  <c r="V19" i="1"/>
  <c r="V18" i="1"/>
  <c r="V17" i="1"/>
  <c r="Y41" i="1"/>
  <c r="Y37" i="1"/>
  <c r="Z37" i="1" s="1"/>
  <c r="Y33" i="1"/>
  <c r="Z27" i="1"/>
  <c r="E24" i="6" s="1"/>
  <c r="E57" i="6"/>
  <c r="Y43" i="1"/>
  <c r="Y39" i="1"/>
  <c r="Z39" i="1" s="1"/>
  <c r="Y35" i="1"/>
  <c r="Y31" i="1"/>
  <c r="Z31" i="1"/>
  <c r="E30" i="6" s="1"/>
  <c r="Y29" i="1"/>
  <c r="Z29" i="1" s="1"/>
  <c r="E27" i="6" s="1"/>
  <c r="D13" i="22"/>
  <c r="E13" i="22"/>
  <c r="F13" i="22"/>
  <c r="F33" i="22"/>
  <c r="F28" i="22"/>
  <c r="F23" i="22"/>
  <c r="F18" i="22"/>
  <c r="E33" i="22"/>
  <c r="E28" i="22"/>
  <c r="E23" i="22"/>
  <c r="E18" i="22"/>
  <c r="D33" i="22"/>
  <c r="D28" i="22"/>
  <c r="D23" i="22"/>
  <c r="D18" i="22"/>
  <c r="I17" i="20"/>
  <c r="J17" i="20"/>
  <c r="K17" i="20"/>
  <c r="L17" i="20"/>
  <c r="I18" i="20"/>
  <c r="J18" i="20"/>
  <c r="K18" i="20"/>
  <c r="L18" i="20"/>
  <c r="I19" i="20"/>
  <c r="J19" i="20"/>
  <c r="M19" i="20" s="1"/>
  <c r="N19" i="20" s="1"/>
  <c r="L20" i="9" s="1"/>
  <c r="F27" i="5" s="1"/>
  <c r="K19" i="20"/>
  <c r="L19" i="20"/>
  <c r="I20" i="20"/>
  <c r="J20" i="20"/>
  <c r="K20" i="20"/>
  <c r="L20" i="20"/>
  <c r="I21" i="20"/>
  <c r="J21" i="20"/>
  <c r="K21" i="20"/>
  <c r="L21" i="20"/>
  <c r="I22" i="20"/>
  <c r="J22" i="20"/>
  <c r="K22" i="20"/>
  <c r="L22" i="20"/>
  <c r="I23" i="20"/>
  <c r="J23" i="20"/>
  <c r="K23" i="20"/>
  <c r="L23" i="20"/>
  <c r="I24" i="20"/>
  <c r="J24" i="20"/>
  <c r="K24" i="20"/>
  <c r="L24" i="20"/>
  <c r="I25" i="20"/>
  <c r="J25" i="20"/>
  <c r="K25" i="20"/>
  <c r="L25" i="20"/>
  <c r="I26" i="20"/>
  <c r="J26" i="20"/>
  <c r="M26" i="20" s="1"/>
  <c r="N26" i="20" s="1"/>
  <c r="K26" i="20"/>
  <c r="L26" i="20"/>
  <c r="I27" i="20"/>
  <c r="J27" i="20"/>
  <c r="K27" i="20"/>
  <c r="L27" i="20"/>
  <c r="I28" i="20"/>
  <c r="J28" i="20"/>
  <c r="K28" i="20"/>
  <c r="L28" i="20"/>
  <c r="M28" i="20"/>
  <c r="N28" i="20" s="1"/>
  <c r="I29" i="20"/>
  <c r="J29" i="20"/>
  <c r="K29" i="20"/>
  <c r="L29" i="20"/>
  <c r="I30" i="20"/>
  <c r="J30" i="20"/>
  <c r="M30" i="20" s="1"/>
  <c r="N30" i="20" s="1"/>
  <c r="K30" i="20"/>
  <c r="L30" i="20"/>
  <c r="I31" i="20"/>
  <c r="J31" i="20"/>
  <c r="K31" i="20"/>
  <c r="L31" i="20"/>
  <c r="I32" i="20"/>
  <c r="J32" i="20"/>
  <c r="K32" i="20"/>
  <c r="L32" i="20"/>
  <c r="I33" i="20"/>
  <c r="J33" i="20"/>
  <c r="K33" i="20"/>
  <c r="L33" i="20"/>
  <c r="I34" i="20"/>
  <c r="J34" i="20"/>
  <c r="K34" i="20"/>
  <c r="L34" i="20"/>
  <c r="L16" i="20"/>
  <c r="K16" i="20"/>
  <c r="J16" i="20"/>
  <c r="M16" i="20" s="1"/>
  <c r="I16" i="20"/>
  <c r="C17" i="20"/>
  <c r="D17" i="20"/>
  <c r="C18" i="20"/>
  <c r="D18" i="20"/>
  <c r="C19" i="20"/>
  <c r="D19" i="20"/>
  <c r="C20" i="20"/>
  <c r="D20" i="20"/>
  <c r="C21" i="20"/>
  <c r="D21" i="20"/>
  <c r="C22" i="20"/>
  <c r="D22" i="20"/>
  <c r="C23" i="20"/>
  <c r="D23" i="20"/>
  <c r="C24" i="20"/>
  <c r="D24" i="20"/>
  <c r="C25" i="20"/>
  <c r="D25" i="20"/>
  <c r="C26" i="20"/>
  <c r="D26" i="20"/>
  <c r="C27" i="20"/>
  <c r="D27" i="20"/>
  <c r="C28" i="20"/>
  <c r="D28" i="20"/>
  <c r="C29" i="20"/>
  <c r="D29" i="20"/>
  <c r="C30" i="20"/>
  <c r="D30" i="20"/>
  <c r="C31" i="20"/>
  <c r="D31" i="20"/>
  <c r="C32" i="20"/>
  <c r="D32" i="20"/>
  <c r="C33" i="20"/>
  <c r="D33" i="20"/>
  <c r="C34" i="20"/>
  <c r="D34" i="20"/>
  <c r="D16" i="20"/>
  <c r="C16" i="20"/>
  <c r="B16" i="20"/>
  <c r="B75" i="6"/>
  <c r="C26" i="1"/>
  <c r="C23" i="6"/>
  <c r="B76" i="6"/>
  <c r="B77" i="6"/>
  <c r="B78" i="6"/>
  <c r="B79" i="6"/>
  <c r="B80" i="6"/>
  <c r="C62" i="5"/>
  <c r="C63" i="5"/>
  <c r="C64" i="5"/>
  <c r="C65" i="5"/>
  <c r="C66" i="5"/>
  <c r="D18" i="5"/>
  <c r="E18" i="5"/>
  <c r="D21" i="5"/>
  <c r="E21" i="5"/>
  <c r="D24" i="5"/>
  <c r="E24" i="5"/>
  <c r="D27" i="5"/>
  <c r="E27" i="5"/>
  <c r="D30" i="5"/>
  <c r="E30" i="5"/>
  <c r="D33" i="5"/>
  <c r="E33" i="5"/>
  <c r="J33" i="5"/>
  <c r="J34" i="5"/>
  <c r="J35" i="5"/>
  <c r="D36" i="5"/>
  <c r="E36" i="5"/>
  <c r="J36" i="5"/>
  <c r="J37" i="5"/>
  <c r="J38" i="5"/>
  <c r="D39" i="5"/>
  <c r="E39" i="5"/>
  <c r="J39" i="5"/>
  <c r="J40" i="5"/>
  <c r="J41" i="5"/>
  <c r="D42" i="5"/>
  <c r="E42" i="5"/>
  <c r="J42" i="5"/>
  <c r="J43" i="5"/>
  <c r="J44" i="5"/>
  <c r="D45" i="5"/>
  <c r="E45" i="5"/>
  <c r="J45" i="5"/>
  <c r="J46" i="5"/>
  <c r="J47" i="5"/>
  <c r="D48" i="5"/>
  <c r="E48" i="5"/>
  <c r="F48" i="5"/>
  <c r="J48" i="5"/>
  <c r="J49" i="5"/>
  <c r="J50" i="5"/>
  <c r="D51" i="5"/>
  <c r="E51" i="5"/>
  <c r="F51" i="5"/>
  <c r="J51" i="5"/>
  <c r="K51" i="5"/>
  <c r="L51" i="5"/>
  <c r="L52" i="5" s="1"/>
  <c r="M51" i="5"/>
  <c r="N51" i="5"/>
  <c r="O51" i="5"/>
  <c r="J52" i="5"/>
  <c r="M52" i="5"/>
  <c r="J53" i="5"/>
  <c r="D54" i="5"/>
  <c r="E54" i="5"/>
  <c r="F54" i="5"/>
  <c r="J54" i="5"/>
  <c r="K54" i="5"/>
  <c r="L54" i="5"/>
  <c r="L55" i="5" s="1"/>
  <c r="M54" i="5"/>
  <c r="M55" i="5"/>
  <c r="N54" i="5"/>
  <c r="O54" i="5"/>
  <c r="J55" i="5"/>
  <c r="J56" i="5"/>
  <c r="D26" i="6"/>
  <c r="G24" i="5"/>
  <c r="G25" i="5" s="1"/>
  <c r="H24" i="5"/>
  <c r="H25" i="5" s="1"/>
  <c r="D32" i="6"/>
  <c r="G30" i="5"/>
  <c r="G31" i="5" s="1"/>
  <c r="E38" i="6"/>
  <c r="G36" i="5"/>
  <c r="G37" i="5"/>
  <c r="T44" i="6"/>
  <c r="Y42" i="1"/>
  <c r="D47" i="6" s="1"/>
  <c r="Z42" i="1"/>
  <c r="D48" i="6" s="1"/>
  <c r="T47" i="6"/>
  <c r="D56" i="6"/>
  <c r="E59" i="6"/>
  <c r="G13" i="6"/>
  <c r="T53" i="6"/>
  <c r="T56" i="6"/>
  <c r="T59" i="6"/>
  <c r="W59" i="6" s="1"/>
  <c r="X59" i="6" s="1"/>
  <c r="Y59" i="6" s="1"/>
  <c r="T62" i="6"/>
  <c r="T65" i="6"/>
  <c r="S53" i="6"/>
  <c r="S56" i="6"/>
  <c r="S59" i="6"/>
  <c r="S62" i="6"/>
  <c r="S65" i="6"/>
  <c r="R26" i="6"/>
  <c r="AC65" i="6"/>
  <c r="AC66" i="6"/>
  <c r="AC67" i="6"/>
  <c r="AC62" i="6"/>
  <c r="AC63" i="6"/>
  <c r="AC64" i="6"/>
  <c r="AC59" i="6"/>
  <c r="AC60" i="6"/>
  <c r="AC61" i="6"/>
  <c r="AC56" i="6"/>
  <c r="AC57" i="6"/>
  <c r="AC58" i="6"/>
  <c r="AB56" i="6"/>
  <c r="AB57" i="6"/>
  <c r="AB58" i="6"/>
  <c r="R53" i="6"/>
  <c r="U53" i="6" s="1"/>
  <c r="AC53" i="6"/>
  <c r="R54" i="6"/>
  <c r="U54" i="6"/>
  <c r="AC54" i="6"/>
  <c r="AC55" i="6"/>
  <c r="AC50" i="6"/>
  <c r="R51" i="6"/>
  <c r="U51" i="6" s="1"/>
  <c r="AB51" i="6"/>
  <c r="AC51" i="6"/>
  <c r="AC47" i="6"/>
  <c r="R48" i="6"/>
  <c r="U48" i="6" s="1"/>
  <c r="AB48" i="6"/>
  <c r="AC48" i="6"/>
  <c r="AC49" i="6"/>
  <c r="R45" i="6"/>
  <c r="U45" i="6" s="1"/>
  <c r="AB45" i="6"/>
  <c r="AC45" i="6"/>
  <c r="AC46" i="6"/>
  <c r="R44" i="6"/>
  <c r="AC44" i="6"/>
  <c r="R46" i="6"/>
  <c r="U46" i="6"/>
  <c r="AB46" i="6"/>
  <c r="R42" i="6"/>
  <c r="U42" i="6" s="1"/>
  <c r="AB42" i="6"/>
  <c r="AC42" i="6"/>
  <c r="AC43" i="6"/>
  <c r="R38" i="6"/>
  <c r="U38" i="6" s="1"/>
  <c r="K33" i="5" s="1"/>
  <c r="AB38" i="6"/>
  <c r="AC39" i="6"/>
  <c r="R40" i="6"/>
  <c r="U40" i="6" s="1"/>
  <c r="AB40" i="6"/>
  <c r="AC40" i="6"/>
  <c r="R36" i="6"/>
  <c r="U36" i="6" s="1"/>
  <c r="AB36" i="6"/>
  <c r="AC36" i="6"/>
  <c r="AC37" i="6"/>
  <c r="R32" i="6"/>
  <c r="AC32" i="6"/>
  <c r="R33" i="6"/>
  <c r="U33" i="6" s="1"/>
  <c r="AB33" i="6" s="1"/>
  <c r="AC33" i="6"/>
  <c r="R29" i="6"/>
  <c r="U29" i="6"/>
  <c r="K24" i="5" s="1"/>
  <c r="R30" i="6"/>
  <c r="U30" i="6" s="1"/>
  <c r="AB30" i="6" s="1"/>
  <c r="AC30" i="6"/>
  <c r="R28" i="6"/>
  <c r="AC28" i="6"/>
  <c r="AB65" i="6"/>
  <c r="AB66" i="6"/>
  <c r="AB67" i="6"/>
  <c r="AB62" i="6"/>
  <c r="AB63" i="6"/>
  <c r="AB64" i="6"/>
  <c r="AB59" i="6"/>
  <c r="AB60" i="6"/>
  <c r="AB61" i="6"/>
  <c r="AB53" i="6"/>
  <c r="AB54" i="6"/>
  <c r="AB55" i="6"/>
  <c r="R50" i="6"/>
  <c r="U50" i="6" s="1"/>
  <c r="AB50" i="6"/>
  <c r="AB52" i="6"/>
  <c r="R47" i="6"/>
  <c r="U47" i="6" s="1"/>
  <c r="K42" i="5" s="1"/>
  <c r="R49" i="6"/>
  <c r="U49" i="6" s="1"/>
  <c r="AB49" i="6"/>
  <c r="R41" i="6"/>
  <c r="U41" i="6"/>
  <c r="AB41" i="6"/>
  <c r="R43" i="6"/>
  <c r="U43" i="6" s="1"/>
  <c r="AB43" i="6"/>
  <c r="R39" i="6"/>
  <c r="U39" i="6" s="1"/>
  <c r="AB39" i="6"/>
  <c r="R35" i="6"/>
  <c r="T35" i="6"/>
  <c r="R27" i="6"/>
  <c r="C65" i="6"/>
  <c r="C62" i="6"/>
  <c r="C59" i="6"/>
  <c r="C56" i="6"/>
  <c r="R67" i="6"/>
  <c r="U67" i="6" s="1"/>
  <c r="R66" i="6"/>
  <c r="U66" i="6"/>
  <c r="R65" i="6"/>
  <c r="U65" i="6"/>
  <c r="K48" i="5" s="1"/>
  <c r="R64" i="6"/>
  <c r="U64" i="6" s="1"/>
  <c r="R63" i="6"/>
  <c r="U63" i="6" s="1"/>
  <c r="R62" i="6"/>
  <c r="U62" i="6" s="1"/>
  <c r="R61" i="6"/>
  <c r="U61" i="6" s="1"/>
  <c r="R60" i="6"/>
  <c r="U60" i="6" s="1"/>
  <c r="R59" i="6"/>
  <c r="U59" i="6" s="1"/>
  <c r="R58" i="6"/>
  <c r="U58" i="6" s="1"/>
  <c r="R57" i="6"/>
  <c r="U57" i="6" s="1"/>
  <c r="R56" i="6"/>
  <c r="U56" i="6" s="1"/>
  <c r="R55" i="6"/>
  <c r="U55" i="6" s="1"/>
  <c r="R52" i="6"/>
  <c r="T50" i="6"/>
  <c r="R37" i="6"/>
  <c r="U37" i="6" s="1"/>
  <c r="AB37" i="6"/>
  <c r="R31" i="6"/>
  <c r="U31" i="6" s="1"/>
  <c r="AB31" i="6"/>
  <c r="C48" i="1"/>
  <c r="C64" i="1"/>
  <c r="C62" i="1"/>
  <c r="C60" i="1"/>
  <c r="C58" i="1"/>
  <c r="C56" i="1"/>
  <c r="C54" i="1"/>
  <c r="C52" i="1"/>
  <c r="C50" i="1"/>
  <c r="C46" i="1"/>
  <c r="C44" i="1"/>
  <c r="C42" i="1"/>
  <c r="C40" i="1"/>
  <c r="C38" i="1"/>
  <c r="C36" i="1"/>
  <c r="C34" i="1"/>
  <c r="C32" i="1"/>
  <c r="C30" i="1"/>
  <c r="C28" i="1"/>
  <c r="C53" i="6"/>
  <c r="C50" i="6"/>
  <c r="C47" i="6"/>
  <c r="C44" i="6"/>
  <c r="C41" i="6"/>
  <c r="C38" i="6"/>
  <c r="C35" i="6"/>
  <c r="C32" i="6"/>
  <c r="C29" i="6"/>
  <c r="C26" i="6"/>
  <c r="B23" i="6"/>
  <c r="B26" i="1"/>
  <c r="K25" i="1"/>
  <c r="L25" i="1" s="1"/>
  <c r="M25" i="1" s="1"/>
  <c r="N25" i="1" s="1"/>
  <c r="O25" i="1" s="1"/>
  <c r="P25" i="1" s="1"/>
  <c r="Q25" i="1" s="1"/>
  <c r="R25" i="1" s="1"/>
  <c r="S25" i="1" s="1"/>
  <c r="T25" i="1" s="1"/>
  <c r="U25" i="1" s="1"/>
  <c r="V25" i="1" s="1"/>
  <c r="W25" i="1" s="1"/>
  <c r="X25" i="1" s="1"/>
  <c r="B17" i="20"/>
  <c r="B26" i="6"/>
  <c r="T41" i="6"/>
  <c r="AC41" i="6"/>
  <c r="AC31" i="6"/>
  <c r="AC29" i="6"/>
  <c r="T38" i="6"/>
  <c r="AC35" i="6"/>
  <c r="AC38" i="6"/>
  <c r="U44" i="6"/>
  <c r="K39" i="5" s="1"/>
  <c r="AC24" i="6"/>
  <c r="S38" i="6"/>
  <c r="U26" i="6"/>
  <c r="AB26" i="6" s="1"/>
  <c r="H39" i="5"/>
  <c r="H40" i="5" s="1"/>
  <c r="D30" i="6"/>
  <c r="E29" i="6"/>
  <c r="E62" i="6"/>
  <c r="W62" i="6" s="1"/>
  <c r="S50" i="6"/>
  <c r="D36" i="6"/>
  <c r="C21" i="5"/>
  <c r="B28" i="1"/>
  <c r="B29" i="6"/>
  <c r="AA30" i="1"/>
  <c r="D42" i="6"/>
  <c r="D35" i="6"/>
  <c r="D41" i="6"/>
  <c r="G39" i="5"/>
  <c r="G40" i="5" s="1"/>
  <c r="D59" i="6"/>
  <c r="V59" i="6" s="1"/>
  <c r="E53" i="6"/>
  <c r="W53" i="6"/>
  <c r="G27" i="5"/>
  <c r="G28" i="5"/>
  <c r="AA34" i="1"/>
  <c r="I30" i="5"/>
  <c r="E65" i="6"/>
  <c r="W65" i="6"/>
  <c r="D45" i="6"/>
  <c r="E50" i="6"/>
  <c r="W50" i="6" s="1"/>
  <c r="L45" i="5" s="1"/>
  <c r="L46" i="5" s="1"/>
  <c r="H45" i="5"/>
  <c r="H46" i="5" s="1"/>
  <c r="AA38" i="1"/>
  <c r="AB38" i="1" s="1"/>
  <c r="E51" i="6"/>
  <c r="D38" i="6"/>
  <c r="V38" i="6" s="1"/>
  <c r="M33" i="5" s="1"/>
  <c r="M34" i="5" s="1"/>
  <c r="D29" i="6"/>
  <c r="G21" i="5"/>
  <c r="G22" i="5" s="1"/>
  <c r="G42" i="5"/>
  <c r="G43" i="5" s="1"/>
  <c r="G33" i="5"/>
  <c r="G34" i="5"/>
  <c r="E60" i="6"/>
  <c r="E39" i="6"/>
  <c r="E66" i="6"/>
  <c r="E42" i="6"/>
  <c r="M29" i="20"/>
  <c r="N29" i="20" s="1"/>
  <c r="M27" i="20"/>
  <c r="N27" i="20" s="1"/>
  <c r="M24" i="20"/>
  <c r="N24" i="20" s="1"/>
  <c r="L25" i="9"/>
  <c r="F42" i="5" s="1"/>
  <c r="M32" i="20"/>
  <c r="N32" i="20" s="1"/>
  <c r="M33" i="20"/>
  <c r="N33" i="20" s="1"/>
  <c r="M31" i="20"/>
  <c r="N31" i="20" s="1"/>
  <c r="M25" i="20"/>
  <c r="N25" i="20" s="1"/>
  <c r="L26" i="9" s="1"/>
  <c r="F45" i="5" s="1"/>
  <c r="M23" i="20"/>
  <c r="N23" i="20" s="1"/>
  <c r="L24" i="9" s="1"/>
  <c r="F39" i="5" s="1"/>
  <c r="N16" i="20"/>
  <c r="L17" i="9" s="1"/>
  <c r="F18" i="5" s="1"/>
  <c r="H54" i="5"/>
  <c r="H55" i="5"/>
  <c r="AA52" i="1"/>
  <c r="I51" i="5" s="1"/>
  <c r="E56" i="6"/>
  <c r="W56" i="6" s="1"/>
  <c r="H48" i="5"/>
  <c r="H49" i="5" s="1"/>
  <c r="F41" i="6"/>
  <c r="I36" i="5"/>
  <c r="H36" i="5"/>
  <c r="H37" i="5" s="1"/>
  <c r="E41" i="6"/>
  <c r="W41" i="6" s="1"/>
  <c r="L36" i="5" s="1"/>
  <c r="L37" i="5" s="1"/>
  <c r="H33" i="5"/>
  <c r="H34" i="5" s="1"/>
  <c r="AA36" i="1"/>
  <c r="I24" i="5"/>
  <c r="H21" i="5"/>
  <c r="H22" i="5" s="1"/>
  <c r="AA28" i="1"/>
  <c r="I21" i="5"/>
  <c r="H18" i="5"/>
  <c r="H19" i="5" s="1"/>
  <c r="K21" i="5"/>
  <c r="U24" i="6"/>
  <c r="AB24" i="6" s="1"/>
  <c r="S41" i="6"/>
  <c r="V41" i="6" s="1"/>
  <c r="U25" i="6"/>
  <c r="AB25" i="6"/>
  <c r="K36" i="5"/>
  <c r="AB47" i="6"/>
  <c r="U52" i="6"/>
  <c r="AC52" i="6"/>
  <c r="S47" i="6"/>
  <c r="V47" i="6" s="1"/>
  <c r="M42" i="5" s="1"/>
  <c r="M43" i="5" s="1"/>
  <c r="K45" i="5"/>
  <c r="U27" i="6"/>
  <c r="AB29" i="6"/>
  <c r="AB44" i="6"/>
  <c r="U23" i="6"/>
  <c r="AB23" i="6" s="1"/>
  <c r="AC25" i="6"/>
  <c r="AB27" i="6"/>
  <c r="AC27" i="6"/>
  <c r="AC26" i="6"/>
  <c r="B32" i="1"/>
  <c r="C27" i="5"/>
  <c r="B32" i="6"/>
  <c r="B19" i="20"/>
  <c r="B30" i="1"/>
  <c r="W29" i="6"/>
  <c r="L24" i="5" s="1"/>
  <c r="L25" i="5" s="1"/>
  <c r="M34" i="20"/>
  <c r="N34" i="20" s="1"/>
  <c r="B18" i="20"/>
  <c r="C24" i="5"/>
  <c r="M20" i="20"/>
  <c r="N20" i="20" s="1"/>
  <c r="L21" i="9" s="1"/>
  <c r="F30" i="5" s="1"/>
  <c r="W38" i="6"/>
  <c r="M22" i="20"/>
  <c r="N22" i="20" s="1"/>
  <c r="L23" i="9" s="1"/>
  <c r="F36" i="5" s="1"/>
  <c r="B20" i="20"/>
  <c r="C30" i="5"/>
  <c r="B35" i="6"/>
  <c r="B34" i="1"/>
  <c r="AC23" i="6"/>
  <c r="K18" i="5"/>
  <c r="B21" i="20"/>
  <c r="C33" i="5"/>
  <c r="B36" i="1"/>
  <c r="B38" i="6"/>
  <c r="B22" i="20"/>
  <c r="B41" i="6"/>
  <c r="B38" i="1"/>
  <c r="C36" i="5"/>
  <c r="B25" i="9"/>
  <c r="B26" i="9" s="1"/>
  <c r="B23" i="20"/>
  <c r="C39" i="5"/>
  <c r="B44" i="6"/>
  <c r="B40" i="1"/>
  <c r="B24" i="20"/>
  <c r="B42" i="1"/>
  <c r="B47" i="6"/>
  <c r="I37" i="5" l="1"/>
  <c r="F42" i="6"/>
  <c r="M36" i="5"/>
  <c r="M37" i="5" s="1"/>
  <c r="X41" i="6"/>
  <c r="Y41" i="6" s="1"/>
  <c r="O36" i="5" s="1"/>
  <c r="B25" i="20"/>
  <c r="B44" i="1"/>
  <c r="B50" i="6"/>
  <c r="S29" i="6"/>
  <c r="V56" i="6"/>
  <c r="X56" i="6" s="1"/>
  <c r="Y56" i="6" s="1"/>
  <c r="E26" i="6"/>
  <c r="AE26" i="6" s="1"/>
  <c r="AA56" i="1"/>
  <c r="AB56" i="1" s="1"/>
  <c r="C42" i="5"/>
  <c r="S26" i="6"/>
  <c r="V26" i="6" s="1"/>
  <c r="M21" i="5" s="1"/>
  <c r="M22" i="5" s="1"/>
  <c r="U35" i="6"/>
  <c r="S35" i="6"/>
  <c r="V35" i="6" s="1"/>
  <c r="M30" i="5" s="1"/>
  <c r="M31" i="5" s="1"/>
  <c r="M18" i="20"/>
  <c r="N18" i="20" s="1"/>
  <c r="L19" i="9" s="1"/>
  <c r="F24" i="5" s="1"/>
  <c r="AB36" i="1"/>
  <c r="I33" i="5"/>
  <c r="L48" i="5"/>
  <c r="L49" i="5" s="1"/>
  <c r="AB30" i="1"/>
  <c r="U28" i="6"/>
  <c r="AB28" i="6" s="1"/>
  <c r="U32" i="6"/>
  <c r="S32" i="6"/>
  <c r="V32" i="6" s="1"/>
  <c r="M27" i="5" s="1"/>
  <c r="M28" i="5" s="1"/>
  <c r="C45" i="5"/>
  <c r="B27" i="9"/>
  <c r="X38" i="6"/>
  <c r="L33" i="5"/>
  <c r="L34" i="5" s="1"/>
  <c r="F38" i="6"/>
  <c r="AB28" i="1"/>
  <c r="F26" i="6"/>
  <c r="AB52" i="1"/>
  <c r="F62" i="6"/>
  <c r="V29" i="6"/>
  <c r="AB34" i="1"/>
  <c r="F35" i="6"/>
  <c r="F29" i="6"/>
  <c r="M17" i="20"/>
  <c r="N17" i="20" s="1"/>
  <c r="L18" i="9" s="1"/>
  <c r="F21" i="5" s="1"/>
  <c r="AE27" i="6"/>
  <c r="W26" i="6"/>
  <c r="E35" i="6"/>
  <c r="W35" i="6" s="1"/>
  <c r="H30" i="5"/>
  <c r="H31" i="5" s="1"/>
  <c r="Z35" i="1"/>
  <c r="E36" i="6" s="1"/>
  <c r="Z43" i="1"/>
  <c r="E48" i="6" s="1"/>
  <c r="E47" i="6"/>
  <c r="W47" i="6" s="1"/>
  <c r="H42" i="5"/>
  <c r="H43" i="5" s="1"/>
  <c r="AA42" i="1"/>
  <c r="Z33" i="1"/>
  <c r="E33" i="6" s="1"/>
  <c r="H27" i="5"/>
  <c r="H28" i="5" s="1"/>
  <c r="AA32" i="1"/>
  <c r="F32" i="6" s="1"/>
  <c r="E32" i="6"/>
  <c r="W32" i="6" s="1"/>
  <c r="Z41" i="1"/>
  <c r="E45" i="6" s="1"/>
  <c r="E44" i="6"/>
  <c r="W44" i="6" s="1"/>
  <c r="AA40" i="1"/>
  <c r="F23" i="6"/>
  <c r="AB26" i="1"/>
  <c r="Z44" i="1"/>
  <c r="D51" i="6" s="1"/>
  <c r="AA44" i="1"/>
  <c r="G45" i="5"/>
  <c r="G46" i="5" s="1"/>
  <c r="D50" i="6"/>
  <c r="V50" i="6" s="1"/>
  <c r="Z46" i="1"/>
  <c r="D54" i="6" s="1"/>
  <c r="G48" i="5"/>
  <c r="G49" i="5" s="1"/>
  <c r="D53" i="6"/>
  <c r="V53" i="6" s="1"/>
  <c r="M48" i="5" s="1"/>
  <c r="M49" i="5" s="1"/>
  <c r="AA46" i="1"/>
  <c r="Z48" i="1"/>
  <c r="D57" i="6" s="1"/>
  <c r="AA48" i="1"/>
  <c r="Z50" i="1"/>
  <c r="D60" i="6" s="1"/>
  <c r="AA50" i="1"/>
  <c r="Z52" i="1"/>
  <c r="D63" i="6" s="1"/>
  <c r="G51" i="5"/>
  <c r="G52" i="5" s="1"/>
  <c r="D62" i="6"/>
  <c r="V62" i="6" s="1"/>
  <c r="X62" i="6" s="1"/>
  <c r="Y62" i="6" s="1"/>
  <c r="Z54" i="1"/>
  <c r="AA54" i="1"/>
  <c r="AB54" i="1" s="1"/>
  <c r="Z58" i="1"/>
  <c r="AA58" i="1"/>
  <c r="AB58" i="1" s="1"/>
  <c r="Z60" i="1"/>
  <c r="AA60" i="1"/>
  <c r="AB60" i="1" s="1"/>
  <c r="Z62" i="1"/>
  <c r="AA62" i="1"/>
  <c r="AB62" i="1" s="1"/>
  <c r="Z64" i="1"/>
  <c r="D66" i="6" s="1"/>
  <c r="G54" i="5"/>
  <c r="G55" i="5" s="1"/>
  <c r="D65" i="6"/>
  <c r="V65" i="6" s="1"/>
  <c r="X65" i="6" s="1"/>
  <c r="AA64" i="1"/>
  <c r="D23" i="6"/>
  <c r="V23" i="6" s="1"/>
  <c r="M18" i="5" s="1"/>
  <c r="M19" i="5" s="1"/>
  <c r="Z26" i="1"/>
  <c r="D24" i="6" s="1"/>
  <c r="G18" i="5"/>
  <c r="G19" i="5" s="1"/>
  <c r="M21" i="20"/>
  <c r="N21" i="20" s="1"/>
  <c r="L22" i="9" s="1"/>
  <c r="F33" i="5" s="1"/>
  <c r="Z53" i="1"/>
  <c r="E63" i="6" s="1"/>
  <c r="H51" i="5"/>
  <c r="H52" i="5" s="1"/>
  <c r="X23" i="6"/>
  <c r="N36" i="5" l="1"/>
  <c r="AB35" i="6"/>
  <c r="K30" i="5"/>
  <c r="N48" i="5"/>
  <c r="Y65" i="6"/>
  <c r="O48" i="5" s="1"/>
  <c r="I54" i="5"/>
  <c r="AB64" i="1"/>
  <c r="F65" i="6"/>
  <c r="L39" i="5"/>
  <c r="L40" i="5" s="1"/>
  <c r="X44" i="6"/>
  <c r="L27" i="5"/>
  <c r="L28" i="5" s="1"/>
  <c r="X32" i="6"/>
  <c r="F47" i="6"/>
  <c r="I42" i="5"/>
  <c r="AB42" i="1"/>
  <c r="L42" i="5"/>
  <c r="L43" i="5" s="1"/>
  <c r="X47" i="6"/>
  <c r="X35" i="6"/>
  <c r="L30" i="5"/>
  <c r="L31" i="5" s="1"/>
  <c r="M24" i="5"/>
  <c r="M25" i="5" s="1"/>
  <c r="X29" i="6"/>
  <c r="I52" i="5"/>
  <c r="F63" i="6"/>
  <c r="I22" i="5"/>
  <c r="F27" i="6"/>
  <c r="AB32" i="6"/>
  <c r="K27" i="5"/>
  <c r="I25" i="5"/>
  <c r="F30" i="6"/>
  <c r="X53" i="6"/>
  <c r="Y53" i="6" s="1"/>
  <c r="N18" i="5"/>
  <c r="Y23" i="6"/>
  <c r="O18" i="5" s="1"/>
  <c r="F59" i="6"/>
  <c r="AB50" i="1"/>
  <c r="F60" i="6" s="1"/>
  <c r="AB48" i="1"/>
  <c r="F57" i="6" s="1"/>
  <c r="F56" i="6"/>
  <c r="I48" i="5"/>
  <c r="AB46" i="1"/>
  <c r="F53" i="6"/>
  <c r="M45" i="5"/>
  <c r="M46" i="5" s="1"/>
  <c r="X50" i="6"/>
  <c r="I45" i="5"/>
  <c r="AB44" i="1"/>
  <c r="F50" i="6"/>
  <c r="F24" i="6"/>
  <c r="I19" i="5"/>
  <c r="AB40" i="1"/>
  <c r="F44" i="6"/>
  <c r="I39" i="5"/>
  <c r="AB32" i="1"/>
  <c r="I27" i="5"/>
  <c r="X26" i="6"/>
  <c r="L21" i="5"/>
  <c r="L22" i="5" s="1"/>
  <c r="I31" i="5"/>
  <c r="F36" i="6"/>
  <c r="Y38" i="6"/>
  <c r="O33" i="5" s="1"/>
  <c r="N33" i="5"/>
  <c r="B46" i="1"/>
  <c r="C48" i="5"/>
  <c r="B26" i="20"/>
  <c r="B28" i="9"/>
  <c r="B53" i="6"/>
  <c r="F39" i="6"/>
  <c r="I34" i="5"/>
  <c r="B56" i="6" l="1"/>
  <c r="B27" i="20"/>
  <c r="B29" i="9"/>
  <c r="C51" i="5"/>
  <c r="B48" i="1"/>
  <c r="I40" i="5"/>
  <c r="F45" i="6"/>
  <c r="I46" i="5"/>
  <c r="F51" i="6"/>
  <c r="Y50" i="6"/>
  <c r="O45" i="5" s="1"/>
  <c r="N45" i="5"/>
  <c r="N24" i="5"/>
  <c r="Y29" i="6"/>
  <c r="O24" i="5" s="1"/>
  <c r="N42" i="5"/>
  <c r="Y47" i="6"/>
  <c r="O42" i="5" s="1"/>
  <c r="I43" i="5"/>
  <c r="F48" i="6"/>
  <c r="F66" i="6"/>
  <c r="I55" i="5"/>
  <c r="N21" i="5"/>
  <c r="Y26" i="6"/>
  <c r="O21" i="5" s="1"/>
  <c r="F33" i="6"/>
  <c r="I28" i="5"/>
  <c r="I49" i="5"/>
  <c r="F54" i="6"/>
  <c r="N30" i="5"/>
  <c r="Y35" i="6"/>
  <c r="O30" i="5" s="1"/>
  <c r="Y32" i="6"/>
  <c r="O27" i="5" s="1"/>
  <c r="N27" i="5"/>
  <c r="N39" i="5"/>
  <c r="Y44" i="6"/>
  <c r="O39" i="5" s="1"/>
  <c r="B28" i="20" l="1"/>
  <c r="B50" i="1"/>
  <c r="B59" i="6"/>
  <c r="C54" i="5"/>
  <c r="B30" i="9"/>
  <c r="B29" i="20" l="1"/>
  <c r="B52" i="1"/>
  <c r="B62" i="6"/>
  <c r="B31" i="9"/>
  <c r="B30" i="20" l="1"/>
  <c r="B65" i="6"/>
  <c r="B54" i="1"/>
  <c r="B32" i="9"/>
  <c r="B56" i="1" l="1"/>
  <c r="B33" i="9"/>
  <c r="B31" i="20"/>
  <c r="B58" i="1" l="1"/>
  <c r="B32" i="20"/>
  <c r="B34" i="9"/>
  <c r="B33" i="20" l="1"/>
  <c r="B60" i="1"/>
  <c r="B35" i="9"/>
  <c r="B36" i="9" l="1"/>
  <c r="B64" i="1" s="1"/>
  <c r="B62" i="1"/>
  <c r="B34" i="20"/>
</calcChain>
</file>

<file path=xl/comments1.xml><?xml version="1.0" encoding="utf-8"?>
<comments xmlns="http://schemas.openxmlformats.org/spreadsheetml/2006/main">
  <authors>
    <author>user</author>
    <author>Laura Milena  Ayala Cuervo</author>
    <author>Monica Viviana Parra Segura</author>
    <author>VIVI</author>
    <author xml:space="preserve">Mónica Viviana Parra </author>
  </authors>
  <commentList>
    <comment ref="B7" authorId="0" shapeId="0">
      <text>
        <r>
          <rPr>
            <sz val="12"/>
            <color indexed="8"/>
            <rFont val="Arial"/>
            <family val="2"/>
          </rPr>
          <t>Digite el nombre del proceso al cual se le evaluaran los riesgos.</t>
        </r>
        <r>
          <rPr>
            <sz val="8"/>
            <color indexed="8"/>
            <rFont val="Arial"/>
            <family val="2"/>
          </rPr>
          <t xml:space="preserve">
</t>
        </r>
      </text>
    </comment>
    <comment ref="C9" authorId="1" shapeId="0">
      <text>
        <r>
          <rPr>
            <b/>
            <sz val="11"/>
            <color indexed="81"/>
            <rFont val="Arial Narrow"/>
            <family val="2"/>
          </rPr>
          <t>Digite la fecha en la cual se realizara la actividad.</t>
        </r>
        <r>
          <rPr>
            <sz val="9"/>
            <color indexed="81"/>
            <rFont val="Tahoma"/>
            <family val="2"/>
          </rPr>
          <t xml:space="preserve">
</t>
        </r>
      </text>
    </comment>
    <comment ref="D10" authorId="0" shapeId="0">
      <text>
        <r>
          <rPr>
            <sz val="12"/>
            <color indexed="8"/>
            <rFont val="Arial"/>
            <family val="2"/>
          </rPr>
          <t xml:space="preserve">Digite el objetivo del proceso al cual se le evaluaran los riesgos.
</t>
        </r>
      </text>
    </comment>
    <comment ref="D11" authorId="2" shapeId="0">
      <text>
        <r>
          <rPr>
            <b/>
            <sz val="10"/>
            <color indexed="81"/>
            <rFont val="Arial Narrow"/>
            <family val="2"/>
          </rPr>
          <t>Digite el objetivo del proceso al cual se le evaluaran los riesgos</t>
        </r>
        <r>
          <rPr>
            <b/>
            <sz val="9"/>
            <color indexed="81"/>
            <rFont val="Tahoma"/>
            <family val="2"/>
          </rPr>
          <t>.</t>
        </r>
      </text>
    </comment>
    <comment ref="B13" authorId="3" shapeId="0">
      <text>
        <r>
          <rPr>
            <b/>
            <sz val="12"/>
            <color indexed="81"/>
            <rFont val="Tahoma"/>
            <family val="2"/>
          </rPr>
          <t>Elemento de control, que permite establecer el lineamiento estratégico que orienta las decisiones de la Entidad Publica, frente a los riesgos que pueden afectar el cumplimiento de sus objetivos producto de la observación, distinción y análisis del conjunto de circunstancias internas y externas que puedan generar eventos que originen oportunidades o afecten el cumplimiento de su función, misión y objetivos institucionales</t>
        </r>
      </text>
    </comment>
    <comment ref="E14" authorId="4" shapeId="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10.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comments2.xml><?xml version="1.0" encoding="utf-8"?>
<comments xmlns="http://schemas.openxmlformats.org/spreadsheetml/2006/main">
  <authors>
    <author>user</author>
    <author>Pilou</author>
    <author>Monica Viviana Parra Segura</author>
  </authors>
  <commentList>
    <comment ref="C14" authorId="0" shapeId="0">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14" authorId="0" shapeId="0">
      <text>
        <r>
          <rPr>
            <sz val="12"/>
            <color indexed="81"/>
            <rFont val="Tahoma"/>
            <family val="2"/>
          </rPr>
          <t xml:space="preserve">Se refiere a las características generales o las formas en que se observa o manifiesta el riesgo identificado.
</t>
        </r>
      </text>
    </comment>
    <comment ref="I14"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0" shapeId="0">
      <text>
        <r>
          <rPr>
            <b/>
            <sz val="12"/>
            <color indexed="81"/>
            <rFont val="Tahoma"/>
            <family val="2"/>
          </rPr>
          <t>Para verificar si este riesgo corresponde a un riesgo institucional o a un riesgo de corrupción, por favor diligenciar las preguntas del Cuadro de Riesgo de Corrupción</t>
        </r>
        <r>
          <rPr>
            <sz val="12"/>
            <color indexed="81"/>
            <rFont val="Tahoma"/>
            <family val="2"/>
          </rPr>
          <t xml:space="preserve">
</t>
        </r>
      </text>
    </comment>
    <comment ref="B17" authorId="1" shapeId="0">
      <text>
        <r>
          <rPr>
            <b/>
            <sz val="9"/>
            <color indexed="81"/>
            <rFont val="Tahoma"/>
            <family val="2"/>
          </rPr>
          <t>Modificar el consecutivo para cada proceso.</t>
        </r>
      </text>
    </comment>
    <comment ref="L17"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18"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19"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0"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1"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2"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3"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4"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5"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6"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List>
</comments>
</file>

<file path=xl/comments3.xml><?xml version="1.0" encoding="utf-8"?>
<comments xmlns="http://schemas.openxmlformats.org/spreadsheetml/2006/main">
  <authors>
    <author>user</author>
  </authors>
  <commentList>
    <comment ref="C13" authorId="0" shapeId="0">
      <text>
        <r>
          <rPr>
            <sz val="12"/>
            <color indexed="81"/>
            <rFont val="Tahoma"/>
            <family val="2"/>
          </rPr>
          <t xml:space="preserve">Posibilidad de que suceda algún evento en el que por acción u omisión se use el poder para desviar la gestion de lo público hacia un beneficio privado, que tendrá un impacto sobre los objetivos institucionales o del proceso. </t>
        </r>
      </text>
    </comment>
    <comment ref="D13" authorId="0" shapeId="0">
      <text>
        <r>
          <rPr>
            <sz val="12"/>
            <color indexed="81"/>
            <rFont val="Tahoma"/>
            <family val="2"/>
          </rPr>
          <t xml:space="preserve">Se refiere a las características generales o las formas en que se observa o manifiesta el riesgo identificado.
</t>
        </r>
      </text>
    </comment>
    <comment ref="N13" authorId="0"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4.xml><?xml version="1.0" encoding="utf-8"?>
<comments xmlns="http://schemas.openxmlformats.org/spreadsheetml/2006/main">
  <authors>
    <author>user</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Raro:Puede ocurrir solo en circunstancias excepcionales.(No se ha presentado en los últimos 5 años.)
Improbable:  El evento puede ocurrir en algún momento. (Al menos de una vez en los últimos 5 años.)
Posible: Podría ocurrir en algún momento.(Al menos de una vez en los últimos 2 años.)
Probable: Probablemente ocurriría en la mayoría de las circunstancias.(Al menos de una vez en el último año.)
Casi Seguro: Se espera que ocurra en la mayoría de las circunstancias.(Más de una vez al año.)</t>
        </r>
      </text>
    </comment>
    <comment ref="L15" authorId="0" shapeId="0">
      <text>
        <r>
          <rPr>
            <b/>
            <sz val="12"/>
            <color indexed="81"/>
            <rFont val="Arial"/>
            <family val="2"/>
          </rPr>
          <t>Para definir el impacto es necesario diligenciar por cada riesgo el "FORMATO PARA DETERMINAR IMPACTO DE CORRUPCION" y colocar el valor del impacto en la casilla"I" de este formulario.</t>
        </r>
      </text>
    </comment>
  </commentList>
</comments>
</file>

<file path=xl/comments5.xml><?xml version="1.0" encoding="utf-8"?>
<comments xmlns="http://schemas.openxmlformats.org/spreadsheetml/2006/main">
  <authors>
    <author>Monica Viviana Parra Segura</author>
  </authors>
  <commentList>
    <comment ref="C34" authorId="0" shapeId="0">
      <text>
        <r>
          <rPr>
            <b/>
            <sz val="9"/>
            <color indexed="81"/>
            <rFont val="Tahoma"/>
            <family val="2"/>
          </rPr>
          <t>Rangos de calificación según Guia de la Presidencia de la Republica. Ver Manual de Riesgos ANI Version 2017</t>
        </r>
        <r>
          <rPr>
            <sz val="9"/>
            <color indexed="81"/>
            <rFont val="Tahoma"/>
            <family val="2"/>
          </rPr>
          <t xml:space="preserve">
</t>
        </r>
      </text>
    </comment>
  </commentList>
</comments>
</file>

<file path=xl/comments6.xml><?xml version="1.0" encoding="utf-8"?>
<comments xmlns="http://schemas.openxmlformats.org/spreadsheetml/2006/main">
  <authors>
    <author xml:space="preserve">Mónica Viviana Parra </author>
  </authors>
  <commentList>
    <comment ref="I13" authorId="0" shapeId="0">
      <text>
        <r>
          <rPr>
            <b/>
            <sz val="9"/>
            <color indexed="81"/>
            <rFont val="Tahoma"/>
            <family val="2"/>
          </rPr>
          <t xml:space="preserve">Riesgo ascendente: a Mayor nivel de zona mayor riesgo)
</t>
        </r>
      </text>
    </comment>
  </commentList>
</comments>
</file>

<file path=xl/comments7.xml><?xml version="1.0" encoding="utf-8"?>
<comments xmlns="http://schemas.openxmlformats.org/spreadsheetml/2006/main">
  <authors>
    <author>Monica Viviana Parra Segura</author>
    <author>user</author>
    <author>hvanegas</author>
  </authors>
  <commentList>
    <comment ref="Z20" authorId="0" shapeId="0">
      <text>
        <r>
          <rPr>
            <b/>
            <sz val="9"/>
            <color indexed="81"/>
            <rFont val="Tahoma"/>
            <family val="2"/>
          </rPr>
          <t>Mónica Viviana Parra Segura:</t>
        </r>
        <r>
          <rPr>
            <sz val="9"/>
            <color indexed="81"/>
            <rFont val="Tahoma"/>
            <family val="2"/>
          </rPr>
          <t xml:space="preserve">
Espacio utilizado solo por la Gerencia de Riesgos, posterior al ejercicio del  de construcción de mapa total del proceso. .Valida disminución de cuadrantes en zona de Riesgo para casos especiales.</t>
        </r>
      </text>
    </comment>
    <comment ref="U21" authorId="0" shapeId="0">
      <text>
        <r>
          <rPr>
            <b/>
            <sz val="9"/>
            <color indexed="81"/>
            <rFont val="Tahoma"/>
            <family val="2"/>
          </rPr>
          <t>Mónica Viviana Parra Segura:</t>
        </r>
        <r>
          <rPr>
            <sz val="9"/>
            <color indexed="81"/>
            <rFont val="Tahoma"/>
            <family val="2"/>
          </rPr>
          <t xml:space="preserve">
</t>
        </r>
      </text>
    </comment>
    <comment ref="F22" authorId="1" shapeId="0">
      <text>
        <r>
          <rPr>
            <b/>
            <sz val="12"/>
            <color indexed="81"/>
            <rFont val="Tahoma"/>
            <family val="2"/>
          </rPr>
          <t>Resultado de cruzar el  impacto Vs. La probabilidad.</t>
        </r>
      </text>
    </comment>
    <comment ref="G22" authorId="0" shapeId="0">
      <text>
        <r>
          <rPr>
            <b/>
            <sz val="14"/>
            <color indexed="81"/>
            <rFont val="Tahoma"/>
            <family val="2"/>
          </rPr>
          <t>TIPO DE CONTROL:</t>
        </r>
        <r>
          <rPr>
            <sz val="14"/>
            <color indexed="81"/>
            <rFont val="Tahoma"/>
            <family val="2"/>
          </rPr>
          <t xml:space="preserve">
</t>
        </r>
        <r>
          <rPr>
            <b/>
            <sz val="14"/>
            <color indexed="81"/>
            <rFont val="Tahoma"/>
            <family val="2"/>
          </rPr>
          <t>Preventivos:</t>
        </r>
        <r>
          <rPr>
            <sz val="14"/>
            <color indexed="81"/>
            <rFont val="Tahoma"/>
            <family val="2"/>
          </rPr>
          <t xml:space="preserve"> Se orienta a eliminar las causas del riesgo, para prevenir su ocurrencia o materialización.
</t>
        </r>
        <r>
          <rPr>
            <b/>
            <sz val="14"/>
            <color indexed="81"/>
            <rFont val="Tahoma"/>
            <family val="2"/>
          </rPr>
          <t xml:space="preserve">Detectivos: </t>
        </r>
        <r>
          <rPr>
            <sz val="14"/>
            <color indexed="81"/>
            <rFont val="Tahoma"/>
            <family val="2"/>
          </rPr>
          <t xml:space="preserve">Aquellos que registran un evento después de presentado; sirven para descubrir resultados no previstos y alertar sobre la presencia de un riesgo.
</t>
        </r>
        <r>
          <rPr>
            <b/>
            <sz val="14"/>
            <color indexed="81"/>
            <rFont val="Tahoma"/>
            <family val="2"/>
          </rPr>
          <t>Correctivos:</t>
        </r>
        <r>
          <rPr>
            <sz val="14"/>
            <color indexed="81"/>
            <rFont val="Tahoma"/>
            <family val="2"/>
          </rPr>
          <t xml:space="preserve"> Aquellos que permiten, después de ser detectado el evento no deseado, el restablecimiento de la actividad.</t>
        </r>
        <r>
          <rPr>
            <b/>
            <sz val="14"/>
            <color indexed="81"/>
            <rFont val="Tahoma"/>
            <family val="2"/>
          </rPr>
          <t xml:space="preserve">
</t>
        </r>
      </text>
    </comment>
    <comment ref="H22" authorId="1" shapeId="0">
      <text>
        <r>
          <rPr>
            <b/>
            <sz val="11"/>
            <color indexed="81"/>
            <rFont val="Tahoma"/>
            <family val="2"/>
          </rPr>
          <t>Digite el nombre claro del control</t>
        </r>
      </text>
    </comment>
    <comment ref="I22" authorId="2" shapeId="0">
      <text>
        <r>
          <rPr>
            <b/>
            <sz val="14"/>
            <color indexed="81"/>
            <rFont val="Tahoma"/>
            <family val="2"/>
          </rPr>
          <t>Control orientado hacia la probabilidad del riesgo</t>
        </r>
      </text>
    </comment>
    <comment ref="J22" authorId="2" shapeId="0">
      <text>
        <r>
          <rPr>
            <b/>
            <sz val="14"/>
            <color indexed="81"/>
            <rFont val="Tahoma"/>
            <family val="2"/>
          </rPr>
          <t>Control orientado hacia el impacto del riesgo</t>
        </r>
      </text>
    </comment>
    <comment ref="U23" authorId="0" shapeId="0">
      <text>
        <r>
          <rPr>
            <b/>
            <sz val="9"/>
            <color indexed="81"/>
            <rFont val="Tahoma"/>
            <family val="2"/>
          </rPr>
          <t xml:space="preserve">Mónica Viviana Parra Segura:
</t>
        </r>
        <r>
          <rPr>
            <b/>
            <sz val="11"/>
            <color indexed="81"/>
            <rFont val="Tahoma"/>
            <family val="2"/>
          </rPr>
          <t>Recuerda que por normatividad cada  riesgo solo puede bajar hasta dos casillas vía impacto y hasta 2 vía probabilidad. Por lo tanto, ajustar para que se vea solo eso, y no que baja dos por cada control.</t>
        </r>
        <r>
          <rPr>
            <sz val="9"/>
            <color indexed="81"/>
            <rFont val="Tahoma"/>
            <family val="2"/>
          </rPr>
          <t xml:space="preserve">
</t>
        </r>
      </text>
    </comment>
  </commentList>
</comments>
</file>

<file path=xl/comments8.xml><?xml version="1.0" encoding="utf-8"?>
<comments xmlns="http://schemas.openxmlformats.org/spreadsheetml/2006/main">
  <authors>
    <author>Pilar Gomez</author>
    <author>hvanegas</author>
    <author>Monica Viviana Parra Segura</author>
    <author>user</author>
  </authors>
  <commentList>
    <comment ref="Q16" authorId="0" shapeId="0">
      <text>
        <r>
          <rPr>
            <sz val="12"/>
            <color indexed="81"/>
            <rFont val="Tahoma"/>
            <family val="2"/>
          </rPr>
          <t>Para plantear el plan de acción tenga en cuenta el contexto Estratégico del Fm-17(Identificación del riesgo).</t>
        </r>
      </text>
    </comment>
    <comment ref="R16" authorId="1" shapeId="0">
      <text>
        <r>
          <rPr>
            <b/>
            <sz val="8"/>
            <color indexed="81"/>
            <rFont val="Tahoma"/>
            <family val="2"/>
          </rPr>
          <t>Identifique  el nombre del responsable de implementar la acción de mejora al igual que los cargos y la dependencia.</t>
        </r>
      </text>
    </comment>
    <comment ref="U16" authorId="1" shapeId="0">
      <text>
        <r>
          <rPr>
            <b/>
            <sz val="8"/>
            <color indexed="81"/>
            <rFont val="Tahoma"/>
            <family val="2"/>
          </rPr>
          <t>son las fechas establecidas para implementar las acciones por parte del grupo de trabajo.</t>
        </r>
      </text>
    </comment>
    <comment ref="W16" authorId="1" shapeId="0">
      <text>
        <r>
          <rPr>
            <b/>
            <sz val="8"/>
            <color indexed="81"/>
            <rFont val="Tahoma"/>
            <family val="2"/>
          </rPr>
          <t>Consignar el indicador para evaluar el desarrollo de las acciones implementadas.</t>
        </r>
      </text>
    </comment>
    <comment ref="X16" authorId="2" shapeId="0">
      <text>
        <r>
          <rPr>
            <b/>
            <sz val="9"/>
            <color indexed="81"/>
            <rFont val="Tahoma"/>
            <family val="2"/>
          </rPr>
          <t>Describa tipo de medición (cualitativa; cuantitativa) y breve descripción del indicador</t>
        </r>
      </text>
    </comment>
    <comment ref="P17" authorId="3"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9.xml><?xml version="1.0" encoding="utf-8"?>
<comments xmlns="http://schemas.openxmlformats.org/spreadsheetml/2006/main">
  <authors>
    <author>user</author>
    <author>Pilou</author>
  </authors>
  <commentList>
    <comment ref="C3" authorId="0" shapeId="0">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3" authorId="0" shapeId="0">
      <text>
        <r>
          <rPr>
            <sz val="12"/>
            <color indexed="81"/>
            <rFont val="Tahoma"/>
            <family val="2"/>
          </rPr>
          <t xml:space="preserve">Se refiere a las características generales o las formas en que se observa o manifiesta el riesgo identificado.
</t>
        </r>
      </text>
    </comment>
    <comment ref="B6" authorId="1" shapeId="0">
      <text>
        <r>
          <rPr>
            <b/>
            <sz val="9"/>
            <color indexed="81"/>
            <rFont val="Tahoma"/>
            <family val="2"/>
          </rPr>
          <t>Modificar el consecutivo para cada proceso.</t>
        </r>
      </text>
    </comment>
  </commentList>
</comments>
</file>

<file path=xl/sharedStrings.xml><?xml version="1.0" encoding="utf-8"?>
<sst xmlns="http://schemas.openxmlformats.org/spreadsheetml/2006/main" count="943" uniqueCount="526">
  <si>
    <t xml:space="preserve">    </t>
  </si>
  <si>
    <t>PROBABILIDAD</t>
  </si>
  <si>
    <t>IMPACTO</t>
  </si>
  <si>
    <t>FECHA:</t>
  </si>
  <si>
    <t>El riesgo se debe calificar de acuerdo con los siguientes conceptos:</t>
  </si>
  <si>
    <t>Probabilidad</t>
  </si>
  <si>
    <t>Impacto</t>
  </si>
  <si>
    <t>valor</t>
  </si>
  <si>
    <t>Moderado</t>
  </si>
  <si>
    <t>Nota</t>
  </si>
  <si>
    <t>descripción</t>
  </si>
  <si>
    <t>Catastrófico</t>
  </si>
  <si>
    <t>RIESGO</t>
  </si>
  <si>
    <t>OPCIONES DE MANEJO</t>
  </si>
  <si>
    <t>P</t>
  </si>
  <si>
    <t>I</t>
  </si>
  <si>
    <t>CONTROL</t>
  </si>
  <si>
    <t>¿ES EFECTIVO PARA MINIMIZAR EL RIESGO?</t>
  </si>
  <si>
    <t>¿SE APLICAN EN LA ACTUALIDAD?</t>
  </si>
  <si>
    <t>Notas</t>
  </si>
  <si>
    <t>¿LOS CONTROLES ESTÁN DOCUMENTADOS?</t>
  </si>
  <si>
    <t>TIPO DE RIESGO</t>
  </si>
  <si>
    <t>Evitar el riesgo</t>
  </si>
  <si>
    <t>Asumir el riesgo</t>
  </si>
  <si>
    <t>B</t>
  </si>
  <si>
    <t>ZONA</t>
  </si>
  <si>
    <t>VALOR</t>
  </si>
  <si>
    <t>NOMBRE</t>
  </si>
  <si>
    <t>ÍTEM</t>
  </si>
  <si>
    <t>ITEM</t>
  </si>
  <si>
    <t>FUNCIONARIO</t>
  </si>
  <si>
    <t>EVALUACION</t>
  </si>
  <si>
    <t xml:space="preserve">Reducir el riesgo. </t>
  </si>
  <si>
    <t>ESTRATEGICO</t>
  </si>
  <si>
    <t>OPERATIVO</t>
  </si>
  <si>
    <t>FINANCIERO</t>
  </si>
  <si>
    <t>CUMPLIMIENTO</t>
  </si>
  <si>
    <t>TECNOLOGIA</t>
  </si>
  <si>
    <t>X</t>
  </si>
  <si>
    <t>A</t>
  </si>
  <si>
    <t>CE</t>
  </si>
  <si>
    <t>EVITAR EL RIESGO</t>
  </si>
  <si>
    <t>REDUCIR EL RIESGO</t>
  </si>
  <si>
    <t>ASUMIR EL RIESGO</t>
  </si>
  <si>
    <t>COMPARTIR O 
TRANSFERIR EL RIESGO</t>
  </si>
  <si>
    <t>RESPONSABLE</t>
  </si>
  <si>
    <t>Compartir o transferir  el riesgo</t>
  </si>
  <si>
    <t>Raro</t>
  </si>
  <si>
    <t>Improbable</t>
  </si>
  <si>
    <t>Probable</t>
  </si>
  <si>
    <t>Insignificante</t>
  </si>
  <si>
    <t>Menor</t>
  </si>
  <si>
    <t>Mayor</t>
  </si>
  <si>
    <t>MODERADO (7)</t>
  </si>
  <si>
    <t>MAYOR (11)</t>
  </si>
  <si>
    <t>CATASTROFICO (13)</t>
  </si>
  <si>
    <t>VALORACION RIESGO</t>
  </si>
  <si>
    <t>ZONA DE RIESGO</t>
  </si>
  <si>
    <t>SISTEMA INTEGRADO DE GESTIÓN</t>
  </si>
  <si>
    <t>Formato</t>
  </si>
  <si>
    <t>Hoja 1 de 1</t>
  </si>
  <si>
    <t>Hoja  1  de 1</t>
  </si>
  <si>
    <t xml:space="preserve"> ACCION DE MEJORA</t>
  </si>
  <si>
    <t>Revisado por:</t>
  </si>
  <si>
    <t>CRONOGRAMA</t>
  </si>
  <si>
    <t>FECHA INICIO</t>
  </si>
  <si>
    <t>FECHA FINAL</t>
  </si>
  <si>
    <t>INDICADOR.</t>
  </si>
  <si>
    <t>AGENCIA NACIONAL DE INFRAESTRUCTURA</t>
  </si>
  <si>
    <t>IMAGEN</t>
  </si>
  <si>
    <t>Factores Internos</t>
  </si>
  <si>
    <t>Factores Externos</t>
  </si>
  <si>
    <t>Social</t>
  </si>
  <si>
    <t>Cultural</t>
  </si>
  <si>
    <t>Económico</t>
  </si>
  <si>
    <t>Tecnológico</t>
  </si>
  <si>
    <t>Legal</t>
  </si>
  <si>
    <t>Medioambiental</t>
  </si>
  <si>
    <t>Político</t>
  </si>
  <si>
    <t>Estructura</t>
  </si>
  <si>
    <t>Cultura Organizacional</t>
  </si>
  <si>
    <t>Modelo de Operación</t>
  </si>
  <si>
    <t>Planes, Programas y proyectos</t>
  </si>
  <si>
    <t>Sistemas de informacion</t>
  </si>
  <si>
    <t>Procedimientos</t>
  </si>
  <si>
    <t>Recurso humano</t>
  </si>
  <si>
    <t>Recurso económico</t>
  </si>
  <si>
    <t>Infraestructura</t>
  </si>
  <si>
    <t>POSIBLES CONSECUENCIAS O EFECTOS</t>
  </si>
  <si>
    <t>Posible</t>
  </si>
  <si>
    <t>Casi seguro</t>
  </si>
  <si>
    <t>IDENTIFICACIÓN DE RIESGOS</t>
  </si>
  <si>
    <t>CONSOLIDADO CALIFICACIÓN DEL RIESGO</t>
  </si>
  <si>
    <t>ACCIÓN REQUERIDA PARA MITIGAR EL RIESGO</t>
  </si>
  <si>
    <t>CONTEXTO ESTRATEGICO</t>
  </si>
  <si>
    <t>HERRAMIENTAS PARA EJERCER CONTROL</t>
  </si>
  <si>
    <t>SEGUIMIENTO AL CONTROL</t>
  </si>
  <si>
    <t>CUADRANTES A DISMINUIR</t>
  </si>
  <si>
    <t>PUNTUACION</t>
  </si>
  <si>
    <t>Talento Humano</t>
  </si>
  <si>
    <t>Modelo de Operación/Procedimientos</t>
  </si>
  <si>
    <t>Politico</t>
  </si>
  <si>
    <t>Econòmicos</t>
  </si>
  <si>
    <t>RIESGO INHERENTE</t>
  </si>
  <si>
    <t>CONTROLES EXISTENTES</t>
  </si>
  <si>
    <t>VALORACIÓN DE CONTROLES</t>
  </si>
  <si>
    <t>RIESGO RESIDUAL</t>
  </si>
  <si>
    <t>ANÁLISIS DEL RIESGO INHERENTE</t>
  </si>
  <si>
    <t>VALORACION / RIESGO RESIDUAL</t>
  </si>
  <si>
    <t>NIVEL DE RIESGO</t>
  </si>
  <si>
    <t>ZONA RIESGO BAJO</t>
  </si>
  <si>
    <t>ZONA DE RIESGO ALTA</t>
  </si>
  <si>
    <t>ZONA DE RIESGO EXTREMA</t>
  </si>
  <si>
    <t>VALORACION DE CONTROLES</t>
  </si>
  <si>
    <t>OPORTUNIDADES</t>
  </si>
  <si>
    <t>AMENAZAS</t>
  </si>
  <si>
    <t>FORTALEZAS</t>
  </si>
  <si>
    <t>DEBILIDADES</t>
  </si>
  <si>
    <t>Otros</t>
  </si>
  <si>
    <t>ORIGEN</t>
  </si>
  <si>
    <t>Sociales</t>
  </si>
  <si>
    <t>Tecnológicos</t>
  </si>
  <si>
    <t>Políticos</t>
  </si>
  <si>
    <t>Capacidad financiera</t>
  </si>
  <si>
    <t>Capacidad Tecnológica y sistemas de Información</t>
  </si>
  <si>
    <t xml:space="preserve"> Cultura Organizacional</t>
  </si>
  <si>
    <t>Elaborado por: (Colaboradores/facilitadores/personal que participa en la construcción del formato)</t>
  </si>
  <si>
    <t xml:space="preserve">Nombre 
</t>
  </si>
  <si>
    <t xml:space="preserve">Nombres
</t>
  </si>
  <si>
    <t>Firmas</t>
  </si>
  <si>
    <t xml:space="preserve">Nombre
</t>
  </si>
  <si>
    <t>Firma</t>
  </si>
  <si>
    <t xml:space="preserve">  Firma</t>
  </si>
  <si>
    <t>CAUSAS</t>
  </si>
  <si>
    <t>Probabilidad/ Impacto</t>
  </si>
  <si>
    <t>EVALUACIÓN DEL RIESGO INHERENTE</t>
  </si>
  <si>
    <t>ZONA DE RIESGO INHERENTE</t>
  </si>
  <si>
    <t>ZONA DE RIESGO RESIDUAL</t>
  </si>
  <si>
    <t>ANALISIS RIESGO INHERENTE</t>
  </si>
  <si>
    <t>Diligencie las casillas en blanco según los siguientes parámetros:</t>
  </si>
  <si>
    <t>DESCRIPCION DEL INDICADOR</t>
  </si>
  <si>
    <t>Elaborado por: (Responsables: Colaboradores/facilitadores/personal que participa en la construcción del mapa)</t>
  </si>
  <si>
    <t>Z-1</t>
  </si>
  <si>
    <t>Z-2</t>
  </si>
  <si>
    <t>Z-3</t>
  </si>
  <si>
    <t>Z- 4</t>
  </si>
  <si>
    <t>Z- 5</t>
  </si>
  <si>
    <t>Z-6</t>
  </si>
  <si>
    <t>Z-7</t>
  </si>
  <si>
    <t>Z-8</t>
  </si>
  <si>
    <t>Z-9</t>
  </si>
  <si>
    <t>Z-10</t>
  </si>
  <si>
    <t>Z-11</t>
  </si>
  <si>
    <t>Z-12</t>
  </si>
  <si>
    <t>Z-13</t>
  </si>
  <si>
    <t>Z-14</t>
  </si>
  <si>
    <t>Z-15</t>
  </si>
  <si>
    <t>Z-16</t>
  </si>
  <si>
    <t>Z-17</t>
  </si>
  <si>
    <t>Z-18</t>
  </si>
  <si>
    <t>Z-19</t>
  </si>
  <si>
    <t>Z-20</t>
  </si>
  <si>
    <t>Z-21</t>
  </si>
  <si>
    <t>Z-22</t>
  </si>
  <si>
    <t>Z-23</t>
  </si>
  <si>
    <t>Z-24</t>
  </si>
  <si>
    <t>Z-25</t>
  </si>
  <si>
    <t>Aprobado por: Nombre y firma del líder(s) del proceso</t>
  </si>
  <si>
    <t>Aprobado por Líder (s) del proceso</t>
  </si>
  <si>
    <t>ZONA RIESGO MODERADO</t>
  </si>
  <si>
    <t>Técnico</t>
  </si>
  <si>
    <t>TECNICO</t>
  </si>
  <si>
    <t>.</t>
  </si>
  <si>
    <t>PROB</t>
  </si>
  <si>
    <t/>
  </si>
  <si>
    <t>Riesgo Bajo (Z-1)</t>
  </si>
  <si>
    <t>Riesgo Bajo</t>
  </si>
  <si>
    <t>Riesgo Bajo (Z-2)</t>
  </si>
  <si>
    <t>Riesgo Bajo (Z-3)</t>
  </si>
  <si>
    <t>Riesgo Bajo (Z-4)</t>
  </si>
  <si>
    <t>Riesgo Alto</t>
  </si>
  <si>
    <t>Riesgo Alto (Z-10)</t>
  </si>
  <si>
    <t>Riesgo Alto (Z-15)</t>
  </si>
  <si>
    <t>Riesgo Alto (Z-13)</t>
  </si>
  <si>
    <t>Riesgo Alto (Z-16)</t>
  </si>
  <si>
    <t>Riesgo Alto (Z-11)</t>
  </si>
  <si>
    <t>Riesgo Alto (Z-14)</t>
  </si>
  <si>
    <t>Riesgo Alto (Z-12)</t>
  </si>
  <si>
    <t>Riesgo Moderado</t>
  </si>
  <si>
    <t>Riesgo Moderado (Z-6)</t>
  </si>
  <si>
    <t>Riesgo Moderado (Z-8)</t>
  </si>
  <si>
    <t>Riesgo Moderado (Z-9)</t>
  </si>
  <si>
    <t>Riesgo Moderado (Z-7)</t>
  </si>
  <si>
    <t>Riesgo Extremo</t>
  </si>
  <si>
    <t>Riesgo Extremo (Z-19)</t>
  </si>
  <si>
    <t>Riesgo Extremo (Z-18)</t>
  </si>
  <si>
    <t>Riesgo Extremo (Z-20)</t>
  </si>
  <si>
    <t>Riesgo Extremo (Z-21)</t>
  </si>
  <si>
    <t>Caso especial por cuadrante limite                                               (ajustes G. Riesgo)</t>
  </si>
  <si>
    <t>Riesgo Bajo (Z-5)</t>
  </si>
  <si>
    <t>FACTORES EXTERNOS</t>
  </si>
  <si>
    <t>FACTOR INTERNOS</t>
  </si>
  <si>
    <t>ZONA DE RIESGO EXTREMO</t>
  </si>
  <si>
    <t>ZONA DE RIESGO ALTO</t>
  </si>
  <si>
    <t>Económicos</t>
  </si>
  <si>
    <t>Descripción del Riesgo</t>
  </si>
  <si>
    <t>Cargo/Área</t>
  </si>
  <si>
    <r>
      <rPr>
        <b/>
        <sz val="18"/>
        <rFont val="Arial Narrow"/>
        <family val="2"/>
      </rPr>
      <t>Compartir o transferir el riesgo.</t>
    </r>
    <r>
      <rPr>
        <sz val="18"/>
        <rFont val="Arial Narrow"/>
        <family val="2"/>
      </rPr>
      <t xml:space="preserve">
Reduce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8"/>
        <rFont val="Arial Narrow"/>
        <family val="2"/>
      </rPr>
      <t>Asumir el riesgo.</t>
    </r>
    <r>
      <rPr>
        <sz val="18"/>
        <rFont val="Arial Narrow"/>
        <family val="2"/>
      </rPr>
      <t xml:space="preserve">
luego de que el riesgo ha sido reducido o transferido puede quedar un riesgo residual que se mantiene, en este caso, el gerente del proceso simplemente acepta la pérdida residual probable y elabora planes de contingencia para su manejo.</t>
    </r>
  </si>
  <si>
    <t>Nombre</t>
  </si>
  <si>
    <t xml:space="preserve">Nombre </t>
  </si>
  <si>
    <t>Nombres</t>
  </si>
  <si>
    <t>NOTA:</t>
  </si>
  <si>
    <t>|</t>
  </si>
  <si>
    <t>OBJETIVO</t>
  </si>
  <si>
    <t xml:space="preserve">OBJETIVO </t>
  </si>
  <si>
    <t>VALORACIÓN DEL CONTROLES HACIA  PROBABILIDAD</t>
  </si>
  <si>
    <t>VALORACIÓN DEL CONTROLES HACIA  IMPACTO</t>
  </si>
  <si>
    <t>Versión: 2.0</t>
  </si>
  <si>
    <t>Código:</t>
  </si>
  <si>
    <t>Versión:</t>
  </si>
  <si>
    <t>Fecha:</t>
  </si>
  <si>
    <t xml:space="preserve">Hoja 1 de 1 </t>
  </si>
  <si>
    <t xml:space="preserve">Versión: 2.0 </t>
  </si>
  <si>
    <t xml:space="preserve"> Recursos insuficientes para garantizar contratos de personal interno mas prolongados.</t>
  </si>
  <si>
    <t>Gerente de Planeación</t>
  </si>
  <si>
    <t>VPRE</t>
  </si>
  <si>
    <t>Generación de déficit o sobrecostos por obligaciones no previstas y/o no reconocidas.</t>
  </si>
  <si>
    <t xml:space="preserve">Aprobación insuficiente de recursos y demoras de trámites presupuestales </t>
  </si>
  <si>
    <t>Identificación y valoración sesgada y/o incorrecta de los riesgos de los procesos.</t>
  </si>
  <si>
    <t>Incoherencias en la ejecución del Plan de Accion y lo planeado en el Plan Estrategico.</t>
  </si>
  <si>
    <t>Inexactitud en la Información disponible en el desarrollo del proceso de planeación.</t>
  </si>
  <si>
    <t>Deficiencias en la documentación de los procesos del Sistema de Gestión de Calidad .</t>
  </si>
  <si>
    <t xml:space="preserve">ITEM </t>
  </si>
  <si>
    <t xml:space="preserve">PROBABILIDAD </t>
  </si>
  <si>
    <t xml:space="preserve">IMPACTO </t>
  </si>
  <si>
    <t xml:space="preserve">INHERENTE </t>
  </si>
  <si>
    <t xml:space="preserve">RESIDUAL </t>
  </si>
  <si>
    <t>Deficiencias estratégicas en la Planeación Institucional frente a la sectorial.</t>
  </si>
  <si>
    <t>Información disponible incoherente en el desarrollo del proceso de planeación.</t>
  </si>
  <si>
    <t xml:space="preserve"> Formulación incoherente del Plan de Infraestructura de Transportes y sus planes programas y proyectos</t>
  </si>
  <si>
    <t>Deficiencias en la documentación de los procesos del Sistema Integrado de Gestión de Calidad .</t>
  </si>
  <si>
    <t>Deficiencias en la definición de las estrategias establecidas en la Planeación Institucional frente a la sectorial.</t>
  </si>
  <si>
    <t>SEPG- 2014</t>
  </si>
  <si>
    <t>SEPG- 2015</t>
  </si>
  <si>
    <t>POLDY PAOLA OSORIO ALVAREZ</t>
  </si>
  <si>
    <t>Desarticulación en la ejecución del Plan de Acción y lo planeado en el Plan Estratégico.</t>
  </si>
  <si>
    <t>ELIMINACION / MODIFICACION</t>
  </si>
  <si>
    <t>Se ajusta y aclara la redacción; se somente a nueva votación del equipo; se incluyen y evaluan controles</t>
  </si>
  <si>
    <t>Se ajusta y aclara la redacción; se somente a nueva votación del equipo</t>
  </si>
  <si>
    <t>se somente a nueva votación del equipo</t>
  </si>
  <si>
    <t>Se somente a nueva votación del equipo</t>
  </si>
  <si>
    <t>Se ajusta y aclara la redacción, pero no cambia de fondo; se somente a nueva votación del equipo</t>
  </si>
  <si>
    <t>OBSERVACIONES/ JUTIFICACIONES</t>
  </si>
  <si>
    <r>
      <t xml:space="preserve">Ejecución deficiente de la auditoria interna de calidad por parte de los servidores públicos o funcionarios de la Entidad.
</t>
    </r>
    <r>
      <rPr>
        <b/>
        <sz val="10"/>
        <rFont val="Arial"/>
        <family val="2"/>
      </rPr>
      <t>(NUEVO RIESGO)</t>
    </r>
  </si>
  <si>
    <r>
      <t xml:space="preserve">Pérdida de la memoria institucional 
</t>
    </r>
    <r>
      <rPr>
        <b/>
        <sz val="10"/>
        <rFont val="Arial"/>
        <family val="2"/>
      </rPr>
      <t>(NUEVO RIESGO)</t>
    </r>
  </si>
  <si>
    <t>Nuevo riesgo incluido por Planeacion</t>
  </si>
  <si>
    <t>Nuevo riesgo incluido por Calidad</t>
  </si>
  <si>
    <t>El equipo de trabajo decide que el  riesgo 6 que existia en el 2014 ya esta contenido en el riesgo 1. Por lo tanto se decide eliminar, y reemplazar con uno que no se habia contemplado.
El riesgo No 1 es: "Deficiencias en la definición de las estrategias establecidas en la Planeación Institucional frente a la sectorial."</t>
  </si>
  <si>
    <t xml:space="preserve">OPCIONES DE MANEJO:                                                                                                                                                                                                                                                                                                                                                                                                                                                                                                                                                                                                                                                                                                                                                                                                                                                                                                                                                                                                                                                                                                                                                                                                                                        Evitar el riesgo.
Tomar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Reducir el riesgo.
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</si>
  <si>
    <t>1. Realizar auditoria interna de calidad
2. Realizar la auditoria de seguimiento de certificación.</t>
  </si>
  <si>
    <t xml:space="preserve">1.2.  Auditoria realizada.
</t>
  </si>
  <si>
    <t xml:space="preserve">1. 2. ((No. De auditorias realizadas / No.  De auditorias propuestas)*100)
</t>
  </si>
  <si>
    <t xml:space="preserve">1. Revisar y ajustar el procedimiento de auditorias del Sistema de Calidad.
2. Entrenar a los auditores internos en técnicas de auditoria.
3. Ejecución de auditoria interna por parte de los auditores internos.
</t>
  </si>
  <si>
    <t>1. ((No. Procedimiento de auditoria implementado / No. Procedimiento de auditoria propuesto)*100)
2. (No. Auditores certificados / No. Auditores entrenados)*100)
3. (No. Auditorias realizadas / No. Auditorias propuestas)*100)</t>
  </si>
  <si>
    <t>1. Procedimiento de auditoria ajustado
2. Auditores certificados.
3. Auditoria realizada.</t>
  </si>
  <si>
    <t>DESCRIPCIÓN DEL RIESGO DE CORRUPCION</t>
  </si>
  <si>
    <t>RIESGO DE CORRUPCION</t>
  </si>
  <si>
    <t>Acción u Omision</t>
  </si>
  <si>
    <t>Uso del Poder</t>
  </si>
  <si>
    <t>Beneficio Particular</t>
  </si>
  <si>
    <t>Desviar la gestión de lo Publico</t>
  </si>
  <si>
    <t>SI</t>
  </si>
  <si>
    <t>NO</t>
  </si>
  <si>
    <t>Tipo de Riesgo</t>
  </si>
  <si>
    <t>SUMATORIAS DE RIESGO CORRPUCION</t>
  </si>
  <si>
    <r>
      <rPr>
        <b/>
        <i/>
        <u/>
        <sz val="10"/>
        <rFont val="Arial"/>
        <family val="2"/>
      </rPr>
      <t xml:space="preserve">Definicion Riesgo de Corrupción: </t>
    </r>
    <r>
      <rPr>
        <sz val="10"/>
        <rFont val="Arial"/>
        <family val="2"/>
      </rPr>
      <t>Posibilidad de que por acción u omisión, se use el poder para poder desviar la gestión de lo público hacia un beneficio privado. (Guia para la Gestión de Riesgo de Corrupcion, Presidencia d ela Republica, 2015)</t>
    </r>
  </si>
  <si>
    <t>CUADRO/MATRIZ DEFINCION DEL RIESGO DE CORRUPCION</t>
  </si>
  <si>
    <t xml:space="preserve">Raro </t>
  </si>
  <si>
    <t xml:space="preserve">Improbable </t>
  </si>
  <si>
    <t xml:space="preserve">Posible </t>
  </si>
  <si>
    <t xml:space="preserve">Probable </t>
  </si>
  <si>
    <t xml:space="preserve">Casi Seguro </t>
  </si>
  <si>
    <t>RARO</t>
  </si>
  <si>
    <t>IMPROBABLE</t>
  </si>
  <si>
    <t>POSIBLE</t>
  </si>
  <si>
    <t>PROBABLE</t>
  </si>
  <si>
    <t>CASI SEGURO</t>
  </si>
  <si>
    <t>Zona 5 de riesgo Moderado</t>
  </si>
  <si>
    <t xml:space="preserve">Zona 11 de riesgo Alto </t>
  </si>
  <si>
    <t xml:space="preserve">Zona 2 de riesgo Bajo </t>
  </si>
  <si>
    <t xml:space="preserve">Zona 1 de riesgo Bajo </t>
  </si>
  <si>
    <t xml:space="preserve">Zona 8 de riesgo Moderado </t>
  </si>
  <si>
    <t>Zona 13 dede riesgo Extremo</t>
  </si>
  <si>
    <t>Zona 14 de riesgo Extremo</t>
  </si>
  <si>
    <t xml:space="preserve">Zona 3 de riesgo Bajo </t>
  </si>
  <si>
    <t>Zona 4 de riesgo Moderada</t>
  </si>
  <si>
    <t xml:space="preserve">Zona 6 de riesgo Moderado </t>
  </si>
  <si>
    <t>Zona 7 de riesgo Moderado</t>
  </si>
  <si>
    <t xml:space="preserve">Zona 10 de riesgo Alto </t>
  </si>
  <si>
    <t>Zona 9 de riesgo Alto</t>
  </si>
  <si>
    <t>Zona 12 de riesgo de riesgo Alto</t>
  </si>
  <si>
    <t xml:space="preserve">Zona 15 de riesgo Extremo </t>
  </si>
  <si>
    <t>NIVELES EN INSTITUCIONAL</t>
  </si>
  <si>
    <t>NIVELES EN ANTICORRUPCION</t>
  </si>
  <si>
    <t>Puntaje de Impacto de la Presidencia</t>
  </si>
  <si>
    <t>Nota: Puntaje de Impacto adaptado a la metodologia de la ANI (orientado a calibrar el nivel de exposición de riesgo similar al de riesgo institucional de la ANI)</t>
  </si>
  <si>
    <t>Pregunta</t>
  </si>
  <si>
    <t>No.</t>
  </si>
  <si>
    <t>…Afectar al grupo de funcionarios del proceso?</t>
  </si>
  <si>
    <t>… Afectar el cumplimiento de metas y objetivos de la dependencia?</t>
  </si>
  <si>
    <t>…Afectar el cumplimiento de misión de la entidad?</t>
  </si>
  <si>
    <t>…Afectar el cumplimiento de la misión del sector al que pertenece la entidad?</t>
  </si>
  <si>
    <t>… Generar pérdida de confianza en la entidad, afectando su reputación?</t>
  </si>
  <si>
    <t>...Afectar la generacion de los productos o la prestación de servicios?</t>
  </si>
  <si>
    <t>…Dar lugar al detrimento de calidad de vida de la comunidad por la perdida del bien o servicios o los recursos públicos?</t>
  </si>
  <si>
    <t>…Generar pérdida de información de la Entidad?</t>
  </si>
  <si>
    <t>…Dar lugar a procesos disciplinarios?</t>
  </si>
  <si>
    <t>…Dar lugar a procesos sansionatorios?</t>
  </si>
  <si>
    <t>…Dar lugar a procesos fiscales?</t>
  </si>
  <si>
    <t>…Generar pérdida de credibilidad del sector?</t>
  </si>
  <si>
    <t>...Afectar la imagen regional?</t>
  </si>
  <si>
    <t>…Ocasionar lesiones físicas o pérdida de vidas humanas?</t>
  </si>
  <si>
    <t>…Afectar la imagen nacional?</t>
  </si>
  <si>
    <t>…Generar pérdida de recursos económicos?</t>
  </si>
  <si>
    <t>…Generar intervención de los órganos de control, de la Fiscalia, u otro ente?</t>
  </si>
  <si>
    <t xml:space="preserve">     Si el riesgo de corrupción se materializa podria………..</t>
  </si>
  <si>
    <t>TOTAL</t>
  </si>
  <si>
    <t>Respuesta 
(Favor escoger una sola opcion si/no)</t>
  </si>
  <si>
    <t>FORMATO PARA DETERMINAR IMPACTO DE CORRUPCION</t>
  </si>
  <si>
    <t>Fuente: Guia para la Gestión de Riesgo de Corrupción/Secretaria de la Transparencia/2015</t>
  </si>
  <si>
    <t>En caso afirmativo conteste:</t>
  </si>
  <si>
    <t>Riesgo Moderado (Z-4)</t>
  </si>
  <si>
    <t>Riesgo Moderado (Z-5)</t>
  </si>
  <si>
    <t>Riesgo Alto (Z-9)</t>
  </si>
  <si>
    <t>Riesgo Extremo (Z-13)</t>
  </si>
  <si>
    <t>Riesgo Extremo (Z-14)</t>
  </si>
  <si>
    <t>Riesgo Extremo (Z-15)</t>
  </si>
  <si>
    <t>¿EXISTEN MANUALES, INSTRUCTIVOS O PROCEDIMIENTOS  PARA EL MANEJO DEL CONTROL?</t>
  </si>
  <si>
    <t>¿ESTA(N) DEFINIDO(S) EL(LOS) RESPONSABLES DE LA EJECUCION DEL CONTROL Y DEL SEGUIMIENTO?</t>
  </si>
  <si>
    <t>¿EN EL TIEMPO QUE LLEVA LA HERRAMIENTA HA DEMOSTRADO SER EFECTIVA?</t>
  </si>
  <si>
    <t>¿EL CONTROL ES AUTOMATICO?</t>
  </si>
  <si>
    <t>¿EL CONTROL ES MANUAL?</t>
  </si>
  <si>
    <t>¿LA FRECUENCIA DE EJECUCION DEL CONTROL Y SEGUIMIENTO ES ADECUADA??</t>
  </si>
  <si>
    <t>¿SE CUENTA CON EVIDENCIA DE LA EJECUCION Y SEGUIMIENTO DEL CONTROL?</t>
  </si>
  <si>
    <t>TIPO DE CONTROL</t>
  </si>
  <si>
    <t>Preventivo</t>
  </si>
  <si>
    <t>Correctivo</t>
  </si>
  <si>
    <t>Detectivo</t>
  </si>
  <si>
    <t>Pagina web oficial como canal de comunicación con externos e internos.</t>
  </si>
  <si>
    <t>Aplicación de proceso y procedimientos de manera improvisada.</t>
  </si>
  <si>
    <t>Adaptado por Grupo Interno de Trabajo de Riesgos para la ANI del formato sugerido por la Oficina Control Interno</t>
  </si>
  <si>
    <t>Internas (Debilidades)</t>
  </si>
  <si>
    <t>Externas (Amenazas)</t>
  </si>
  <si>
    <t>Solo personal autorizado puede consultar los expedientes existentes en ORFEO</t>
  </si>
  <si>
    <t>En caso negativo: Deje espcaio en blanco</t>
  </si>
  <si>
    <t>FECHA ELABORACION</t>
  </si>
  <si>
    <t>AREA LIDER</t>
  </si>
  <si>
    <t>AREAS RESPONSABLES</t>
  </si>
  <si>
    <t>Posible destrucción de información en las dependencias de la entidad</t>
  </si>
  <si>
    <t>Ocultar  o demorar correspondencia entrante o de salida</t>
  </si>
  <si>
    <t>Perdidas de información por medidas de conservación deficientes.</t>
  </si>
  <si>
    <t>la información que se encuentra en diferentes soportes puede perderse o deteriorarse intencionalmente aprovechando las  bajas medidas de conservación.</t>
  </si>
  <si>
    <t>Desarrollar la gestión administrativa y financiera de la Agencia  por medio de la identificación, registro y trámite de los hechos presupuestales, contables y de tesorería; la implementación y mantenimiento del Sistema Integrado de Gestión Documental, el ejercicio del debido control disciplinario interno y la provisión a todos los procesos de los recursos físicos y servicios generales, para la adecuada operación  y toma de decisiones en la ANI.</t>
  </si>
  <si>
    <t>Posibilidad de aumentar el desarrollo de las comunidades atraves de los proyectos de infraestructura</t>
  </si>
  <si>
    <t>Campañas contra la imagen de la ANI (ingenieros; consorcios; medios común)</t>
  </si>
  <si>
    <t>Presupuesto de Funcionamiento es significativamente inferior al de inversión</t>
  </si>
  <si>
    <t>Capacidad de limitada de la entidad para generar ingresos propios</t>
  </si>
  <si>
    <t>Los proyectos de infraestructura han aumentado la visibilidad de la entidad</t>
  </si>
  <si>
    <t>Recursos aprobados para funcionamiento son limitados para la ANI.</t>
  </si>
  <si>
    <t>Mejoramiento tecnológico de algunos aplicativos.</t>
  </si>
  <si>
    <t>Falta de sistema de información integral.</t>
  </si>
  <si>
    <t>Los nuevos tratados comerciales.</t>
  </si>
  <si>
    <t>Adquisición de equipos</t>
  </si>
  <si>
    <t>Desarticulación y/o ausencia de información sobre los proyectos</t>
  </si>
  <si>
    <t>Interés de inversionistas nacionales e internacionales.</t>
  </si>
  <si>
    <t>Recursos de Inversión son limitdos frente al tamaño de los proyectos</t>
  </si>
  <si>
    <t>Crecimiento económico, que demanda obras de infraestructura.</t>
  </si>
  <si>
    <t>Bajo esquema de seguridad en computadores personales</t>
  </si>
  <si>
    <t>Normatividad  que actualiza sistemas de gestión documental  y da pautas y parámetros para mejorar mecanismo internos.  (D 2609 dic. /2012)</t>
  </si>
  <si>
    <t>Rediseño de la agencia con motivación de mejoramiento</t>
  </si>
  <si>
    <t>Proceso de gestión documental no es robusto</t>
  </si>
  <si>
    <t>Ataques externos a los sistemas de información. Malware: Cada día, los creadores de virus, spyware y hardware se inventan nuevos modos de acceder a los PC personales y organizacionales</t>
  </si>
  <si>
    <t>Existen políticas y funciones para el desarrollo de misión de cada área de la agencia.</t>
  </si>
  <si>
    <t>Fallas en el Sistema Financiero SIIF</t>
  </si>
  <si>
    <t xml:space="preserve"> La estructura transversal, permite revisiones por mas de una instancia, y disminuye conflictos de interés.</t>
  </si>
  <si>
    <t>Proyectos en todos los frentes que quieren dar una nueva imagen  a la Agencia Nacional de infraestructura.</t>
  </si>
  <si>
    <t>Unificación de tecnología para recaudo electrónico.</t>
  </si>
  <si>
    <t>Internet Explorer al ser el navegador más utilizado proporciona mayores oportunidades para los hackers maliciosos que tratan de explotar sus vulnerabilidades.</t>
  </si>
  <si>
    <t>Planes de regularización están creando y fortaleciendo planes de acción para los hallazgos de la Contraloría.</t>
  </si>
  <si>
    <t>Desarrollo  de nuevos manuales  y esquemas de seguridad y herramientas que blinden la contratación.</t>
  </si>
  <si>
    <t>Normatividad para las APP.</t>
  </si>
  <si>
    <t>La norma no permite capacitar o actualizar a personal provisional y de prestación de servicios.</t>
  </si>
  <si>
    <t>Personal calificado</t>
  </si>
  <si>
    <t>Alto porcentaje de personal por prestación de servicios</t>
  </si>
  <si>
    <t>Políticas de gobierno en línea y otras entidades buscan la racionalización y organización de las entidades estatales.</t>
  </si>
  <si>
    <t>Los cambios de gobierno y de políticas.</t>
  </si>
  <si>
    <t>Mejores niveles salariales frente a otras entidades.</t>
  </si>
  <si>
    <t>La planta de personal de la entidad es insuficiente.</t>
  </si>
  <si>
    <t>Fortalecimiento de compendio normativo para contratación con APPS.</t>
  </si>
  <si>
    <t>Organismos de control han estigmatizado a la ANI por antecedentes del INCO.</t>
  </si>
  <si>
    <t>Actividades de bienestar.</t>
  </si>
  <si>
    <t>El personal provisional o por prestación de servicios no puede ser capacitado formalmente.</t>
  </si>
  <si>
    <t>La normatividad ambiental y cultural que limita los proyectos de concesión</t>
  </si>
  <si>
    <t>Disposición a colaborar de todas las gerencias y equipos de trabajo</t>
  </si>
  <si>
    <t>Apatía a participar en procesos de capacitación</t>
  </si>
  <si>
    <t>Los cambios climáticos impredecibles</t>
  </si>
  <si>
    <t>Reclamaciones continuas por parte de los concesionarios.</t>
  </si>
  <si>
    <t>Antecedentes de problemática del INCO</t>
  </si>
  <si>
    <t>Sistema de carrera vigente frente a una estructura interna plana (poca oportunidad de hacer carrera ).</t>
  </si>
  <si>
    <t>Algunos espacios laborales son reducido y tienen dificultades en emergencias</t>
  </si>
  <si>
    <t>Dificultades en la infraestructura en caso de evacuación o emergencia</t>
  </si>
  <si>
    <t>Antecedentes de incumplimiento que han generado muchos hallazgos de entidades de control</t>
  </si>
  <si>
    <t>Mireyi Vargas Oliveros</t>
  </si>
  <si>
    <t>Nelcy Maldonado Ballén</t>
  </si>
  <si>
    <t>Luis Enrique Moreno Barbosa</t>
  </si>
  <si>
    <t>Juana Celina Carvajal Reyes</t>
  </si>
  <si>
    <t>Elsa Liliana Lievano Torres</t>
  </si>
  <si>
    <t xml:space="preserve">Manuel Guillermo Molina </t>
  </si>
  <si>
    <t>Lida Marjorie Rodriguez</t>
  </si>
  <si>
    <t>Juan Gabriel Arias Morales</t>
  </si>
  <si>
    <t>Nazly Janne Delgado Villamil</t>
  </si>
  <si>
    <t>Maria Clara Garrido</t>
  </si>
  <si>
    <t>Riesgo 1</t>
  </si>
  <si>
    <t>Nivel / Impacto</t>
  </si>
  <si>
    <t>Riesgo 2</t>
  </si>
  <si>
    <t>Riesgo 3</t>
  </si>
  <si>
    <t>Riesgo 4</t>
  </si>
  <si>
    <t>Riesgo 5</t>
  </si>
  <si>
    <t>Riesgo 6</t>
  </si>
  <si>
    <t>Riesgo 7</t>
  </si>
  <si>
    <t>Riesgo 8</t>
  </si>
  <si>
    <t>Riesgo 9</t>
  </si>
  <si>
    <t>Riesgo 10</t>
  </si>
  <si>
    <t>Personal de Gestión documental  permite consulta de expediente físicos  sólo en la entidad y bajo vigilancia de una persona del área de Archivo y Correspondencia</t>
  </si>
  <si>
    <t>Verificación de anexos de los radicados.</t>
  </si>
  <si>
    <t>Verificación del formato de retiro para legalizar que todo quede entregado a la entidad y cerrado el Sistema de Gestión Documental.</t>
  </si>
  <si>
    <t xml:space="preserve">Verificar que la comunicación este completa antes de radicarla. </t>
  </si>
  <si>
    <t xml:space="preserve">Verificación de los números que no han sido entregados a correspondencia para el envío y se  anulan  dentro de las 24 horas siguientes a la radicación. </t>
  </si>
  <si>
    <t>Realizar las mediciones  de control de humedad relativa y temperatura en la bodega del archivo central.</t>
  </si>
  <si>
    <t>Verificar la entrega de los backups de todos los sistemas de información de la entidad  al archivo.</t>
  </si>
  <si>
    <t>Verificación de los documentos que son transferidos al archivo por parte del GIT de contratación</t>
  </si>
  <si>
    <t xml:space="preserve"> - Debilidades en el proceso de archivos y custodia de expedientes y antecedentes
- Debilidades en el sistema de Archivo y Gestión Documental de expedientes 
- Expedientes incompletos entregados por la anterior entidad
- Debilidades en los repositorios contratados para el almacenamiento de información como por ejemplo la información en la nube</t>
  </si>
  <si>
    <t xml:space="preserve"> - Presiones de comunidades, grupos al margen de la ley y/o  presiones  políticas hacen que se descuide el cuidado en el manejo de la información.</t>
  </si>
  <si>
    <t xml:space="preserve"> - Vencimiento de términos legales
- Dificultades con el servicio de la empresa de correos postales </t>
  </si>
  <si>
    <t xml:space="preserve">Restricciones presupuestales </t>
  </si>
  <si>
    <t>NA</t>
  </si>
  <si>
    <t xml:space="preserve">1 y 2. GERENCIA ADMINISTRATIVA / GESTION DOCUMENTAL/
</t>
  </si>
  <si>
    <t>1 . GERENCIA ADMINISTRATIVA / GESTION DOCUMENTAL, SERVICIOS GENERALES, EMPRESA DE TELEFONOS DE BOGOTA
2.PRESIDENCIA Y VICEPRESIDENCIAS</t>
  </si>
  <si>
    <t>1. GERENCIA DE PLANEACION
2; 3 y 4. GERENCIA ADMINISTRATIVA / GESTION DOCUMENTAL/</t>
  </si>
  <si>
    <t>1. PRESIDENCIA Y VICEPRESIDENCIAS
2;3 y 4 GERENCIA ADMINISTRATIVA / GESTION DOCUMENTAL, SERVICIOS GENERALES, EMPRESA DE TELEFONOS DE BOGOTA</t>
  </si>
  <si>
    <t>1. Realizar seguimiento al contrato para el envío de comunicaciones oficiales.</t>
  </si>
  <si>
    <t>Gestión Documental</t>
  </si>
  <si>
    <t xml:space="preserve">Gerencia Administrativa y Financiera y área de archivo y Correspondencia, área de servicios Generales, Grupo de Contratación </t>
  </si>
  <si>
    <t xml:space="preserve"> 1. Realizar calibración del termohidrometro.
2. Realizar seguimiento al contrato de outsourcing de bodegaje para archivo.
3.Realizar informe para el Comité MPIG</t>
  </si>
  <si>
    <t xml:space="preserve">1; 2 y 3. Gestión Documental
</t>
  </si>
  <si>
    <t>Verificar que los documentos entregados al archivo se encuentren completos en la etapa de contratación así como que aquellos que deban ser originales se entreguen en esas condiciones</t>
  </si>
  <si>
    <t>1.Carmen Janneth Rodriguez - Experto Coordinador de Grupo</t>
  </si>
  <si>
    <t>Carmen Janneth Rodriguez - Experto Coordinador de Grupo</t>
  </si>
  <si>
    <t>Maria Clara Garrido - Lider del Proceso de Gestión Contractual y Seguimiento de Proyectos</t>
  </si>
  <si>
    <t>Nombre / Cargo/Área</t>
  </si>
  <si>
    <t>2. Luz Marina Rodriguez  - Contratista</t>
  </si>
  <si>
    <t>MAPA DE RIESGO Y MEDIDAS ANTICORRUPCION ÁREA DE GESTIÓN DOCUMENTAL 2017</t>
  </si>
  <si>
    <t>La documentación es entregada para archivo en el contrato mucho tiempo después de haberse producido lo que genera desorden. Se producen actas y otros documentos que posiblemente no han sido entregados al archivo.</t>
  </si>
  <si>
    <t xml:space="preserve">  Procesos penales por falsedad en documentos
-Falta de confianza y transparencia
- Posibles perdidas de Procesos judiciales
- Hallazgos de organismos de control
- Posibles detrimentos patrimoniales al Estado</t>
  </si>
  <si>
    <t xml:space="preserve"> - Procesos penales por falsedad en documentos
-Falta de confianza y transparencia
- Posibles perdidas de Procesos judiciales
- Hallazgos de organismos de control
- Posibles detrimentos patrimoniales al Estado</t>
  </si>
  <si>
    <t xml:space="preserve"> Procesos penales por falsedad en documentos
-Falta de confianza y transparencia
- Posibles perdidas de Procesos judiciales
- Hallazgos de organismos de control
- Posibles detrimentos patrimoniales al Estado</t>
  </si>
  <si>
    <t>1. Tablas de control de acceso implementadas
2. Realizar 2 verificaciones de evidencias de consultas grabadas</t>
  </si>
  <si>
    <t>1. Realizar 1 Sensibilización para los temas del 1 al 3 
4. Subir la tabla de retención actualizada a Orfeo</t>
  </si>
  <si>
    <t>Realizar seguimiento mensual</t>
  </si>
  <si>
    <t>1. Realizar calibración del termohidrometro.
2. Realizar seguimiento al contrato de outsourcing de bodegaje para archivo.
3.Realizar informe para el Comité MPIG</t>
  </si>
  <si>
    <t xml:space="preserve"> 1. Realizar 1  calibración del termohidrometro.</t>
  </si>
  <si>
    <t>2. Realizar seguimiento mensual al contrato de outsourcing de bodegaje para archivo.</t>
  </si>
  <si>
    <t>3.Realizar un  informe para el Comité MPIG</t>
  </si>
  <si>
    <t>Verificar el 100% de los documentos de las transferencias documentales</t>
  </si>
  <si>
    <t xml:space="preserve">Enero de 2017Actualizacion según Decreto 124/2016) </t>
  </si>
  <si>
    <t>PROCESO " GESTIÓN ADMINISTRATIVA Y FINANCIERA "</t>
  </si>
  <si>
    <t>GAF - AC 1</t>
  </si>
  <si>
    <t>GAF - AC 2</t>
  </si>
  <si>
    <t>GAF - AC 3</t>
  </si>
  <si>
    <t>GAF - AC 4</t>
  </si>
  <si>
    <t>GAF - AC 5</t>
  </si>
  <si>
    <t>Maria Clara Garrido - Líder del Proceso de Gestión Contractual y Seguimiento de Proyectos</t>
  </si>
  <si>
    <t xml:space="preserve">Filtración de información , manipulación o robo de expedientes físicos para fines ilícitos. </t>
  </si>
  <si>
    <t>La información del contrato, estudios,  informes, y demás documentos relacionado con los expedientes de contratos de concesión  puede ser filtrada,  robada o modificada para  fines ilícitos.</t>
  </si>
  <si>
    <t xml:space="preserve"> - Grupos sociales, interventorías, y grupos al margen de la ley  con conflicto de intereses.
-Poco personal que custodie la consulta de expedientes  por parte de interventores y sus asistentes.
-Presiones de comunidades, grupos al margen de la ley y/o  presiones  políticas hacen que se descuide el cuidado en el manejo de la información.</t>
  </si>
  <si>
    <t>Destrucción de información con fines ilícitos</t>
  </si>
  <si>
    <t xml:space="preserve"> - Algunos documentos que se producen en la entidad no son radicados en el sistema por lo que no es posible saber que han sido generados y hacer el seguimiento correspondiente
- Falta de cultura organizacional para el cumplimiento de las políticas de Gestión Documental</t>
  </si>
  <si>
    <t>Las comunicaciones oficiales pueden ser manipuladas para que no se radiquen internamente o entreguen externamente con fines ilícitos</t>
  </si>
  <si>
    <t xml:space="preserve"> -Ordenes internas en los casos en los cuales después de haber radicado un documento el responsable aduce que no se envíe porque faltan anexos</t>
  </si>
  <si>
    <t xml:space="preserve"> - Archivo de documentos en depósitos o áreas sin posibilidad de asegurar o cerrar con llave
- Falta de equipos robustos con capacidad  para el almacenamiento de información.
- Falta de espacio en el servidor de Orfeo para copiar la información que llega de CDS o DVDS para subirla al sistema.
-Backups de información de archivos y correos electrónicos mal realizados.
- Falta de backups fuera de la ciudad de Bogotá como plan de contingencia en caso de riesgo natural como terremoto.</t>
  </si>
  <si>
    <t>Demoras y posibles pérdidas de documentos que forman parte de los expedientes de contratación de Concesiones e Interventorías.</t>
  </si>
  <si>
    <r>
      <t xml:space="preserve">Tipo de Control: Detectivos; Preventivos; Correctivos  
</t>
    </r>
    <r>
      <rPr>
        <b/>
        <sz val="14"/>
        <rFont val="Arial Narrow"/>
        <family val="2"/>
      </rPr>
      <t>P/ I :</t>
    </r>
    <r>
      <rPr>
        <sz val="14"/>
        <rFont val="Arial Narrow"/>
        <family val="2"/>
      </rPr>
      <t xml:space="preserve"> Digite (X) en la casilla (P) si el control va orientado a la probabilidad e (I) si el control esta orientado al impacto.
Controles: A las preguntas sobre los controles diligencie (0) si su respuesta es "NO", o (valor default) si la respuesta es "SI"                                                                                                                                                                                                                                                                                                                                                                                                                                                                                                                                                                                                                                                                                                                                                                                                                                                                                      La evaluación de los controles deberá ser presentada en posteriores ejercicios de evaluación y seguimiento, por lo que la calificación aquí determinada debe ser objetiva y veraz. </t>
    </r>
  </si>
  <si>
    <t xml:space="preserve">Centralización de los archivos en cada Vicepresidencia </t>
  </si>
  <si>
    <t>Verificar el informe del programa  de limpieza documental y de depósitos.</t>
  </si>
  <si>
    <t>1. Gestionar con el GIT de Planeación la Sensibilización del Código de ética y buen gobierno..
2. Realizar sensibilizaciones  para incentivar la cultura  de  la entrega oportuna de documentos la archivo.
3. Realizar la sensibilización en el manejo de archivos al personal que entra nuevo a la Entidad.
4. Actualizar la tabla de retención documental de la Entidad.</t>
  </si>
  <si>
    <t xml:space="preserve">Verificar los informes de envíos por correo </t>
  </si>
  <si>
    <t xml:space="preserve">1; 2 y 3.  Gerencia de Tecnología Gerencia Administrativa y Financiera y área de archivo y Correspondencia, área de servicios Generales, </t>
  </si>
  <si>
    <t>Vicepresidencia Administrativa y Financiera, Vicepresidencia Jurídica y Grupo de Contratación</t>
  </si>
  <si>
    <t>Código:  SEPG-F-056</t>
  </si>
  <si>
    <t>Fecha: 18/03/2016</t>
  </si>
  <si>
    <t>Código:  SEPG-F-057</t>
  </si>
  <si>
    <t>Código:  SEPG-F-058</t>
  </si>
  <si>
    <t>Versión: 1.0</t>
  </si>
  <si>
    <t>Código:  SEPG-F-059</t>
  </si>
  <si>
    <t>Código:  SEPG-F-060</t>
  </si>
  <si>
    <t>Fecha:  18/03/2016</t>
  </si>
  <si>
    <t>Formato para determinar impacto de riesgo de corrupción</t>
  </si>
  <si>
    <t>Código:  SEPG-F-061</t>
  </si>
  <si>
    <t>Matriz de Riesgo de corrupción</t>
  </si>
  <si>
    <t>SEPG-F-062</t>
  </si>
  <si>
    <t>VALORACIÓN DEL RIESGO DE CORRUPCION</t>
  </si>
  <si>
    <t>Código:  SEPG-F-030</t>
  </si>
  <si>
    <t xml:space="preserve">MAPA DE RIESGOS y MEDIDAS ANTICORRUPCION </t>
  </si>
  <si>
    <t xml:space="preserve">Filtración de información , manipulación o robo de expedientes físicos para fines ilicitos. </t>
  </si>
  <si>
    <t>La información del contrato, estudios,  informes, y demas documentos relacionado con los expedientes de contratos de concesión  puede ser filtrada,  robada o modificada para  fines ilícitos.</t>
  </si>
  <si>
    <t>Destrucción de información con fines ilicitos</t>
  </si>
  <si>
    <t>Las comunicaciones oficiales pueden ser manipuladas para que no se radiquen internamente o entreguen externamente con fines ilicitos</t>
  </si>
  <si>
    <t>Demoras y posibles pérdidas de documentos que forman parte de los expedientes de contratación de Concesiones e Interventorias.</t>
  </si>
  <si>
    <t xml:space="preserve">El Manual de Contratación registra que una vez suscrito un contrato de concesión o de interventoria, la poliza debe ser aprobada por  la Vicepresidencia de Gestión Contractual así como la suscripcion del Acta de inicio. Existe riesgo cuando en etapa contractual,  llegan al Archivo  los procesos de contratación sin esta documentación por vacios en el manual, quedando expedientes incompletos. </t>
  </si>
  <si>
    <t>CAMBIOS</t>
  </si>
  <si>
    <t>OBSERVACIONES</t>
  </si>
  <si>
    <t>SIN CAMBIOS</t>
  </si>
  <si>
    <t>RIESGOS AÑO 2017</t>
  </si>
  <si>
    <t>RIESGOS AÑO 2016</t>
  </si>
  <si>
    <t>Calificación de Impacto en corrupción (resultado conciliado por equipo)</t>
  </si>
  <si>
    <t xml:space="preserve">1.Implementar las tablas de control de acceso  a  consultas de documentos y expedientes almacenados en el sistema ORFEO.
2. Realizar solicitudes a Servicios Generales para verificación de evidencias de las consultas de documentos  con las grabaciones de las  cámaras que están instaladas en el archivo de Fontibón y de la ANI.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</si>
</sst>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FECHA:&quot;\ mmmm\ dd\ &quot;de&quot;\ yyyy"/>
  </numFmts>
  <fonts count="66"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sz val="14"/>
      <name val="Arial"/>
      <family val="2"/>
    </font>
    <font>
      <b/>
      <sz val="20"/>
      <name val="Arial"/>
      <family val="2"/>
    </font>
    <font>
      <b/>
      <sz val="16"/>
      <color indexed="81"/>
      <name val="Tahoma"/>
      <family val="2"/>
    </font>
    <font>
      <b/>
      <sz val="12"/>
      <color indexed="81"/>
      <name val="Tahoma"/>
      <family val="2"/>
    </font>
    <font>
      <sz val="8"/>
      <color indexed="8"/>
      <name val="Arial"/>
      <family val="2"/>
    </font>
    <font>
      <sz val="12"/>
      <color indexed="8"/>
      <name val="Arial"/>
      <family val="2"/>
    </font>
    <font>
      <sz val="12"/>
      <color indexed="81"/>
      <name val="Tahoma"/>
      <family val="2"/>
    </font>
    <font>
      <b/>
      <sz val="11"/>
      <color indexed="81"/>
      <name val="Tahoma"/>
      <family val="2"/>
    </font>
    <font>
      <b/>
      <sz val="9"/>
      <color indexed="81"/>
      <name val="Tahoma"/>
      <family val="2"/>
    </font>
    <font>
      <sz val="11"/>
      <name val="Arial"/>
      <family val="2"/>
    </font>
    <font>
      <b/>
      <sz val="8"/>
      <color indexed="81"/>
      <name val="Tahoma"/>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1"/>
      <name val="Arial Narrow"/>
      <family val="2"/>
    </font>
    <font>
      <sz val="12"/>
      <name val="Arial Narrow"/>
      <family val="2"/>
    </font>
    <font>
      <sz val="14"/>
      <name val="Arial Narrow"/>
      <family val="2"/>
    </font>
    <font>
      <b/>
      <sz val="10"/>
      <color indexed="81"/>
      <name val="Arial Narrow"/>
      <family val="2"/>
    </font>
    <font>
      <b/>
      <sz val="11"/>
      <color indexed="81"/>
      <name val="Arial Narrow"/>
      <family val="2"/>
    </font>
    <font>
      <sz val="18"/>
      <name val="Arial Narrow"/>
      <family val="2"/>
    </font>
    <font>
      <sz val="16"/>
      <name val="Arial Narrow"/>
      <family val="2"/>
    </font>
    <font>
      <b/>
      <sz val="14"/>
      <color indexed="81"/>
      <name val="Tahoma"/>
      <family val="2"/>
    </font>
    <font>
      <b/>
      <sz val="10"/>
      <color indexed="81"/>
      <name val="Arial"/>
      <family val="2"/>
    </font>
    <font>
      <b/>
      <i/>
      <u/>
      <sz val="10"/>
      <name val="Arial"/>
      <family val="2"/>
    </font>
    <font>
      <b/>
      <sz val="11"/>
      <name val="Arial"/>
      <family val="2"/>
    </font>
    <font>
      <b/>
      <sz val="9"/>
      <name val="Arial"/>
      <family val="2"/>
    </font>
    <font>
      <b/>
      <sz val="12"/>
      <color indexed="81"/>
      <name val="Arial"/>
      <family val="2"/>
    </font>
    <font>
      <sz val="8"/>
      <name val="Arial Narrow"/>
      <family val="2"/>
    </font>
    <font>
      <sz val="14"/>
      <color indexed="81"/>
      <name val="Tahoma"/>
      <family val="2"/>
    </font>
    <font>
      <b/>
      <sz val="14"/>
      <color rgb="FFFF0000"/>
      <name val="Arial"/>
      <family val="2"/>
    </font>
    <font>
      <b/>
      <sz val="14"/>
      <color theme="0"/>
      <name val="Arial"/>
      <family val="2"/>
    </font>
    <font>
      <sz val="10"/>
      <color theme="0"/>
      <name val="Arial"/>
      <family val="2"/>
    </font>
    <font>
      <b/>
      <sz val="14"/>
      <color rgb="FFFF0000"/>
      <name val="Arial Narrow"/>
      <family val="2"/>
    </font>
    <font>
      <sz val="14"/>
      <color rgb="FFFF0000"/>
      <name val="Arial Narrow"/>
      <family val="2"/>
    </font>
    <font>
      <sz val="18"/>
      <color rgb="FFFF0000"/>
      <name val="Arial Narrow"/>
      <family val="2"/>
    </font>
    <font>
      <b/>
      <sz val="12"/>
      <color theme="3" tint="0.39997558519241921"/>
      <name val="Arial"/>
      <family val="2"/>
    </font>
    <font>
      <b/>
      <sz val="12"/>
      <color theme="3" tint="0.39997558519241921"/>
      <name val="Arial Narrow"/>
      <family val="2"/>
    </font>
    <font>
      <sz val="16"/>
      <color rgb="FFFF0000"/>
      <name val="Arial Narrow"/>
      <family val="2"/>
    </font>
    <font>
      <b/>
      <sz val="16"/>
      <color rgb="FFFF0000"/>
      <name val="Arial Narrow"/>
      <family val="2"/>
    </font>
    <font>
      <b/>
      <sz val="10"/>
      <color rgb="FFFF0000"/>
      <name val="Arial"/>
      <family val="2"/>
    </font>
    <font>
      <sz val="9"/>
      <color rgb="FFFF0000"/>
      <name val="Arial"/>
      <family val="2"/>
    </font>
    <font>
      <b/>
      <sz val="18"/>
      <color rgb="FFFF0000"/>
      <name val="Arial Narrow"/>
      <family val="2"/>
    </font>
    <font>
      <sz val="14"/>
      <color rgb="FFFF0000"/>
      <name val="Arial"/>
      <family val="2"/>
    </font>
    <font>
      <b/>
      <sz val="12"/>
      <color theme="4" tint="-0.249977111117893"/>
      <name val="Arial Narrow"/>
      <family val="2"/>
    </font>
    <font>
      <sz val="10"/>
      <color theme="4" tint="-0.249977111117893"/>
      <name val="Arial"/>
      <family val="2"/>
    </font>
    <font>
      <sz val="11"/>
      <color rgb="FFFF0000"/>
      <name val="Arial"/>
      <family val="2"/>
    </font>
    <font>
      <sz val="12"/>
      <color theme="1"/>
      <name val="Arial"/>
      <family val="2"/>
    </font>
    <font>
      <sz val="12"/>
      <color theme="1"/>
      <name val="Arial Narrow"/>
      <family val="2"/>
    </font>
    <font>
      <sz val="10"/>
      <name val="Arial"/>
      <family val="2"/>
    </font>
    <font>
      <sz val="18"/>
      <name val="Arial"/>
      <family val="2"/>
    </font>
    <font>
      <b/>
      <sz val="18"/>
      <name val="Arial"/>
      <family val="2"/>
    </font>
    <font>
      <b/>
      <sz val="20"/>
      <name val="Arial Narrow"/>
      <family val="2"/>
    </font>
  </fonts>
  <fills count="19">
    <fill>
      <patternFill patternType="none"/>
    </fill>
    <fill>
      <patternFill patternType="gray125"/>
    </fill>
    <fill>
      <patternFill patternType="solid">
        <fgColor indexed="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4" tint="0.59999389629810485"/>
        <bgColor indexed="64"/>
      </patternFill>
    </fill>
  </fills>
  <borders count="8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diagonal/>
    </border>
  </borders>
  <cellStyleXfs count="5">
    <xf numFmtId="0" fontId="0"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62" fillId="0" borderId="0" applyFont="0" applyFill="0" applyBorder="0" applyAlignment="0" applyProtection="0"/>
  </cellStyleXfs>
  <cellXfs count="1380">
    <xf numFmtId="0" fontId="0" fillId="0" borderId="0" xfId="0"/>
    <xf numFmtId="0" fontId="0" fillId="0" borderId="0" xfId="0" applyBorder="1"/>
    <xf numFmtId="0" fontId="7" fillId="0" borderId="0" xfId="0" applyFont="1"/>
    <xf numFmtId="0" fontId="6" fillId="0" borderId="1" xfId="0" applyFont="1" applyBorder="1" applyAlignment="1">
      <alignment horizontal="center" vertical="top" wrapText="1"/>
    </xf>
    <xf numFmtId="0" fontId="7" fillId="0" borderId="0" xfId="0" applyFont="1" applyBorder="1" applyAlignment="1">
      <alignment wrapText="1"/>
    </xf>
    <xf numFmtId="0" fontId="3"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Border="1" applyAlignment="1">
      <alignment horizontal="center" vertical="center"/>
    </xf>
    <xf numFmtId="0" fontId="0" fillId="0" borderId="2"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left" vertical="center"/>
    </xf>
    <xf numFmtId="0" fontId="0" fillId="0" borderId="2" xfId="0" applyBorder="1" applyAlignment="1">
      <alignment horizontal="center" vertical="center"/>
    </xf>
    <xf numFmtId="0" fontId="7" fillId="0" borderId="2"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43" fillId="0" borderId="0" xfId="0" applyFont="1" applyBorder="1" applyAlignment="1">
      <alignment horizontal="center" vertical="center"/>
    </xf>
    <xf numFmtId="0" fontId="6" fillId="0" borderId="0" xfId="0" applyFont="1" applyBorder="1" applyAlignment="1">
      <alignment horizontal="center" vertical="center"/>
    </xf>
    <xf numFmtId="0" fontId="9" fillId="0" borderId="0" xfId="0" applyFont="1" applyBorder="1" applyAlignment="1">
      <alignment horizontal="center" vertical="center"/>
    </xf>
    <xf numFmtId="0" fontId="6" fillId="0" borderId="3" xfId="0" applyFont="1" applyBorder="1" applyAlignment="1">
      <alignment horizontal="center" vertical="top" wrapText="1"/>
    </xf>
    <xf numFmtId="0" fontId="44" fillId="3" borderId="4" xfId="0" applyFont="1" applyFill="1" applyBorder="1" applyAlignment="1">
      <alignment vertical="top" wrapText="1"/>
    </xf>
    <xf numFmtId="0" fontId="44" fillId="4" borderId="4" xfId="0" applyFont="1" applyFill="1" applyBorder="1" applyAlignment="1">
      <alignment vertical="top" wrapText="1"/>
    </xf>
    <xf numFmtId="0" fontId="44" fillId="4" borderId="4" xfId="0" applyFont="1" applyFill="1" applyBorder="1" applyAlignment="1">
      <alignment horizontal="center" vertical="center" wrapText="1"/>
    </xf>
    <xf numFmtId="0" fontId="44" fillId="5" borderId="4" xfId="0" applyFont="1" applyFill="1" applyBorder="1" applyAlignment="1">
      <alignment horizontal="center" vertical="center" wrapText="1"/>
    </xf>
    <xf numFmtId="0" fontId="7" fillId="0" borderId="0" xfId="0" applyFont="1" applyBorder="1" applyAlignment="1">
      <alignment horizontal="left" vertical="center"/>
    </xf>
    <xf numFmtId="0" fontId="44" fillId="4" borderId="4" xfId="0" applyFont="1" applyFill="1" applyBorder="1" applyAlignment="1">
      <alignment horizontal="right" vertical="top" wrapText="1"/>
    </xf>
    <xf numFmtId="0" fontId="44" fillId="3" borderId="4" xfId="0" applyFont="1" applyFill="1" applyBorder="1" applyAlignment="1">
      <alignment horizontal="center" vertical="center" wrapText="1"/>
    </xf>
    <xf numFmtId="0" fontId="45" fillId="3" borderId="4" xfId="0" applyFont="1" applyFill="1" applyBorder="1" applyAlignment="1">
      <alignment vertical="top" wrapText="1"/>
    </xf>
    <xf numFmtId="0" fontId="45" fillId="3" borderId="5" xfId="0" applyFont="1" applyFill="1" applyBorder="1" applyAlignment="1">
      <alignment vertical="top" wrapText="1"/>
    </xf>
    <xf numFmtId="0" fontId="44" fillId="4" borderId="6" xfId="0" applyFont="1" applyFill="1" applyBorder="1" applyAlignment="1">
      <alignment vertical="top" wrapText="1"/>
    </xf>
    <xf numFmtId="0" fontId="44" fillId="5" borderId="4" xfId="0" applyFont="1" applyFill="1" applyBorder="1" applyAlignment="1">
      <alignment vertical="top" wrapText="1"/>
    </xf>
    <xf numFmtId="0" fontId="44" fillId="5" borderId="6" xfId="0" applyFont="1" applyFill="1" applyBorder="1" applyAlignment="1">
      <alignment vertical="top" wrapText="1"/>
    </xf>
    <xf numFmtId="0" fontId="6" fillId="6" borderId="4" xfId="0" applyFont="1" applyFill="1" applyBorder="1" applyAlignment="1">
      <alignment horizontal="center" vertical="center" wrapText="1"/>
    </xf>
    <xf numFmtId="0" fontId="6" fillId="6" borderId="4" xfId="0" applyFont="1" applyFill="1" applyBorder="1" applyAlignment="1">
      <alignment vertical="top" wrapText="1"/>
    </xf>
    <xf numFmtId="0" fontId="0" fillId="0" borderId="7" xfId="0" applyBorder="1"/>
    <xf numFmtId="0" fontId="4" fillId="0" borderId="0" xfId="0" applyFont="1" applyBorder="1" applyAlignment="1">
      <alignment horizontal="center" vertical="center"/>
    </xf>
    <xf numFmtId="0" fontId="7" fillId="7" borderId="2" xfId="0" applyFont="1" applyFill="1" applyBorder="1" applyAlignment="1">
      <alignment horizontal="left" vertical="center"/>
    </xf>
    <xf numFmtId="0" fontId="7" fillId="7" borderId="2" xfId="0" applyFont="1" applyFill="1" applyBorder="1" applyAlignment="1">
      <alignment horizontal="left" vertical="center" wrapText="1"/>
    </xf>
    <xf numFmtId="0" fontId="3" fillId="0" borderId="2"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8" borderId="2" xfId="0" applyFont="1" applyFill="1" applyBorder="1" applyAlignment="1">
      <alignment horizontal="center" vertical="center" wrapText="1"/>
    </xf>
    <xf numFmtId="0" fontId="7" fillId="6" borderId="2" xfId="0" applyFont="1" applyFill="1" applyBorder="1"/>
    <xf numFmtId="0" fontId="7" fillId="3" borderId="8" xfId="0" applyFont="1" applyFill="1" applyBorder="1"/>
    <xf numFmtId="0" fontId="7" fillId="3" borderId="2" xfId="0" applyFont="1" applyFill="1" applyBorder="1"/>
    <xf numFmtId="0" fontId="7" fillId="3" borderId="2" xfId="0" applyFont="1" applyFill="1" applyBorder="1" applyAlignment="1">
      <alignment horizontal="center"/>
    </xf>
    <xf numFmtId="0" fontId="4" fillId="6" borderId="2" xfId="0" applyFont="1" applyFill="1" applyBorder="1" applyAlignment="1">
      <alignment horizontal="center" wrapText="1"/>
    </xf>
    <xf numFmtId="0" fontId="7" fillId="4" borderId="2" xfId="0" applyFont="1" applyFill="1" applyBorder="1"/>
    <xf numFmtId="0" fontId="4" fillId="4" borderId="2" xfId="0" applyFont="1" applyFill="1" applyBorder="1" applyAlignment="1">
      <alignment horizontal="center" wrapText="1"/>
    </xf>
    <xf numFmtId="0" fontId="7" fillId="9" borderId="2" xfId="0" applyFont="1" applyFill="1" applyBorder="1"/>
    <xf numFmtId="0" fontId="4" fillId="9" borderId="2" xfId="0" applyFont="1" applyFill="1" applyBorder="1" applyAlignment="1">
      <alignment horizontal="center" wrapText="1"/>
    </xf>
    <xf numFmtId="0" fontId="4" fillId="3" borderId="9" xfId="0" applyFont="1" applyFill="1" applyBorder="1" applyAlignment="1">
      <alignment horizontal="center" wrapText="1"/>
    </xf>
    <xf numFmtId="0" fontId="4" fillId="8" borderId="10" xfId="0" applyFont="1" applyFill="1" applyBorder="1" applyAlignment="1">
      <alignment horizontal="center" vertical="center" wrapText="1"/>
    </xf>
    <xf numFmtId="0" fontId="20" fillId="7" borderId="0" xfId="0" applyFont="1" applyFill="1" applyBorder="1" applyAlignment="1">
      <alignment horizontal="left" vertical="center"/>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0" xfId="0" applyAlignment="1">
      <alignment wrapText="1"/>
    </xf>
    <xf numFmtId="0" fontId="0" fillId="0" borderId="12" xfId="0" applyBorder="1"/>
    <xf numFmtId="0" fontId="0" fillId="0" borderId="13" xfId="0" applyBorder="1"/>
    <xf numFmtId="0" fontId="0" fillId="0" borderId="14" xfId="0" applyBorder="1" applyAlignment="1">
      <alignment horizontal="center"/>
    </xf>
    <xf numFmtId="0" fontId="0" fillId="0" borderId="15" xfId="0" applyBorder="1" applyAlignment="1">
      <alignment horizontal="center"/>
    </xf>
    <xf numFmtId="0" fontId="0" fillId="0" borderId="4"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0" xfId="0" applyAlignment="1">
      <alignment horizontal="right"/>
    </xf>
    <xf numFmtId="0" fontId="22" fillId="0" borderId="0" xfId="0" applyFont="1"/>
    <xf numFmtId="0" fontId="22" fillId="2" borderId="0" xfId="0" applyFont="1" applyFill="1"/>
    <xf numFmtId="0" fontId="22" fillId="0" borderId="0" xfId="0" applyFont="1" applyBorder="1" applyAlignment="1">
      <alignment horizontal="center" vertical="center" wrapText="1"/>
    </xf>
    <xf numFmtId="0" fontId="27" fillId="7" borderId="0" xfId="0" applyFont="1" applyFill="1" applyBorder="1" applyAlignment="1">
      <alignment horizontal="center" vertical="top" wrapText="1"/>
    </xf>
    <xf numFmtId="0" fontId="22" fillId="7" borderId="0" xfId="0" applyFont="1" applyFill="1" applyBorder="1"/>
    <xf numFmtId="0" fontId="22" fillId="0" borderId="0" xfId="0" applyFont="1" applyAlignment="1">
      <alignment vertical="center"/>
    </xf>
    <xf numFmtId="0" fontId="27" fillId="7" borderId="0" xfId="0" applyFont="1" applyFill="1" applyBorder="1" applyAlignment="1">
      <alignment vertical="top" wrapText="1"/>
    </xf>
    <xf numFmtId="0" fontId="23" fillId="2" borderId="0" xfId="0" applyFont="1" applyFill="1" applyAlignment="1">
      <alignment horizontal="right"/>
    </xf>
    <xf numFmtId="0" fontId="30" fillId="0" borderId="0" xfId="0" applyFont="1"/>
    <xf numFmtId="0" fontId="30" fillId="2" borderId="0" xfId="0" applyFont="1" applyFill="1"/>
    <xf numFmtId="0" fontId="30" fillId="0" borderId="0" xfId="0" quotePrefix="1" applyFont="1"/>
    <xf numFmtId="0" fontId="30" fillId="7" borderId="0" xfId="0" applyFont="1" applyFill="1" applyBorder="1" applyAlignment="1">
      <alignment horizontal="left" vertical="center"/>
    </xf>
    <xf numFmtId="0" fontId="30" fillId="7" borderId="0" xfId="0" applyFont="1" applyFill="1" applyBorder="1"/>
    <xf numFmtId="0" fontId="24" fillId="7" borderId="0" xfId="0" applyFont="1" applyFill="1" applyBorder="1" applyAlignment="1">
      <alignment horizontal="center" vertical="top" wrapText="1"/>
    </xf>
    <xf numFmtId="0" fontId="24" fillId="7" borderId="0" xfId="0" applyFont="1" applyFill="1" applyBorder="1" applyAlignment="1">
      <alignment vertical="top" wrapText="1"/>
    </xf>
    <xf numFmtId="0" fontId="30" fillId="0" borderId="0" xfId="0" applyFont="1" applyAlignment="1">
      <alignment vertical="center"/>
    </xf>
    <xf numFmtId="0" fontId="30" fillId="7" borderId="0" xfId="0" applyFont="1" applyFill="1" applyBorder="1" applyAlignment="1">
      <alignment vertical="center"/>
    </xf>
    <xf numFmtId="0" fontId="24" fillId="0" borderId="0" xfId="0" applyFont="1"/>
    <xf numFmtId="0" fontId="24" fillId="7" borderId="0" xfId="0" applyFont="1" applyFill="1" applyBorder="1"/>
    <xf numFmtId="0" fontId="22" fillId="0" borderId="0" xfId="0" applyFont="1" applyAlignment="1" applyProtection="1">
      <alignment wrapText="1"/>
      <protection locked="0"/>
    </xf>
    <xf numFmtId="0" fontId="29" fillId="2" borderId="0" xfId="0" applyFont="1" applyFill="1" applyBorder="1" applyAlignment="1">
      <alignment horizontal="left"/>
    </xf>
    <xf numFmtId="0" fontId="24"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22" fillId="0" borderId="0" xfId="0" applyFont="1" applyBorder="1" applyAlignment="1">
      <alignment wrapText="1"/>
    </xf>
    <xf numFmtId="0" fontId="25" fillId="0" borderId="0" xfId="0" applyFont="1" applyBorder="1" applyAlignment="1">
      <alignment horizontal="center" vertical="center" wrapText="1"/>
    </xf>
    <xf numFmtId="0" fontId="46" fillId="2" borderId="2" xfId="0" applyFont="1" applyFill="1" applyBorder="1" applyAlignment="1" applyProtection="1">
      <alignment horizontal="center" vertical="center"/>
      <protection locked="0"/>
    </xf>
    <xf numFmtId="0" fontId="47" fillId="0" borderId="2" xfId="0" applyFont="1" applyBorder="1" applyAlignment="1" applyProtection="1">
      <alignment horizontal="center" vertical="center" wrapText="1"/>
      <protection locked="0"/>
    </xf>
    <xf numFmtId="0" fontId="33" fillId="0" borderId="0" xfId="0" applyFont="1"/>
    <xf numFmtId="0" fontId="33" fillId="7" borderId="0" xfId="0" applyFont="1" applyFill="1"/>
    <xf numFmtId="0" fontId="26" fillId="7" borderId="0" xfId="0" applyFont="1" applyFill="1" applyBorder="1" applyAlignment="1">
      <alignment horizontal="center" vertical="center"/>
    </xf>
    <xf numFmtId="0" fontId="26" fillId="0" borderId="0" xfId="0" applyFont="1"/>
    <xf numFmtId="0" fontId="33" fillId="0" borderId="0" xfId="0" applyFont="1" applyBorder="1" applyAlignment="1">
      <alignment horizontal="center" vertical="center"/>
    </xf>
    <xf numFmtId="0" fontId="48" fillId="0" borderId="0" xfId="0" applyFont="1" applyBorder="1" applyAlignment="1">
      <alignment horizontal="center" vertical="center"/>
    </xf>
    <xf numFmtId="0" fontId="33" fillId="0" borderId="0" xfId="0" applyFont="1" applyAlignment="1">
      <alignment horizontal="center" vertical="center" wrapText="1"/>
    </xf>
    <xf numFmtId="0" fontId="33" fillId="10" borderId="2" xfId="0" applyFont="1" applyFill="1" applyBorder="1" applyAlignment="1">
      <alignment horizontal="center" vertical="center" wrapText="1"/>
    </xf>
    <xf numFmtId="0" fontId="33" fillId="0" borderId="0" xfId="0" applyFont="1" applyBorder="1" applyAlignment="1">
      <alignment horizontal="center" vertical="center" wrapText="1"/>
    </xf>
    <xf numFmtId="0" fontId="33" fillId="2" borderId="0" xfId="0" applyFont="1" applyFill="1" applyBorder="1" applyAlignment="1">
      <alignment horizontal="left" vertical="center" wrapText="1"/>
    </xf>
    <xf numFmtId="0" fontId="33" fillId="2" borderId="0" xfId="0" applyFont="1" applyFill="1" applyBorder="1" applyAlignment="1">
      <alignment horizontal="center" vertical="center" wrapText="1"/>
    </xf>
    <xf numFmtId="0" fontId="33" fillId="2" borderId="0" xfId="0" applyFont="1" applyFill="1" applyBorder="1" applyAlignment="1">
      <alignment horizontal="center" vertical="center"/>
    </xf>
    <xf numFmtId="0" fontId="33" fillId="0" borderId="0" xfId="0" applyFont="1" applyBorder="1"/>
    <xf numFmtId="0" fontId="33" fillId="0" borderId="0" xfId="0" applyFont="1" applyAlignment="1">
      <alignment vertical="center"/>
    </xf>
    <xf numFmtId="0" fontId="26" fillId="0" borderId="0" xfId="0" applyFont="1" applyAlignment="1">
      <alignment vertical="center"/>
    </xf>
    <xf numFmtId="0" fontId="33" fillId="0" borderId="2" xfId="0" applyFont="1" applyBorder="1" applyAlignment="1" applyProtection="1">
      <alignment horizontal="left"/>
      <protection locked="0"/>
    </xf>
    <xf numFmtId="0" fontId="33" fillId="0" borderId="0" xfId="0" applyFont="1" applyAlignment="1">
      <alignment horizontal="left"/>
    </xf>
    <xf numFmtId="0" fontId="30" fillId="7" borderId="0" xfId="0" applyFont="1" applyFill="1"/>
    <xf numFmtId="0" fontId="26" fillId="11" borderId="19" xfId="0" applyFont="1" applyFill="1" applyBorder="1" applyAlignment="1">
      <alignment vertical="center" wrapText="1"/>
    </xf>
    <xf numFmtId="0" fontId="33" fillId="12" borderId="2" xfId="0" applyFont="1" applyFill="1" applyBorder="1" applyAlignment="1">
      <alignment horizontal="center" vertical="center" wrapText="1"/>
    </xf>
    <xf numFmtId="0" fontId="30" fillId="0" borderId="0" xfId="0" applyFont="1" applyProtection="1"/>
    <xf numFmtId="0" fontId="30" fillId="0" borderId="0" xfId="0" applyFont="1" applyAlignment="1" applyProtection="1">
      <alignment vertical="center"/>
    </xf>
    <xf numFmtId="0" fontId="30" fillId="0" borderId="0" xfId="0" applyFont="1" applyBorder="1" applyProtection="1"/>
    <xf numFmtId="0" fontId="30" fillId="0" borderId="0" xfId="0" applyFont="1" applyBorder="1" applyAlignment="1" applyProtection="1">
      <alignment vertical="center"/>
    </xf>
    <xf numFmtId="0" fontId="24" fillId="0" borderId="0" xfId="0" applyFont="1" applyBorder="1" applyAlignment="1" applyProtection="1">
      <alignment horizontal="center" vertical="center" wrapText="1"/>
    </xf>
    <xf numFmtId="0" fontId="30" fillId="0" borderId="0" xfId="0" applyFont="1" applyBorder="1" applyAlignment="1" applyProtection="1">
      <alignment horizontal="center" vertical="center" wrapText="1"/>
    </xf>
    <xf numFmtId="0" fontId="24" fillId="7" borderId="0" xfId="0" applyFont="1" applyFill="1" applyBorder="1" applyAlignment="1" applyProtection="1">
      <alignment vertical="center" wrapText="1"/>
    </xf>
    <xf numFmtId="0" fontId="24" fillId="0" borderId="0" xfId="0" applyFont="1" applyProtection="1"/>
    <xf numFmtId="0" fontId="24" fillId="7" borderId="0" xfId="0" applyFont="1" applyFill="1" applyBorder="1" applyAlignment="1" applyProtection="1">
      <alignment vertical="justify" wrapText="1"/>
    </xf>
    <xf numFmtId="0" fontId="30" fillId="0" borderId="0" xfId="0" applyFont="1" applyBorder="1" applyAlignment="1" applyProtection="1">
      <alignment horizontal="left" vertical="center" wrapText="1"/>
    </xf>
    <xf numFmtId="0" fontId="24" fillId="12" borderId="2" xfId="0" applyFont="1" applyFill="1" applyBorder="1" applyAlignment="1" applyProtection="1">
      <alignment horizontal="center" vertical="center"/>
    </xf>
    <xf numFmtId="1" fontId="24" fillId="12" borderId="2" xfId="0" applyNumberFormat="1" applyFont="1" applyFill="1" applyBorder="1" applyAlignment="1" applyProtection="1">
      <alignment horizontal="center" vertical="center" wrapText="1"/>
    </xf>
    <xf numFmtId="0" fontId="30" fillId="7" borderId="0" xfId="0" applyFont="1" applyFill="1" applyBorder="1" applyAlignment="1" applyProtection="1">
      <alignment horizontal="left" vertical="center"/>
    </xf>
    <xf numFmtId="0" fontId="30" fillId="7" borderId="0" xfId="0" applyFont="1" applyFill="1" applyBorder="1" applyProtection="1"/>
    <xf numFmtId="0" fontId="24" fillId="7" borderId="0" xfId="0" applyFont="1" applyFill="1" applyBorder="1" applyAlignment="1" applyProtection="1">
      <alignment horizontal="center" vertical="top" wrapText="1"/>
    </xf>
    <xf numFmtId="0" fontId="24" fillId="7" borderId="0" xfId="0" applyFont="1" applyFill="1" applyBorder="1" applyAlignment="1" applyProtection="1">
      <alignment vertical="top" wrapText="1"/>
    </xf>
    <xf numFmtId="0" fontId="30" fillId="7" borderId="0" xfId="0" applyFont="1" applyFill="1" applyBorder="1" applyAlignment="1" applyProtection="1">
      <alignment vertical="center"/>
    </xf>
    <xf numFmtId="0" fontId="26" fillId="11" borderId="20" xfId="0" applyFont="1" applyFill="1" applyBorder="1" applyAlignment="1">
      <alignment vertical="center" wrapText="1"/>
    </xf>
    <xf numFmtId="0" fontId="24" fillId="7" borderId="0" xfId="0" applyFont="1" applyFill="1" applyBorder="1" applyAlignment="1" applyProtection="1">
      <alignment vertical="center" wrapText="1"/>
    </xf>
    <xf numFmtId="1" fontId="24" fillId="6" borderId="2" xfId="0" applyNumberFormat="1" applyFont="1" applyFill="1" applyBorder="1" applyAlignment="1" applyProtection="1">
      <alignment horizontal="center" vertical="center" wrapText="1"/>
    </xf>
    <xf numFmtId="0" fontId="24" fillId="13" borderId="1" xfId="0" applyFont="1" applyFill="1" applyBorder="1" applyAlignment="1" applyProtection="1">
      <alignment horizontal="center" vertical="center" wrapText="1"/>
    </xf>
    <xf numFmtId="0" fontId="30" fillId="7" borderId="22" xfId="0" applyFont="1" applyFill="1" applyBorder="1" applyAlignment="1">
      <alignment horizontal="left" vertical="center"/>
    </xf>
    <xf numFmtId="0" fontId="30" fillId="7" borderId="23" xfId="0" applyFont="1" applyFill="1" applyBorder="1" applyAlignment="1">
      <alignment horizontal="left" vertical="center"/>
    </xf>
    <xf numFmtId="0" fontId="30" fillId="7" borderId="24" xfId="0" applyFont="1" applyFill="1" applyBorder="1" applyAlignment="1">
      <alignment vertical="center" wrapText="1"/>
    </xf>
    <xf numFmtId="0" fontId="24" fillId="13" borderId="25" xfId="0" applyFont="1" applyFill="1" applyBorder="1" applyAlignment="1">
      <alignment horizontal="center" vertical="center" wrapText="1"/>
    </xf>
    <xf numFmtId="0" fontId="24" fillId="13" borderId="26" xfId="0" applyFont="1" applyFill="1" applyBorder="1" applyAlignment="1">
      <alignment horizontal="center" vertical="center" wrapText="1"/>
    </xf>
    <xf numFmtId="0" fontId="24" fillId="13" borderId="27" xfId="0" applyFont="1" applyFill="1" applyBorder="1" applyAlignment="1">
      <alignment horizontal="center" vertical="center" wrapText="1"/>
    </xf>
    <xf numFmtId="0" fontId="7" fillId="7" borderId="28" xfId="0" applyFont="1" applyFill="1" applyBorder="1" applyAlignment="1">
      <alignment vertical="center" wrapText="1"/>
    </xf>
    <xf numFmtId="0" fontId="30" fillId="7" borderId="28" xfId="0" applyFont="1" applyFill="1" applyBorder="1" applyAlignment="1">
      <alignment horizontal="left" vertical="center" wrapText="1"/>
    </xf>
    <xf numFmtId="0" fontId="30" fillId="7" borderId="29" xfId="0" applyFont="1" applyFill="1" applyBorder="1" applyAlignment="1">
      <alignment horizontal="left" vertical="center" wrapText="1"/>
    </xf>
    <xf numFmtId="0" fontId="49" fillId="7" borderId="30" xfId="0" applyFont="1" applyFill="1" applyBorder="1" applyAlignment="1">
      <alignment horizontal="center" vertical="center" wrapText="1"/>
    </xf>
    <xf numFmtId="0" fontId="50" fillId="0" borderId="30" xfId="0" applyFont="1" applyFill="1" applyBorder="1" applyAlignment="1">
      <alignment horizontal="center" vertical="center" wrapText="1"/>
    </xf>
    <xf numFmtId="0" fontId="50" fillId="0" borderId="31" xfId="0" applyFont="1" applyFill="1" applyBorder="1" applyAlignment="1">
      <alignment horizontal="center" vertical="center" wrapText="1"/>
    </xf>
    <xf numFmtId="0" fontId="23" fillId="13" borderId="25" xfId="0" applyFont="1" applyFill="1" applyBorder="1" applyAlignment="1">
      <alignment horizontal="center" wrapText="1"/>
    </xf>
    <xf numFmtId="0" fontId="23" fillId="13" borderId="27" xfId="0" applyFont="1" applyFill="1" applyBorder="1" applyAlignment="1">
      <alignment horizontal="center" wrapText="1"/>
    </xf>
    <xf numFmtId="0" fontId="23" fillId="13" borderId="32" xfId="0" applyFont="1" applyFill="1" applyBorder="1" applyAlignment="1">
      <alignment horizontal="center" wrapText="1"/>
    </xf>
    <xf numFmtId="0" fontId="23" fillId="13" borderId="33" xfId="0" applyFont="1" applyFill="1" applyBorder="1" applyAlignment="1">
      <alignment horizontal="center" wrapText="1"/>
    </xf>
    <xf numFmtId="0" fontId="24" fillId="12" borderId="9" xfId="0" applyFont="1" applyFill="1" applyBorder="1" applyAlignment="1" applyProtection="1">
      <alignment horizontal="center" vertical="center"/>
    </xf>
    <xf numFmtId="0" fontId="21" fillId="13" borderId="16" xfId="0" applyFont="1" applyFill="1" applyBorder="1" applyAlignment="1" applyProtection="1">
      <alignment horizontal="center" vertical="center" textRotation="90" wrapText="1"/>
    </xf>
    <xf numFmtId="0" fontId="24" fillId="13" borderId="3" xfId="0" applyFont="1" applyFill="1" applyBorder="1" applyAlignment="1" applyProtection="1">
      <alignment horizontal="center" vertical="center" wrapText="1"/>
    </xf>
    <xf numFmtId="0" fontId="24" fillId="12" borderId="34" xfId="0" applyFont="1" applyFill="1" applyBorder="1" applyAlignment="1" applyProtection="1">
      <alignment horizontal="center" vertical="center"/>
    </xf>
    <xf numFmtId="1" fontId="24" fillId="6" borderId="34" xfId="0" applyNumberFormat="1" applyFont="1" applyFill="1" applyBorder="1" applyAlignment="1" applyProtection="1">
      <alignment horizontal="center" vertical="center" wrapText="1"/>
    </xf>
    <xf numFmtId="0" fontId="46" fillId="2" borderId="35" xfId="0" applyFont="1" applyFill="1" applyBorder="1" applyAlignment="1" applyProtection="1">
      <alignment horizontal="center" vertical="center"/>
      <protection locked="0"/>
    </xf>
    <xf numFmtId="0" fontId="47" fillId="0" borderId="35" xfId="0" applyFont="1" applyBorder="1" applyAlignment="1" applyProtection="1">
      <alignment horizontal="center" vertical="center" wrapText="1"/>
      <protection locked="0"/>
    </xf>
    <xf numFmtId="0" fontId="24" fillId="12" borderId="35" xfId="0" applyFont="1" applyFill="1" applyBorder="1" applyAlignment="1" applyProtection="1">
      <alignment horizontal="center" vertical="center"/>
    </xf>
    <xf numFmtId="1" fontId="24" fillId="12" borderId="35" xfId="0" applyNumberFormat="1" applyFont="1" applyFill="1" applyBorder="1" applyAlignment="1" applyProtection="1">
      <alignment horizontal="center" vertical="center" wrapText="1"/>
    </xf>
    <xf numFmtId="0" fontId="26" fillId="13" borderId="1" xfId="0" applyFont="1" applyFill="1" applyBorder="1" applyAlignment="1" applyProtection="1">
      <alignment horizontal="center" vertical="center" wrapText="1"/>
    </xf>
    <xf numFmtId="49" fontId="24" fillId="13" borderId="1" xfId="0" applyNumberFormat="1" applyFont="1" applyFill="1" applyBorder="1" applyAlignment="1" applyProtection="1">
      <alignment horizontal="center" vertical="center" wrapText="1"/>
    </xf>
    <xf numFmtId="49" fontId="24" fillId="13" borderId="3" xfId="0" applyNumberFormat="1" applyFont="1" applyFill="1" applyBorder="1" applyAlignment="1" applyProtection="1">
      <alignment horizontal="center" vertical="center" wrapText="1"/>
    </xf>
    <xf numFmtId="0" fontId="24" fillId="12" borderId="36" xfId="0" applyFont="1" applyFill="1" applyBorder="1" applyAlignment="1" applyProtection="1">
      <alignment horizontal="center" vertical="center" wrapText="1"/>
    </xf>
    <xf numFmtId="0" fontId="24" fillId="12" borderId="13" xfId="0" applyFont="1" applyFill="1" applyBorder="1" applyAlignment="1" applyProtection="1">
      <alignment horizontal="center" vertical="center" wrapText="1"/>
    </xf>
    <xf numFmtId="0" fontId="24" fillId="12" borderId="32" xfId="0" applyFont="1" applyFill="1" applyBorder="1" applyAlignment="1" applyProtection="1">
      <alignment horizontal="center" vertical="center"/>
    </xf>
    <xf numFmtId="0" fontId="24" fillId="12" borderId="37" xfId="0" applyFont="1" applyFill="1" applyBorder="1" applyAlignment="1" applyProtection="1">
      <alignment horizontal="center" vertical="center" wrapText="1"/>
    </xf>
    <xf numFmtId="0" fontId="24" fillId="12" borderId="0" xfId="0" applyFont="1" applyFill="1" applyBorder="1" applyAlignment="1" applyProtection="1">
      <alignment horizontal="center" vertical="center" wrapText="1"/>
    </xf>
    <xf numFmtId="0" fontId="24" fillId="12" borderId="25" xfId="0" applyFont="1" applyFill="1" applyBorder="1" applyAlignment="1" applyProtection="1">
      <alignment horizontal="center" vertical="center"/>
    </xf>
    <xf numFmtId="1" fontId="24" fillId="12" borderId="9" xfId="0" applyNumberFormat="1" applyFont="1" applyFill="1" applyBorder="1" applyAlignment="1" applyProtection="1">
      <alignment horizontal="center" vertical="center" wrapText="1"/>
    </xf>
    <xf numFmtId="1" fontId="24" fillId="6" borderId="35" xfId="0" applyNumberFormat="1" applyFont="1" applyFill="1" applyBorder="1" applyAlignment="1" applyProtection="1">
      <alignment horizontal="center" vertical="center" wrapText="1"/>
    </xf>
    <xf numFmtId="1" fontId="24" fillId="12" borderId="34" xfId="0" applyNumberFormat="1" applyFont="1" applyFill="1" applyBorder="1" applyAlignment="1" applyProtection="1">
      <alignment horizontal="center" vertical="center" wrapText="1"/>
    </xf>
    <xf numFmtId="0" fontId="24" fillId="12" borderId="38" xfId="0" applyFont="1" applyFill="1" applyBorder="1" applyAlignment="1" applyProtection="1">
      <alignment horizontal="center" vertical="center"/>
    </xf>
    <xf numFmtId="1" fontId="24" fillId="12" borderId="38" xfId="0" applyNumberFormat="1" applyFont="1" applyFill="1" applyBorder="1" applyAlignment="1" applyProtection="1">
      <alignment horizontal="center" vertical="center" wrapText="1"/>
    </xf>
    <xf numFmtId="0" fontId="46" fillId="2" borderId="9" xfId="0" applyFont="1" applyFill="1" applyBorder="1" applyAlignment="1" applyProtection="1">
      <alignment horizontal="center" vertical="center"/>
      <protection locked="0"/>
    </xf>
    <xf numFmtId="0" fontId="46" fillId="2" borderId="34" xfId="0" applyFont="1" applyFill="1" applyBorder="1" applyAlignment="1" applyProtection="1">
      <alignment horizontal="center" vertical="center"/>
      <protection locked="0"/>
    </xf>
    <xf numFmtId="0" fontId="46" fillId="2" borderId="38" xfId="0" applyFont="1" applyFill="1" applyBorder="1" applyAlignment="1" applyProtection="1">
      <alignment horizontal="center" vertical="center"/>
      <protection locked="0"/>
    </xf>
    <xf numFmtId="0" fontId="47" fillId="0" borderId="38" xfId="0" applyFont="1" applyBorder="1" applyAlignment="1" applyProtection="1">
      <alignment horizontal="center" vertical="center" wrapText="1"/>
      <protection locked="0"/>
    </xf>
    <xf numFmtId="0" fontId="47" fillId="0" borderId="9" xfId="0" applyFont="1" applyBorder="1" applyAlignment="1" applyProtection="1">
      <alignment horizontal="center" vertical="center" wrapText="1"/>
      <protection locked="0"/>
    </xf>
    <xf numFmtId="0" fontId="47" fillId="0" borderId="34" xfId="0" applyFont="1" applyBorder="1" applyAlignment="1" applyProtection="1">
      <alignment horizontal="center" vertical="center" wrapText="1"/>
      <protection locked="0"/>
    </xf>
    <xf numFmtId="0" fontId="34" fillId="0" borderId="0" xfId="0" applyFont="1" applyAlignment="1">
      <alignment horizontal="left" vertical="center" wrapText="1"/>
    </xf>
    <xf numFmtId="0" fontId="34" fillId="7" borderId="0" xfId="0" applyFont="1" applyFill="1" applyBorder="1" applyAlignment="1">
      <alignment vertical="center" wrapText="1"/>
    </xf>
    <xf numFmtId="0" fontId="34" fillId="0" borderId="0" xfId="0" applyFont="1" applyBorder="1" applyAlignment="1">
      <alignment horizontal="center" vertical="center" wrapText="1"/>
    </xf>
    <xf numFmtId="0" fontId="34" fillId="0" borderId="0" xfId="0" applyFont="1" applyBorder="1" applyAlignment="1">
      <alignment horizontal="left" vertical="center" wrapText="1"/>
    </xf>
    <xf numFmtId="0" fontId="51" fillId="0" borderId="0" xfId="0" applyFont="1" applyBorder="1" applyAlignment="1">
      <alignment horizontal="left" vertical="center" wrapText="1"/>
    </xf>
    <xf numFmtId="0" fontId="52" fillId="0" borderId="0" xfId="0" applyFont="1" applyBorder="1" applyAlignment="1">
      <alignment horizontal="left" vertical="center" wrapText="1"/>
    </xf>
    <xf numFmtId="0" fontId="21" fillId="7" borderId="0" xfId="0" applyFont="1" applyFill="1" applyBorder="1" applyAlignment="1">
      <alignment vertical="center" wrapText="1"/>
    </xf>
    <xf numFmtId="0" fontId="21" fillId="7" borderId="0" xfId="0" applyFont="1" applyFill="1" applyBorder="1" applyAlignment="1">
      <alignment vertical="top" wrapText="1"/>
    </xf>
    <xf numFmtId="0" fontId="34" fillId="7" borderId="0" xfId="0" applyFont="1" applyFill="1" applyBorder="1" applyAlignment="1">
      <alignment vertical="top" wrapText="1"/>
    </xf>
    <xf numFmtId="0" fontId="34" fillId="0" borderId="27" xfId="0" applyFont="1" applyBorder="1" applyAlignment="1" applyProtection="1">
      <alignment horizontal="left" vertical="center" wrapText="1"/>
      <protection locked="0"/>
    </xf>
    <xf numFmtId="0" fontId="34" fillId="0" borderId="0" xfId="0" applyFont="1" applyAlignment="1">
      <alignment wrapText="1"/>
    </xf>
    <xf numFmtId="0" fontId="21" fillId="0" borderId="36" xfId="0" applyFont="1" applyBorder="1" applyAlignment="1">
      <alignment wrapText="1"/>
    </xf>
    <xf numFmtId="0" fontId="21" fillId="0" borderId="37" xfId="0" applyFont="1" applyBorder="1" applyAlignment="1">
      <alignment wrapText="1"/>
    </xf>
    <xf numFmtId="0" fontId="21" fillId="0" borderId="6" xfId="0" applyFont="1" applyBorder="1" applyAlignment="1">
      <alignment wrapText="1"/>
    </xf>
    <xf numFmtId="0" fontId="51" fillId="0" borderId="0" xfId="0" applyFont="1" applyAlignment="1">
      <alignment wrapText="1"/>
    </xf>
    <xf numFmtId="0" fontId="34" fillId="7" borderId="0" xfId="0" applyFont="1" applyFill="1" applyBorder="1" applyAlignment="1">
      <alignment wrapText="1"/>
    </xf>
    <xf numFmtId="0" fontId="34" fillId="0" borderId="0" xfId="0" applyFont="1" applyAlignment="1">
      <alignment vertical="center" wrapText="1"/>
    </xf>
    <xf numFmtId="0" fontId="21" fillId="0" borderId="0" xfId="0" applyFont="1" applyAlignment="1">
      <alignment wrapText="1"/>
    </xf>
    <xf numFmtId="0" fontId="46" fillId="2" borderId="39" xfId="0" applyFont="1" applyFill="1" applyBorder="1" applyAlignment="1" applyProtection="1">
      <alignment horizontal="left" vertical="center" wrapText="1"/>
      <protection locked="0"/>
    </xf>
    <xf numFmtId="0" fontId="46" fillId="2" borderId="40" xfId="0" applyFont="1" applyFill="1" applyBorder="1" applyAlignment="1" applyProtection="1">
      <alignment horizontal="left" vertical="center" wrapText="1"/>
      <protection locked="0"/>
    </xf>
    <xf numFmtId="0" fontId="46" fillId="2" borderId="7" xfId="0" applyFont="1" applyFill="1" applyBorder="1" applyAlignment="1" applyProtection="1">
      <alignment horizontal="left" vertical="center" wrapText="1"/>
      <protection locked="0"/>
    </xf>
    <xf numFmtId="0" fontId="46" fillId="2" borderId="41" xfId="0" applyFont="1" applyFill="1" applyBorder="1" applyAlignment="1" applyProtection="1">
      <alignment horizontal="left" vertical="center" wrapText="1"/>
      <protection locked="0"/>
    </xf>
    <xf numFmtId="0" fontId="46" fillId="2" borderId="19" xfId="0" applyFont="1" applyFill="1" applyBorder="1" applyAlignment="1" applyProtection="1">
      <alignment horizontal="left" vertical="center" wrapText="1"/>
      <protection locked="0"/>
    </xf>
    <xf numFmtId="0" fontId="22" fillId="7" borderId="26" xfId="0" applyFont="1" applyFill="1" applyBorder="1" applyAlignment="1">
      <alignment horizontal="left" vertical="center"/>
    </xf>
    <xf numFmtId="0" fontId="22" fillId="7" borderId="26" xfId="0" applyFont="1" applyFill="1" applyBorder="1" applyAlignment="1">
      <alignment horizontal="left" vertical="center" wrapText="1"/>
    </xf>
    <xf numFmtId="0" fontId="22" fillId="7" borderId="27" xfId="0" applyFont="1" applyFill="1" applyBorder="1" applyAlignment="1">
      <alignment vertical="center" wrapText="1"/>
    </xf>
    <xf numFmtId="0" fontId="24" fillId="0" borderId="42" xfId="0" applyFont="1" applyBorder="1" applyAlignment="1">
      <alignment horizontal="center" vertical="top" wrapText="1"/>
    </xf>
    <xf numFmtId="0" fontId="24" fillId="0" borderId="3" xfId="0" applyFont="1" applyBorder="1" applyAlignment="1">
      <alignment horizontal="center" vertical="top" wrapText="1"/>
    </xf>
    <xf numFmtId="0" fontId="30" fillId="0" borderId="8" xfId="0" applyFont="1" applyBorder="1" applyAlignment="1" applyProtection="1">
      <alignment horizontal="left" vertical="top"/>
    </xf>
    <xf numFmtId="0" fontId="30" fillId="0" borderId="7" xfId="0" applyFont="1" applyBorder="1" applyProtection="1"/>
    <xf numFmtId="0" fontId="30" fillId="0" borderId="43" xfId="0" applyFont="1" applyBorder="1" applyAlignment="1" applyProtection="1">
      <alignment horizontal="left" vertical="top"/>
    </xf>
    <xf numFmtId="0" fontId="30" fillId="0" borderId="8" xfId="0" applyFont="1" applyBorder="1" applyAlignment="1" applyProtection="1">
      <alignment horizontal="left" vertical="top" wrapText="1"/>
    </xf>
    <xf numFmtId="14" fontId="33" fillId="0" borderId="7" xfId="0" applyNumberFormat="1" applyFont="1" applyBorder="1" applyAlignment="1">
      <alignment horizontal="left" vertical="top"/>
    </xf>
    <xf numFmtId="0" fontId="20" fillId="13" borderId="32" xfId="0" applyFont="1" applyFill="1" applyBorder="1" applyAlignment="1">
      <alignment horizontal="center"/>
    </xf>
    <xf numFmtId="0" fontId="24" fillId="12" borderId="7" xfId="0" applyFont="1" applyFill="1" applyBorder="1" applyAlignment="1" applyProtection="1">
      <alignment horizontal="center" vertical="center"/>
    </xf>
    <xf numFmtId="0" fontId="24" fillId="12" borderId="40" xfId="0" applyFont="1" applyFill="1" applyBorder="1" applyAlignment="1" applyProtection="1">
      <alignment horizontal="center" vertical="center"/>
    </xf>
    <xf numFmtId="0" fontId="24" fillId="12" borderId="41" xfId="0" applyFont="1" applyFill="1" applyBorder="1" applyAlignment="1" applyProtection="1">
      <alignment horizontal="center" vertical="center"/>
    </xf>
    <xf numFmtId="0" fontId="7" fillId="7" borderId="2" xfId="0" applyFont="1" applyFill="1" applyBorder="1" applyAlignment="1">
      <alignment horizontal="justify" vertical="center" wrapText="1"/>
    </xf>
    <xf numFmtId="0" fontId="20" fillId="13" borderId="25" xfId="0" applyFont="1" applyFill="1" applyBorder="1" applyAlignment="1">
      <alignment horizontal="center"/>
    </xf>
    <xf numFmtId="0" fontId="20" fillId="13" borderId="26" xfId="0" applyFont="1" applyFill="1" applyBorder="1" applyAlignment="1">
      <alignment horizontal="center"/>
    </xf>
    <xf numFmtId="0" fontId="22" fillId="7" borderId="0" xfId="0" applyFont="1" applyFill="1" applyBorder="1" applyAlignment="1">
      <alignment horizontal="center" vertical="center" wrapText="1"/>
    </xf>
    <xf numFmtId="0" fontId="23" fillId="13" borderId="44"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3" xfId="0" applyFont="1" applyFill="1" applyBorder="1" applyAlignment="1">
      <alignment horizontal="center" vertical="center" wrapText="1"/>
    </xf>
    <xf numFmtId="0" fontId="23" fillId="13" borderId="45" xfId="0" applyFont="1" applyFill="1" applyBorder="1" applyAlignment="1">
      <alignment horizontal="center" vertical="center" wrapText="1"/>
    </xf>
    <xf numFmtId="0" fontId="22" fillId="7" borderId="45" xfId="0" applyFont="1" applyFill="1" applyBorder="1" applyAlignment="1">
      <alignment horizontal="center" vertical="center" wrapText="1"/>
    </xf>
    <xf numFmtId="0" fontId="22" fillId="7" borderId="32" xfId="0" applyFont="1" applyFill="1" applyBorder="1" applyAlignment="1">
      <alignment horizontal="center" vertical="center" wrapText="1"/>
    </xf>
    <xf numFmtId="0" fontId="23" fillId="13" borderId="46" xfId="0" applyFont="1" applyFill="1" applyBorder="1" applyAlignment="1">
      <alignment horizontal="center" vertical="center" wrapText="1"/>
    </xf>
    <xf numFmtId="0" fontId="22" fillId="7" borderId="46" xfId="0" applyFont="1" applyFill="1" applyBorder="1" applyAlignment="1">
      <alignment horizontal="center" vertical="center" wrapText="1"/>
    </xf>
    <xf numFmtId="0" fontId="22" fillId="7" borderId="26" xfId="0" applyFont="1" applyFill="1" applyBorder="1" applyAlignment="1">
      <alignment horizontal="center" vertical="center" wrapText="1"/>
    </xf>
    <xf numFmtId="0" fontId="23" fillId="13" borderId="47" xfId="0" applyFont="1" applyFill="1" applyBorder="1" applyAlignment="1">
      <alignment horizontal="center" vertical="center" wrapText="1"/>
    </xf>
    <xf numFmtId="0" fontId="22" fillId="7" borderId="33" xfId="0" applyFont="1" applyFill="1" applyBorder="1" applyAlignment="1">
      <alignment horizontal="center" vertical="center" wrapText="1"/>
    </xf>
    <xf numFmtId="0" fontId="7" fillId="2" borderId="10" xfId="0" applyFont="1" applyFill="1" applyBorder="1" applyAlignment="1">
      <alignment horizontal="justify" vertical="center" wrapText="1"/>
    </xf>
    <xf numFmtId="0" fontId="22" fillId="2" borderId="38" xfId="0" applyFont="1" applyFill="1" applyBorder="1" applyAlignment="1">
      <alignment horizontal="center" vertical="center" wrapText="1"/>
    </xf>
    <xf numFmtId="0" fontId="22" fillId="12" borderId="10" xfId="0" applyFont="1" applyFill="1" applyBorder="1" applyAlignment="1">
      <alignment horizontal="center" vertical="center" wrapText="1"/>
    </xf>
    <xf numFmtId="0" fontId="22" fillId="12" borderId="38" xfId="0" applyFont="1" applyFill="1" applyBorder="1" applyAlignment="1">
      <alignment horizontal="center" vertical="center" wrapText="1"/>
    </xf>
    <xf numFmtId="0" fontId="22" fillId="7" borderId="47" xfId="0" applyFont="1" applyFill="1" applyBorder="1" applyAlignment="1">
      <alignment horizontal="center" vertical="center" wrapText="1"/>
    </xf>
    <xf numFmtId="0" fontId="23" fillId="13" borderId="2"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22" fillId="2" borderId="43" xfId="0" applyFont="1" applyFill="1" applyBorder="1" applyAlignment="1">
      <alignment horizontal="center" vertical="center" wrapText="1"/>
    </xf>
    <xf numFmtId="0" fontId="23" fillId="13" borderId="50" xfId="0" applyFont="1" applyFill="1" applyBorder="1" applyAlignment="1">
      <alignment horizontal="center" vertical="center" wrapText="1"/>
    </xf>
    <xf numFmtId="0" fontId="23" fillId="13" borderId="51"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13" borderId="7" xfId="0" applyFont="1" applyFill="1" applyBorder="1" applyAlignment="1">
      <alignment horizontal="center" vertical="center" wrapText="1"/>
    </xf>
    <xf numFmtId="0" fontId="0" fillId="7" borderId="0" xfId="0" applyFill="1" applyBorder="1" applyAlignment="1">
      <alignment horizontal="center"/>
    </xf>
    <xf numFmtId="0" fontId="23" fillId="7" borderId="0" xfId="0" applyFont="1" applyFill="1" applyBorder="1" applyAlignment="1">
      <alignment horizontal="center" vertical="center" wrapText="1"/>
    </xf>
    <xf numFmtId="0" fontId="17" fillId="0" borderId="44"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22" fillId="7"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7" fillId="7" borderId="10" xfId="0" applyFont="1" applyFill="1" applyBorder="1" applyAlignment="1">
      <alignment horizontal="justify" vertical="center" wrapText="1"/>
    </xf>
    <xf numFmtId="0" fontId="22" fillId="7" borderId="15" xfId="0" applyFont="1" applyFill="1" applyBorder="1" applyAlignment="1">
      <alignment horizontal="center" vertical="center" wrapText="1"/>
    </xf>
    <xf numFmtId="0" fontId="22" fillId="7" borderId="37"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4" fillId="0" borderId="2" xfId="0" applyFont="1" applyBorder="1"/>
    <xf numFmtId="0" fontId="22" fillId="2" borderId="2" xfId="0" applyFont="1" applyFill="1" applyBorder="1" applyAlignment="1">
      <alignment vertical="center" wrapText="1"/>
    </xf>
    <xf numFmtId="0" fontId="23" fillId="13" borderId="1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8" fillId="0" borderId="38"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30" fillId="2" borderId="2" xfId="0" applyFont="1" applyFill="1" applyBorder="1" applyAlignment="1" applyProtection="1">
      <alignment horizontal="left" vertical="center" wrapText="1"/>
      <protection locked="0"/>
    </xf>
    <xf numFmtId="0" fontId="30" fillId="2" borderId="38" xfId="0" applyFont="1" applyFill="1" applyBorder="1" applyAlignment="1" applyProtection="1">
      <alignment horizontal="left" vertical="center" wrapText="1"/>
      <protection locked="0"/>
    </xf>
    <xf numFmtId="0" fontId="30" fillId="2" borderId="40" xfId="0" applyFont="1" applyFill="1" applyBorder="1" applyAlignment="1" applyProtection="1">
      <alignment horizontal="left" vertical="center" wrapText="1"/>
      <protection locked="0"/>
    </xf>
    <xf numFmtId="0" fontId="30" fillId="2" borderId="7" xfId="0" applyFont="1" applyFill="1" applyBorder="1" applyAlignment="1" applyProtection="1">
      <alignment horizontal="left" vertical="center" wrapText="1"/>
      <protection locked="0"/>
    </xf>
    <xf numFmtId="0" fontId="30" fillId="0" borderId="6" xfId="0" applyFont="1" applyBorder="1" applyAlignment="1">
      <alignment horizontal="center" vertical="top" wrapText="1"/>
    </xf>
    <xf numFmtId="0" fontId="30" fillId="0" borderId="1" xfId="0" applyFont="1" applyBorder="1" applyAlignment="1">
      <alignment horizontal="center" vertical="top" wrapText="1"/>
    </xf>
    <xf numFmtId="0" fontId="27" fillId="12" borderId="36" xfId="0" applyFont="1" applyFill="1" applyBorder="1" applyAlignment="1">
      <alignment horizontal="center" vertical="center" wrapText="1"/>
    </xf>
    <xf numFmtId="0" fontId="7" fillId="0" borderId="28" xfId="0" applyFont="1" applyFill="1" applyBorder="1" applyAlignment="1">
      <alignment horizontal="left" vertical="top" wrapText="1"/>
    </xf>
    <xf numFmtId="0" fontId="23" fillId="13" borderId="27" xfId="0" applyFont="1" applyFill="1" applyBorder="1" applyAlignment="1">
      <alignment horizontal="center" wrapText="1"/>
    </xf>
    <xf numFmtId="0" fontId="23" fillId="13" borderId="32" xfId="0" applyFont="1" applyFill="1" applyBorder="1" applyAlignment="1">
      <alignment horizontal="center" wrapText="1"/>
    </xf>
    <xf numFmtId="0" fontId="23" fillId="13" borderId="33" xfId="0" applyFont="1" applyFill="1" applyBorder="1" applyAlignment="1">
      <alignment horizontal="center" wrapText="1"/>
    </xf>
    <xf numFmtId="0" fontId="22" fillId="13" borderId="22" xfId="0" applyFont="1" applyFill="1" applyBorder="1" applyAlignment="1">
      <alignment horizontal="center"/>
    </xf>
    <xf numFmtId="0" fontId="22" fillId="13" borderId="24" xfId="0" applyFont="1" applyFill="1" applyBorder="1" applyAlignment="1">
      <alignment horizontal="center"/>
    </xf>
    <xf numFmtId="0" fontId="20" fillId="13" borderId="32" xfId="0" applyFont="1" applyFill="1" applyBorder="1" applyAlignment="1">
      <alignment horizontal="center"/>
    </xf>
    <xf numFmtId="0" fontId="20" fillId="13" borderId="25" xfId="0" applyFont="1" applyFill="1" applyBorder="1" applyAlignment="1">
      <alignment horizontal="center"/>
    </xf>
    <xf numFmtId="0" fontId="30" fillId="0" borderId="41" xfId="0" applyFont="1" applyFill="1" applyBorder="1" applyAlignment="1" applyProtection="1">
      <alignment horizontal="left" vertical="center" wrapText="1"/>
      <protection locked="0"/>
    </xf>
    <xf numFmtId="0" fontId="33" fillId="12" borderId="10" xfId="0" applyFont="1" applyFill="1" applyBorder="1" applyAlignment="1">
      <alignment horizontal="center" vertical="center" wrapText="1"/>
    </xf>
    <xf numFmtId="0" fontId="33" fillId="12" borderId="9" xfId="0" applyFont="1" applyFill="1" applyBorder="1" applyAlignment="1">
      <alignment horizontal="center" vertical="center" wrapText="1"/>
    </xf>
    <xf numFmtId="0" fontId="33" fillId="12" borderId="38" xfId="0" applyFont="1" applyFill="1" applyBorder="1" applyAlignment="1">
      <alignment horizontal="center" vertical="center" wrapText="1"/>
    </xf>
    <xf numFmtId="0" fontId="7" fillId="7" borderId="53" xfId="0" applyFont="1" applyFill="1" applyBorder="1" applyAlignment="1">
      <alignment vertical="center" wrapText="1"/>
    </xf>
    <xf numFmtId="0" fontId="49" fillId="7" borderId="54" xfId="0" applyFont="1" applyFill="1" applyBorder="1" applyAlignment="1">
      <alignment horizontal="center" vertical="center" wrapText="1"/>
    </xf>
    <xf numFmtId="0" fontId="30" fillId="0" borderId="16" xfId="0" applyFont="1" applyBorder="1" applyProtection="1"/>
    <xf numFmtId="0" fontId="30" fillId="0" borderId="1" xfId="0" applyFont="1" applyBorder="1" applyProtection="1"/>
    <xf numFmtId="0" fontId="30" fillId="0" borderId="1" xfId="0" applyFont="1" applyBorder="1" applyAlignment="1" applyProtection="1">
      <alignment vertical="center"/>
    </xf>
    <xf numFmtId="0" fontId="30" fillId="0" borderId="5" xfId="0" applyFont="1" applyBorder="1" applyProtection="1"/>
    <xf numFmtId="0" fontId="33" fillId="10" borderId="35" xfId="0" applyFont="1" applyFill="1" applyBorder="1" applyAlignment="1">
      <alignment horizontal="center" vertical="center" wrapText="1"/>
    </xf>
    <xf numFmtId="0" fontId="33" fillId="10" borderId="9" xfId="0" applyFont="1" applyFill="1" applyBorder="1" applyAlignment="1">
      <alignment horizontal="center" vertical="center" wrapText="1"/>
    </xf>
    <xf numFmtId="0" fontId="33" fillId="12" borderId="35" xfId="0" applyFont="1" applyFill="1" applyBorder="1" applyAlignment="1">
      <alignment horizontal="center" vertical="center" wrapText="1"/>
    </xf>
    <xf numFmtId="0" fontId="8" fillId="0" borderId="52" xfId="0" applyFont="1" applyBorder="1" applyAlignment="1" applyProtection="1">
      <alignment horizontal="center" vertical="center" wrapText="1"/>
      <protection locked="0"/>
    </xf>
    <xf numFmtId="0" fontId="33" fillId="0" borderId="35" xfId="0" applyFont="1" applyBorder="1" applyAlignment="1" applyProtection="1">
      <alignment horizontal="left"/>
      <protection locked="0"/>
    </xf>
    <xf numFmtId="0" fontId="2" fillId="2" borderId="2"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0" fontId="30" fillId="2" borderId="34" xfId="0" applyFont="1" applyFill="1" applyBorder="1" applyAlignment="1" applyProtection="1">
      <alignment horizontal="center" vertical="center"/>
      <protection locked="0"/>
    </xf>
    <xf numFmtId="0" fontId="30" fillId="2" borderId="2" xfId="0" applyFont="1" applyFill="1" applyBorder="1" applyAlignment="1" applyProtection="1">
      <alignment horizontal="center" vertical="center"/>
      <protection locked="0"/>
    </xf>
    <xf numFmtId="0" fontId="30" fillId="2" borderId="35" xfId="0" applyFont="1" applyFill="1" applyBorder="1" applyAlignment="1" applyProtection="1">
      <alignment horizontal="center" vertical="center"/>
      <protection locked="0"/>
    </xf>
    <xf numFmtId="0" fontId="0" fillId="0" borderId="2" xfId="0" applyBorder="1" applyAlignment="1">
      <alignment horizontal="center"/>
    </xf>
    <xf numFmtId="0" fontId="7" fillId="0" borderId="2" xfId="0" applyFont="1" applyBorder="1" applyAlignment="1">
      <alignment horizontal="center"/>
    </xf>
    <xf numFmtId="0" fontId="23" fillId="13" borderId="56" xfId="0" applyFont="1" applyFill="1" applyBorder="1" applyAlignment="1">
      <alignment horizontal="center" vertical="center" wrapText="1"/>
    </xf>
    <xf numFmtId="0" fontId="23" fillId="13" borderId="10" xfId="0" applyFont="1" applyFill="1" applyBorder="1" applyAlignment="1">
      <alignment horizontal="center" vertical="center" wrapText="1"/>
    </xf>
    <xf numFmtId="0" fontId="4" fillId="0" borderId="0" xfId="0" applyFont="1"/>
    <xf numFmtId="0" fontId="4" fillId="0" borderId="0" xfId="0" applyFont="1" applyAlignment="1">
      <alignment horizontal="center"/>
    </xf>
    <xf numFmtId="0" fontId="23" fillId="13" borderId="45" xfId="0" applyFont="1" applyFill="1" applyBorder="1" applyAlignment="1">
      <alignment horizontal="center" wrapText="1"/>
    </xf>
    <xf numFmtId="0" fontId="23" fillId="13" borderId="57" xfId="0" applyFont="1" applyFill="1" applyBorder="1" applyAlignment="1">
      <alignment horizontal="center" wrapText="1"/>
    </xf>
    <xf numFmtId="0" fontId="20" fillId="13" borderId="22" xfId="0" applyFont="1" applyFill="1" applyBorder="1" applyAlignment="1">
      <alignment horizontal="center"/>
    </xf>
    <xf numFmtId="0" fontId="54" fillId="0" borderId="2" xfId="0" applyFont="1" applyBorder="1" applyAlignment="1" applyProtection="1">
      <alignment horizontal="center" wrapText="1"/>
      <protection locked="0"/>
    </xf>
    <xf numFmtId="0" fontId="44" fillId="4" borderId="16" xfId="0" applyFont="1" applyFill="1" applyBorder="1" applyAlignment="1">
      <alignment vertical="top" wrapText="1"/>
    </xf>
    <xf numFmtId="0" fontId="4" fillId="7" borderId="0"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Border="1" applyAlignment="1">
      <alignment horizontal="center" vertical="center" wrapText="1"/>
    </xf>
    <xf numFmtId="0" fontId="6" fillId="6" borderId="37" xfId="0" applyFont="1" applyFill="1" applyBorder="1" applyAlignment="1">
      <alignment horizontal="center" vertical="center" wrapText="1"/>
    </xf>
    <xf numFmtId="0" fontId="6" fillId="6" borderId="36" xfId="0" applyFont="1" applyFill="1" applyBorder="1" applyAlignment="1">
      <alignment vertical="top" wrapText="1"/>
    </xf>
    <xf numFmtId="0" fontId="6" fillId="6" borderId="37" xfId="0" applyFont="1" applyFill="1" applyBorder="1" applyAlignment="1">
      <alignment vertical="top" wrapText="1"/>
    </xf>
    <xf numFmtId="0" fontId="6" fillId="6" borderId="6" xfId="0" applyFont="1" applyFill="1" applyBorder="1" applyAlignment="1">
      <alignment vertical="top" wrapText="1"/>
    </xf>
    <xf numFmtId="0" fontId="44" fillId="4" borderId="37" xfId="0" applyFont="1" applyFill="1" applyBorder="1" applyAlignment="1">
      <alignment horizontal="left" vertical="center" wrapText="1"/>
    </xf>
    <xf numFmtId="0" fontId="44" fillId="4" borderId="6" xfId="0" applyFont="1" applyFill="1" applyBorder="1" applyAlignment="1">
      <alignment horizontal="left" vertical="center" wrapText="1"/>
    </xf>
    <xf numFmtId="0" fontId="6" fillId="6" borderId="12" xfId="0" applyFont="1" applyFill="1" applyBorder="1" applyAlignment="1">
      <alignment horizontal="right" vertical="center" wrapText="1"/>
    </xf>
    <xf numFmtId="0" fontId="6" fillId="6" borderId="15" xfId="0" applyFont="1" applyFill="1" applyBorder="1" applyAlignment="1">
      <alignment horizontal="center" vertical="center" wrapText="1"/>
    </xf>
    <xf numFmtId="0" fontId="6" fillId="6" borderId="15" xfId="0" applyFont="1" applyFill="1" applyBorder="1" applyAlignment="1">
      <alignment vertical="top" wrapText="1"/>
    </xf>
    <xf numFmtId="0" fontId="6" fillId="6" borderId="16" xfId="0" applyFont="1" applyFill="1" applyBorder="1" applyAlignment="1">
      <alignment vertical="top" wrapText="1"/>
    </xf>
    <xf numFmtId="0" fontId="44" fillId="4" borderId="36" xfId="0" applyFont="1" applyFill="1" applyBorder="1" applyAlignment="1">
      <alignment horizontal="right" vertical="center" wrapText="1"/>
    </xf>
    <xf numFmtId="0" fontId="44" fillId="5" borderId="4" xfId="0" applyFont="1" applyFill="1" applyBorder="1" applyAlignment="1">
      <alignment horizontal="right" vertical="center" wrapText="1"/>
    </xf>
    <xf numFmtId="0" fontId="44" fillId="4" borderId="37"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5" borderId="36" xfId="0" applyFont="1" applyFill="1" applyBorder="1" applyAlignment="1">
      <alignment horizontal="right" vertical="center" wrapText="1"/>
    </xf>
    <xf numFmtId="0" fontId="44" fillId="5" borderId="37"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7" fillId="7" borderId="0" xfId="0" applyFont="1" applyFill="1" applyBorder="1"/>
    <xf numFmtId="0" fontId="6" fillId="7" borderId="0" xfId="0" applyFont="1" applyFill="1" applyBorder="1" applyAlignment="1">
      <alignment horizontal="right" vertical="top" wrapText="1"/>
    </xf>
    <xf numFmtId="0" fontId="6" fillId="7" borderId="0" xfId="0" applyFont="1" applyFill="1" applyBorder="1" applyAlignment="1">
      <alignment horizontal="center" vertical="center" wrapText="1"/>
    </xf>
    <xf numFmtId="0" fontId="6" fillId="7" borderId="0" xfId="0" applyFont="1" applyFill="1" applyBorder="1" applyAlignment="1">
      <alignment vertical="top" wrapText="1"/>
    </xf>
    <xf numFmtId="0" fontId="44" fillId="3" borderId="36" xfId="0" applyFont="1" applyFill="1" applyBorder="1" applyAlignment="1">
      <alignment horizontal="right" vertical="top" wrapText="1"/>
    </xf>
    <xf numFmtId="0" fontId="44" fillId="3" borderId="14" xfId="0" applyFont="1" applyFill="1" applyBorder="1" applyAlignment="1">
      <alignment horizontal="right" vertical="top" wrapText="1"/>
    </xf>
    <xf numFmtId="0" fontId="6" fillId="6" borderId="14" xfId="0" applyFont="1" applyFill="1" applyBorder="1" applyAlignment="1">
      <alignment horizontal="right" vertical="center" wrapText="1"/>
    </xf>
    <xf numFmtId="0" fontId="44" fillId="3" borderId="37" xfId="0" applyFont="1" applyFill="1" applyBorder="1" applyAlignment="1">
      <alignment horizontal="center" vertical="center" wrapText="1"/>
    </xf>
    <xf numFmtId="0" fontId="44" fillId="3" borderId="37" xfId="0" applyFont="1" applyFill="1" applyBorder="1" applyAlignment="1">
      <alignment vertical="top" wrapText="1"/>
    </xf>
    <xf numFmtId="0" fontId="45" fillId="3" borderId="37" xfId="0" applyFont="1" applyFill="1" applyBorder="1" applyAlignment="1">
      <alignment vertical="top" wrapText="1"/>
    </xf>
    <xf numFmtId="0" fontId="45" fillId="3" borderId="6" xfId="0" applyFont="1" applyFill="1" applyBorder="1" applyAlignment="1">
      <alignment vertical="top" wrapText="1"/>
    </xf>
    <xf numFmtId="0" fontId="44" fillId="3" borderId="37" xfId="0" applyFont="1" applyFill="1" applyBorder="1" applyAlignment="1">
      <alignment horizontal="right" vertical="top" wrapText="1"/>
    </xf>
    <xf numFmtId="0" fontId="6" fillId="0" borderId="11" xfId="0" applyFont="1" applyBorder="1" applyAlignment="1">
      <alignment horizontal="center" vertical="top" wrapText="1"/>
    </xf>
    <xf numFmtId="0" fontId="7" fillId="6" borderId="4" xfId="0" applyFont="1" applyFill="1" applyBorder="1" applyAlignment="1">
      <alignment vertical="top" wrapText="1"/>
    </xf>
    <xf numFmtId="0" fontId="44" fillId="4" borderId="0" xfId="0" applyFont="1" applyFill="1" applyBorder="1" applyAlignment="1">
      <alignment horizontal="right" vertical="top" wrapText="1"/>
    </xf>
    <xf numFmtId="0" fontId="44" fillId="4" borderId="0" xfId="0" applyFont="1" applyFill="1" applyBorder="1" applyAlignment="1">
      <alignment horizontal="center" vertical="top" wrapText="1"/>
    </xf>
    <xf numFmtId="0" fontId="44" fillId="4" borderId="0" xfId="0" applyFont="1" applyFill="1" applyBorder="1" applyAlignment="1">
      <alignment vertical="top" wrapText="1"/>
    </xf>
    <xf numFmtId="0" fontId="6" fillId="6" borderId="15" xfId="0" applyFont="1" applyFill="1" applyBorder="1" applyAlignment="1">
      <alignment horizontal="right" vertical="center" wrapText="1"/>
    </xf>
    <xf numFmtId="0" fontId="4" fillId="7" borderId="0" xfId="0" applyFont="1" applyFill="1" applyBorder="1" applyAlignment="1">
      <alignment vertical="center" wrapText="1"/>
    </xf>
    <xf numFmtId="0" fontId="0" fillId="7" borderId="0" xfId="0" applyFill="1" applyBorder="1"/>
    <xf numFmtId="0" fontId="9" fillId="0" borderId="0" xfId="0" applyFont="1" applyBorder="1" applyAlignment="1">
      <alignment vertical="center" wrapText="1"/>
    </xf>
    <xf numFmtId="0" fontId="4" fillId="3" borderId="58" xfId="0" applyFont="1" applyFill="1" applyBorder="1" applyAlignment="1">
      <alignment horizontal="center" vertical="center" wrapText="1"/>
    </xf>
    <xf numFmtId="0" fontId="4" fillId="3" borderId="30" xfId="0" applyFont="1" applyFill="1" applyBorder="1" applyAlignment="1">
      <alignment horizontal="center" vertical="center"/>
    </xf>
    <xf numFmtId="0" fontId="4" fillId="6" borderId="30"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9" borderId="30" xfId="0" applyFont="1" applyFill="1" applyBorder="1" applyAlignment="1">
      <alignment horizontal="center" vertical="center" wrapText="1"/>
    </xf>
    <xf numFmtId="0" fontId="4" fillId="9" borderId="31" xfId="0" applyFont="1" applyFill="1" applyBorder="1" applyAlignment="1">
      <alignment horizontal="center" vertical="center" wrapText="1"/>
    </xf>
    <xf numFmtId="0" fontId="4" fillId="0" borderId="0" xfId="0" applyFont="1" applyBorder="1"/>
    <xf numFmtId="0" fontId="24" fillId="7" borderId="0" xfId="0" applyFont="1" applyFill="1" applyBorder="1" applyAlignment="1" applyProtection="1">
      <alignment vertical="center" wrapText="1"/>
    </xf>
    <xf numFmtId="0" fontId="6" fillId="0" borderId="0" xfId="0" applyFont="1"/>
    <xf numFmtId="0" fontId="38" fillId="0" borderId="0" xfId="0" applyFont="1"/>
    <xf numFmtId="0" fontId="3" fillId="0" borderId="0" xfId="0" applyFont="1" applyBorder="1" applyAlignment="1">
      <alignment horizontal="center"/>
    </xf>
    <xf numFmtId="0" fontId="2" fillId="0" borderId="0" xfId="0" applyFont="1" applyFill="1" applyBorder="1" applyAlignment="1">
      <alignment wrapText="1"/>
    </xf>
    <xf numFmtId="0" fontId="39" fillId="0" borderId="0" xfId="0" applyFont="1" applyAlignment="1">
      <alignment horizontal="left"/>
    </xf>
    <xf numFmtId="1" fontId="20" fillId="13" borderId="24" xfId="0" applyNumberFormat="1" applyFont="1" applyFill="1" applyBorder="1" applyAlignment="1">
      <alignment horizontal="center"/>
    </xf>
    <xf numFmtId="1" fontId="41" fillId="0" borderId="0" xfId="0" applyNumberFormat="1" applyFont="1"/>
    <xf numFmtId="0" fontId="45" fillId="7" borderId="2" xfId="0" applyFont="1" applyFill="1" applyBorder="1"/>
    <xf numFmtId="0" fontId="57" fillId="13" borderId="3" xfId="0" applyFont="1" applyFill="1" applyBorder="1" applyAlignment="1" applyProtection="1">
      <alignment horizontal="center" vertical="center" wrapText="1"/>
    </xf>
    <xf numFmtId="0" fontId="58" fillId="0" borderId="0" xfId="0" applyFont="1" applyAlignment="1">
      <alignment wrapText="1"/>
    </xf>
    <xf numFmtId="0" fontId="57" fillId="13" borderId="69" xfId="0" applyFont="1" applyFill="1" applyBorder="1" applyAlignment="1" applyProtection="1">
      <alignment horizontal="center" vertical="center" wrapText="1"/>
    </xf>
    <xf numFmtId="0" fontId="24" fillId="7" borderId="0" xfId="0" applyFont="1" applyFill="1" applyBorder="1" applyAlignment="1" applyProtection="1">
      <alignment horizontal="left" vertical="justify" wrapText="1"/>
    </xf>
    <xf numFmtId="0" fontId="30" fillId="2" borderId="2" xfId="0" applyFont="1" applyFill="1" applyBorder="1" applyAlignment="1" applyProtection="1">
      <alignment horizontal="center" vertical="center" wrapText="1"/>
      <protection locked="0"/>
    </xf>
    <xf numFmtId="0" fontId="34" fillId="0" borderId="25" xfId="0" applyFont="1" applyBorder="1" applyAlignment="1" applyProtection="1">
      <alignment horizontal="left" vertical="center" wrapText="1"/>
      <protection locked="0"/>
    </xf>
    <xf numFmtId="1" fontId="24" fillId="12" borderId="13" xfId="0" applyNumberFormat="1" applyFont="1" applyFill="1" applyBorder="1" applyAlignment="1" applyProtection="1">
      <alignment horizontal="center" vertical="center" wrapText="1"/>
    </xf>
    <xf numFmtId="0" fontId="22" fillId="7" borderId="32" xfId="0" applyFont="1" applyFill="1" applyBorder="1" applyAlignment="1">
      <alignment horizontal="left" vertical="center"/>
    </xf>
    <xf numFmtId="0" fontId="21" fillId="7" borderId="36" xfId="0" applyFont="1" applyFill="1" applyBorder="1" applyAlignment="1">
      <alignment horizontal="center" vertical="center" wrapText="1"/>
    </xf>
    <xf numFmtId="0" fontId="21" fillId="7" borderId="0" xfId="0" applyFont="1" applyFill="1" applyBorder="1" applyAlignment="1">
      <alignment wrapText="1"/>
    </xf>
    <xf numFmtId="0" fontId="28" fillId="0" borderId="26" xfId="0" applyFont="1" applyBorder="1" applyAlignment="1" applyProtection="1">
      <alignment vertical="center" wrapText="1"/>
      <protection locked="0"/>
    </xf>
    <xf numFmtId="0" fontId="28" fillId="7" borderId="26" xfId="0" applyFont="1" applyFill="1" applyBorder="1" applyAlignment="1" applyProtection="1">
      <alignment vertical="center" wrapText="1"/>
      <protection locked="0"/>
    </xf>
    <xf numFmtId="0" fontId="24" fillId="7" borderId="0" xfId="0" applyFont="1" applyFill="1" applyBorder="1" applyAlignment="1" applyProtection="1">
      <alignment horizontal="left" vertical="center" wrapText="1"/>
    </xf>
    <xf numFmtId="0" fontId="30" fillId="7" borderId="0" xfId="0" applyFont="1" applyFill="1" applyBorder="1" applyAlignment="1" applyProtection="1">
      <alignment vertical="center" wrapText="1"/>
    </xf>
    <xf numFmtId="0" fontId="33" fillId="12" borderId="10" xfId="0" applyFont="1" applyFill="1" applyBorder="1" applyAlignment="1">
      <alignment horizontal="center" vertical="center" wrapText="1"/>
    </xf>
    <xf numFmtId="0" fontId="33" fillId="12" borderId="9" xfId="0" applyFont="1" applyFill="1" applyBorder="1" applyAlignment="1">
      <alignment horizontal="center" vertical="center" wrapText="1"/>
    </xf>
    <xf numFmtId="0" fontId="26" fillId="11" borderId="38" xfId="0" applyFont="1" applyFill="1" applyBorder="1" applyAlignment="1">
      <alignment horizontal="center" vertical="center" wrapText="1"/>
    </xf>
    <xf numFmtId="0" fontId="33" fillId="12" borderId="56"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2" fillId="0" borderId="0" xfId="0" applyFont="1"/>
    <xf numFmtId="0" fontId="3" fillId="0" borderId="0" xfId="0" applyFont="1" applyAlignment="1">
      <alignment horizontal="center"/>
    </xf>
    <xf numFmtId="0" fontId="3" fillId="0" borderId="0" xfId="0" applyFont="1"/>
    <xf numFmtId="0" fontId="2" fillId="8" borderId="59" xfId="0" applyFont="1" applyFill="1" applyBorder="1" applyAlignment="1">
      <alignment horizontal="center" wrapText="1"/>
    </xf>
    <xf numFmtId="0" fontId="7" fillId="8" borderId="52" xfId="0" applyFont="1" applyFill="1" applyBorder="1" applyAlignment="1">
      <alignment horizontal="center"/>
    </xf>
    <xf numFmtId="0" fontId="7" fillId="8" borderId="61" xfId="0" applyFont="1" applyFill="1" applyBorder="1" applyAlignment="1">
      <alignment horizontal="center"/>
    </xf>
    <xf numFmtId="0" fontId="3" fillId="17" borderId="12" xfId="0" applyFont="1" applyFill="1" applyBorder="1" applyAlignment="1">
      <alignment horizontal="center"/>
    </xf>
    <xf numFmtId="0" fontId="3" fillId="17" borderId="16" xfId="0" applyFont="1" applyFill="1" applyBorder="1"/>
    <xf numFmtId="0" fontId="3" fillId="17" borderId="0" xfId="0" applyFont="1" applyFill="1" applyBorder="1" applyAlignment="1">
      <alignment horizontal="center" vertical="center"/>
    </xf>
    <xf numFmtId="0" fontId="3" fillId="17" borderId="0" xfId="0" applyFont="1" applyFill="1" applyBorder="1"/>
    <xf numFmtId="0" fontId="2" fillId="17" borderId="9" xfId="0" applyFont="1" applyFill="1" applyBorder="1" applyAlignment="1">
      <alignment horizontal="center"/>
    </xf>
    <xf numFmtId="0" fontId="2" fillId="17" borderId="60" xfId="0" applyFont="1" applyFill="1" applyBorder="1" applyAlignment="1">
      <alignment wrapText="1"/>
    </xf>
    <xf numFmtId="0" fontId="2" fillId="17" borderId="2" xfId="0" applyFont="1" applyFill="1" applyBorder="1" applyAlignment="1">
      <alignment horizontal="center"/>
    </xf>
    <xf numFmtId="0" fontId="2" fillId="17" borderId="8" xfId="0" applyFont="1" applyFill="1" applyBorder="1" applyAlignment="1">
      <alignment wrapText="1"/>
    </xf>
    <xf numFmtId="0" fontId="2" fillId="17" borderId="43" xfId="0" applyFont="1" applyFill="1" applyBorder="1" applyAlignment="1">
      <alignment wrapText="1"/>
    </xf>
    <xf numFmtId="0" fontId="3" fillId="17" borderId="3" xfId="0" applyFont="1" applyFill="1" applyBorder="1" applyAlignment="1">
      <alignment horizontal="center"/>
    </xf>
    <xf numFmtId="0" fontId="21" fillId="0" borderId="0" xfId="0" applyFont="1" applyAlignment="1">
      <alignment horizontal="left" vertical="center" wrapText="1"/>
    </xf>
    <xf numFmtId="0" fontId="2" fillId="0" borderId="28" xfId="0" applyFont="1" applyFill="1" applyBorder="1" applyAlignment="1">
      <alignment horizontal="left" vertical="top" wrapText="1"/>
    </xf>
    <xf numFmtId="0" fontId="2" fillId="0" borderId="2" xfId="0" applyFont="1" applyBorder="1" applyAlignment="1">
      <alignment horizontal="center" vertical="center"/>
    </xf>
    <xf numFmtId="0" fontId="1" fillId="14" borderId="0" xfId="0" applyFont="1" applyFill="1" applyBorder="1" applyAlignment="1" applyProtection="1">
      <alignment vertical="center" wrapText="1"/>
      <protection locked="0"/>
    </xf>
    <xf numFmtId="0" fontId="24" fillId="7" borderId="8" xfId="0" applyFont="1" applyFill="1" applyBorder="1" applyAlignment="1" applyProtection="1">
      <alignment vertical="center" wrapText="1"/>
    </xf>
    <xf numFmtId="0" fontId="24" fillId="7" borderId="44" xfId="0" applyFont="1" applyFill="1" applyBorder="1" applyAlignment="1" applyProtection="1">
      <alignment vertical="center" wrapText="1"/>
    </xf>
    <xf numFmtId="0" fontId="24" fillId="7" borderId="7" xfId="0" applyFont="1" applyFill="1" applyBorder="1" applyAlignment="1" applyProtection="1">
      <alignment vertical="center" wrapText="1"/>
    </xf>
    <xf numFmtId="164" fontId="34" fillId="2" borderId="1" xfId="0" applyNumberFormat="1" applyFont="1" applyFill="1" applyBorder="1" applyAlignment="1">
      <alignment vertical="center" wrapText="1"/>
    </xf>
    <xf numFmtId="0" fontId="24" fillId="2" borderId="0" xfId="0" applyFont="1" applyFill="1" applyAlignment="1">
      <alignment horizontal="left"/>
    </xf>
    <xf numFmtId="14" fontId="24" fillId="2" borderId="38" xfId="0" applyNumberFormat="1" applyFont="1" applyFill="1" applyBorder="1" applyAlignment="1">
      <alignment horizontal="left"/>
    </xf>
    <xf numFmtId="0" fontId="23" fillId="2" borderId="0" xfId="0" applyFont="1" applyFill="1" applyAlignment="1">
      <alignment horizontal="left"/>
    </xf>
    <xf numFmtId="0" fontId="59" fillId="0" borderId="2" xfId="0" applyFont="1" applyBorder="1" applyAlignment="1" applyProtection="1">
      <alignment horizontal="center" wrapText="1"/>
      <protection locked="0"/>
    </xf>
    <xf numFmtId="0" fontId="27" fillId="13" borderId="18" xfId="0" applyFont="1" applyFill="1" applyBorder="1" applyAlignment="1">
      <alignment horizontal="center" wrapText="1"/>
    </xf>
    <xf numFmtId="0" fontId="27" fillId="13" borderId="10" xfId="0" applyFont="1" applyFill="1" applyBorder="1" applyAlignment="1">
      <alignment horizontal="center" wrapText="1"/>
    </xf>
    <xf numFmtId="0" fontId="27" fillId="13" borderId="17" xfId="0" applyFont="1" applyFill="1" applyBorder="1" applyAlignment="1">
      <alignment horizontal="center" wrapText="1"/>
    </xf>
    <xf numFmtId="0" fontId="25" fillId="13" borderId="3" xfId="0" applyFont="1" applyFill="1" applyBorder="1" applyAlignment="1" applyProtection="1">
      <alignment horizontal="center" vertical="center" wrapText="1"/>
    </xf>
    <xf numFmtId="0" fontId="25" fillId="13" borderId="1" xfId="0" applyFont="1" applyFill="1" applyBorder="1" applyAlignment="1" applyProtection="1">
      <alignment horizontal="center" vertical="center" wrapText="1"/>
    </xf>
    <xf numFmtId="0" fontId="25" fillId="13" borderId="69" xfId="0" applyFont="1" applyFill="1" applyBorder="1" applyAlignment="1" applyProtection="1">
      <alignment horizontal="center" vertical="center" wrapText="1"/>
    </xf>
    <xf numFmtId="0" fontId="30" fillId="2" borderId="34" xfId="0" applyFont="1" applyFill="1" applyBorder="1" applyAlignment="1" applyProtection="1">
      <alignment horizontal="center" vertical="center" wrapText="1"/>
      <protection locked="0"/>
    </xf>
    <xf numFmtId="0" fontId="30" fillId="2" borderId="34" xfId="0" applyFont="1" applyFill="1" applyBorder="1" applyAlignment="1" applyProtection="1">
      <alignment horizontal="left" vertical="center" wrapText="1"/>
      <protection locked="0"/>
    </xf>
    <xf numFmtId="0" fontId="2" fillId="2" borderId="34" xfId="0" applyFont="1" applyFill="1" applyBorder="1" applyAlignment="1" applyProtection="1">
      <alignment horizontal="center" vertical="center"/>
      <protection locked="0"/>
    </xf>
    <xf numFmtId="0" fontId="2" fillId="0" borderId="34" xfId="0" applyFont="1" applyBorder="1" applyAlignment="1" applyProtection="1">
      <alignment horizontal="center" vertical="center" wrapText="1"/>
      <protection locked="0"/>
    </xf>
    <xf numFmtId="0" fontId="4" fillId="2" borderId="34"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30" fillId="2" borderId="35" xfId="0" applyFont="1" applyFill="1" applyBorder="1" applyAlignment="1" applyProtection="1">
      <alignment horizontal="center" vertical="center" wrapText="1"/>
      <protection locked="0"/>
    </xf>
    <xf numFmtId="0" fontId="30" fillId="2" borderId="35" xfId="0" applyFont="1" applyFill="1" applyBorder="1" applyAlignment="1" applyProtection="1">
      <alignment horizontal="left" vertical="center" wrapText="1"/>
      <protection locked="0"/>
    </xf>
    <xf numFmtId="0" fontId="2" fillId="2" borderId="35" xfId="0" applyFont="1" applyFill="1" applyBorder="1" applyAlignment="1" applyProtection="1">
      <alignment horizontal="center" vertical="center"/>
      <protection locked="0"/>
    </xf>
    <xf numFmtId="0" fontId="2" fillId="0" borderId="35" xfId="0" applyFont="1" applyBorder="1" applyAlignment="1" applyProtection="1">
      <alignment horizontal="center" vertical="center" wrapText="1"/>
      <protection locked="0"/>
    </xf>
    <xf numFmtId="0" fontId="4" fillId="2" borderId="35" xfId="0" applyFont="1" applyFill="1" applyBorder="1" applyAlignment="1" applyProtection="1">
      <alignment horizontal="center" vertical="center"/>
      <protection locked="0"/>
    </xf>
    <xf numFmtId="0" fontId="4" fillId="7" borderId="35" xfId="0" applyFont="1" applyFill="1" applyBorder="1" applyAlignment="1" applyProtection="1">
      <alignment horizontal="center" vertical="center"/>
      <protection locked="0"/>
    </xf>
    <xf numFmtId="0" fontId="30" fillId="2" borderId="38" xfId="0" applyFont="1" applyFill="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4" fillId="2" borderId="38"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30" fillId="0" borderId="13" xfId="0" applyFont="1" applyBorder="1" applyProtection="1"/>
    <xf numFmtId="0" fontId="30" fillId="0" borderId="14" xfId="0" applyFont="1" applyBorder="1" applyProtection="1"/>
    <xf numFmtId="0" fontId="30" fillId="0" borderId="4" xfId="0" applyFont="1" applyBorder="1" applyProtection="1"/>
    <xf numFmtId="0" fontId="53" fillId="2" borderId="19" xfId="0" applyFont="1" applyFill="1" applyBorder="1" applyAlignment="1" applyProtection="1">
      <alignment horizontal="left" vertical="center" wrapText="1"/>
      <protection locked="0"/>
    </xf>
    <xf numFmtId="0" fontId="26" fillId="11" borderId="10" xfId="0" applyFont="1" applyFill="1" applyBorder="1" applyAlignment="1">
      <alignment horizontal="center" vertical="center" wrapText="1"/>
    </xf>
    <xf numFmtId="0" fontId="7" fillId="0" borderId="28"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8" xfId="0" applyFont="1" applyBorder="1" applyAlignment="1">
      <alignment vertical="center" wrapText="1"/>
    </xf>
    <xf numFmtId="0" fontId="7" fillId="0" borderId="7" xfId="0" applyFont="1" applyBorder="1" applyAlignment="1">
      <alignment vertical="center" wrapText="1"/>
    </xf>
    <xf numFmtId="0" fontId="7" fillId="7" borderId="29" xfId="0" applyFont="1" applyFill="1" applyBorder="1" applyAlignment="1">
      <alignment vertical="center" wrapText="1"/>
    </xf>
    <xf numFmtId="0" fontId="26" fillId="11" borderId="78" xfId="0" applyFont="1" applyFill="1" applyBorder="1" applyAlignment="1">
      <alignment horizontal="center" vertical="center" wrapText="1"/>
    </xf>
    <xf numFmtId="0" fontId="33" fillId="12" borderId="34" xfId="0" applyFont="1" applyFill="1" applyBorder="1" applyAlignment="1">
      <alignment horizontal="center" vertical="center" wrapText="1"/>
    </xf>
    <xf numFmtId="0" fontId="0" fillId="0" borderId="2" xfId="0" applyBorder="1" applyAlignment="1">
      <alignment horizontal="center"/>
    </xf>
    <xf numFmtId="0" fontId="24" fillId="11" borderId="3" xfId="0" applyFont="1" applyFill="1" applyBorder="1" applyAlignment="1">
      <alignment horizontal="center" vertical="center" wrapText="1"/>
    </xf>
    <xf numFmtId="0" fontId="2" fillId="7" borderId="20" xfId="0" applyFont="1" applyFill="1" applyBorder="1" applyAlignment="1">
      <alignment wrapText="1"/>
    </xf>
    <xf numFmtId="0" fontId="60" fillId="7" borderId="18" xfId="0" applyFont="1" applyFill="1" applyBorder="1" applyAlignment="1">
      <alignment vertical="center" wrapText="1"/>
    </xf>
    <xf numFmtId="0" fontId="61" fillId="0" borderId="18" xfId="0" applyFont="1" applyBorder="1" applyAlignment="1">
      <alignment vertical="center" wrapText="1"/>
    </xf>
    <xf numFmtId="0" fontId="61" fillId="0" borderId="0" xfId="0" applyFont="1" applyBorder="1" applyAlignment="1">
      <alignment vertical="center" wrapText="1"/>
    </xf>
    <xf numFmtId="0" fontId="61" fillId="0" borderId="71" xfId="0" applyFont="1" applyBorder="1" applyAlignment="1">
      <alignment vertical="center" wrapText="1"/>
    </xf>
    <xf numFmtId="0" fontId="61" fillId="0" borderId="69" xfId="0" applyFont="1" applyBorder="1" applyAlignment="1">
      <alignment vertical="center" wrapText="1"/>
    </xf>
    <xf numFmtId="0" fontId="61" fillId="0" borderId="1" xfId="0" applyFont="1" applyBorder="1" applyAlignment="1">
      <alignment vertical="center" wrapText="1"/>
    </xf>
    <xf numFmtId="0" fontId="61" fillId="0" borderId="61" xfId="0" applyFont="1" applyBorder="1" applyAlignment="1">
      <alignment vertical="center" wrapText="1"/>
    </xf>
    <xf numFmtId="0" fontId="2" fillId="0" borderId="20" xfId="0" applyFont="1" applyBorder="1" applyAlignment="1">
      <alignment wrapText="1"/>
    </xf>
    <xf numFmtId="0" fontId="2" fillId="0" borderId="49" xfId="0" applyFont="1" applyBorder="1" applyAlignment="1">
      <alignment wrapText="1"/>
    </xf>
    <xf numFmtId="0" fontId="2" fillId="0" borderId="70" xfId="0" applyFont="1" applyBorder="1" applyAlignment="1">
      <alignment wrapText="1"/>
    </xf>
    <xf numFmtId="0" fontId="2" fillId="0" borderId="18" xfId="0" applyFont="1" applyBorder="1" applyAlignment="1">
      <alignment wrapText="1"/>
    </xf>
    <xf numFmtId="0" fontId="60" fillId="0" borderId="17" xfId="0" applyFont="1" applyBorder="1" applyAlignment="1">
      <alignment horizontal="left" vertical="center" wrapText="1"/>
    </xf>
    <xf numFmtId="4" fontId="60" fillId="0" borderId="71" xfId="0" applyNumberFormat="1" applyFont="1" applyBorder="1" applyAlignment="1">
      <alignment wrapText="1"/>
    </xf>
    <xf numFmtId="0" fontId="60" fillId="0" borderId="18" xfId="0" applyFont="1" applyBorder="1" applyAlignment="1">
      <alignment wrapText="1"/>
    </xf>
    <xf numFmtId="4" fontId="60" fillId="0" borderId="18" xfId="0" applyNumberFormat="1" applyFont="1" applyBorder="1" applyAlignment="1">
      <alignment wrapText="1"/>
    </xf>
    <xf numFmtId="0" fontId="60" fillId="0" borderId="17" xfId="0" applyFont="1" applyBorder="1" applyAlignment="1">
      <alignment vertical="center" wrapText="1"/>
    </xf>
    <xf numFmtId="0" fontId="60" fillId="0" borderId="18" xfId="0" applyFont="1" applyBorder="1" applyAlignment="1">
      <alignment vertical="center" wrapText="1"/>
    </xf>
    <xf numFmtId="4" fontId="61" fillId="0" borderId="61" xfId="0" applyNumberFormat="1" applyFont="1" applyBorder="1" applyAlignment="1">
      <alignment vertical="center" wrapText="1"/>
    </xf>
    <xf numFmtId="0" fontId="60" fillId="0" borderId="13" xfId="0" applyFont="1" applyBorder="1" applyAlignment="1">
      <alignment vertical="center" wrapText="1"/>
    </xf>
    <xf numFmtId="0" fontId="2" fillId="0" borderId="20" xfId="0" applyFont="1" applyBorder="1" applyAlignment="1">
      <alignment vertical="center" wrapText="1"/>
    </xf>
    <xf numFmtId="4" fontId="60" fillId="0" borderId="70" xfId="0" applyNumberFormat="1" applyFont="1" applyBorder="1" applyAlignment="1">
      <alignment vertical="center" wrapText="1"/>
    </xf>
    <xf numFmtId="0" fontId="60" fillId="0" borderId="0" xfId="0" applyFont="1" applyBorder="1" applyAlignment="1">
      <alignment vertical="center" wrapText="1"/>
    </xf>
    <xf numFmtId="0" fontId="2" fillId="0" borderId="17" xfId="0" applyFont="1" applyBorder="1" applyAlignment="1">
      <alignment wrapText="1"/>
    </xf>
    <xf numFmtId="0" fontId="2" fillId="0" borderId="18" xfId="0" applyFont="1" applyBorder="1" applyAlignment="1">
      <alignment vertical="center" wrapText="1"/>
    </xf>
    <xf numFmtId="4" fontId="60" fillId="0" borderId="71" xfId="0" applyNumberFormat="1" applyFont="1" applyBorder="1" applyAlignment="1">
      <alignment vertical="center" wrapText="1"/>
    </xf>
    <xf numFmtId="4" fontId="60" fillId="0" borderId="18" xfId="0" applyNumberFormat="1" applyFont="1" applyBorder="1" applyAlignment="1">
      <alignment vertical="center" wrapText="1"/>
    </xf>
    <xf numFmtId="0" fontId="60" fillId="0" borderId="71" xfId="0" applyFont="1" applyBorder="1" applyAlignment="1">
      <alignment horizontal="left" vertical="center" wrapText="1"/>
    </xf>
    <xf numFmtId="0" fontId="61" fillId="0" borderId="17" xfId="0" applyFont="1" applyBorder="1" applyAlignment="1">
      <alignment vertical="center" wrapText="1"/>
    </xf>
    <xf numFmtId="4" fontId="61" fillId="0" borderId="18" xfId="0" applyNumberFormat="1" applyFont="1" applyBorder="1" applyAlignment="1">
      <alignment vertical="center" wrapText="1"/>
    </xf>
    <xf numFmtId="0" fontId="61" fillId="0" borderId="4" xfId="0" applyFont="1" applyBorder="1" applyAlignment="1">
      <alignment vertical="center" wrapText="1"/>
    </xf>
    <xf numFmtId="4" fontId="61" fillId="0" borderId="4" xfId="0" applyNumberFormat="1" applyFont="1" applyBorder="1" applyAlignment="1">
      <alignment vertical="center" wrapText="1"/>
    </xf>
    <xf numFmtId="4" fontId="61" fillId="0" borderId="69" xfId="0" applyNumberFormat="1" applyFont="1" applyBorder="1" applyAlignment="1">
      <alignment vertical="center" wrapText="1"/>
    </xf>
    <xf numFmtId="0" fontId="61" fillId="0" borderId="5" xfId="0" applyFont="1" applyBorder="1" applyAlignment="1">
      <alignment vertical="center" wrapText="1"/>
    </xf>
    <xf numFmtId="0" fontId="2" fillId="0" borderId="77" xfId="0" applyFont="1" applyBorder="1" applyAlignment="1">
      <alignment wrapText="1"/>
    </xf>
    <xf numFmtId="0" fontId="2" fillId="0" borderId="14" xfId="0" applyFont="1" applyBorder="1" applyAlignment="1">
      <alignment wrapText="1"/>
    </xf>
    <xf numFmtId="0" fontId="2" fillId="0" borderId="13" xfId="0" applyFont="1" applyBorder="1" applyAlignment="1">
      <alignment vertical="center" wrapText="1"/>
    </xf>
    <xf numFmtId="0" fontId="2" fillId="0" borderId="70" xfId="0" applyFont="1" applyBorder="1" applyAlignment="1">
      <alignment vertical="center" wrapText="1"/>
    </xf>
    <xf numFmtId="0" fontId="60" fillId="0" borderId="78" xfId="0" applyFont="1" applyBorder="1" applyAlignment="1">
      <alignment wrapText="1"/>
    </xf>
    <xf numFmtId="0" fontId="2" fillId="0" borderId="4" xfId="0" applyFont="1" applyBorder="1" applyAlignment="1">
      <alignment wrapText="1"/>
    </xf>
    <xf numFmtId="0" fontId="2" fillId="0" borderId="0" xfId="0" applyFont="1" applyBorder="1" applyAlignment="1">
      <alignment vertical="center" wrapText="1"/>
    </xf>
    <xf numFmtId="0" fontId="2" fillId="0" borderId="71" xfId="0" applyFont="1" applyBorder="1" applyAlignment="1">
      <alignment vertical="center" wrapText="1"/>
    </xf>
    <xf numFmtId="0" fontId="60" fillId="0" borderId="78" xfId="0" applyFont="1" applyBorder="1" applyAlignment="1">
      <alignment vertical="center" wrapText="1"/>
    </xf>
    <xf numFmtId="0" fontId="2" fillId="0" borderId="4" xfId="0" applyFont="1" applyBorder="1" applyAlignment="1">
      <alignment horizontal="left" vertical="center" wrapText="1"/>
    </xf>
    <xf numFmtId="0" fontId="0" fillId="0" borderId="0" xfId="0" applyBorder="1" applyAlignment="1">
      <alignment horizontal="left" vertical="center"/>
    </xf>
    <xf numFmtId="0" fontId="61" fillId="0" borderId="78" xfId="0" applyFont="1" applyBorder="1" applyAlignment="1">
      <alignment vertical="center" wrapText="1"/>
    </xf>
    <xf numFmtId="0" fontId="61" fillId="0" borderId="21" xfId="0" applyFont="1" applyBorder="1" applyAlignment="1">
      <alignment vertical="center" wrapText="1"/>
    </xf>
    <xf numFmtId="0" fontId="2" fillId="0" borderId="20" xfId="0" applyFont="1" applyBorder="1" applyAlignment="1">
      <alignment horizontal="left" vertical="center" wrapText="1"/>
    </xf>
    <xf numFmtId="0" fontId="60" fillId="0" borderId="13" xfId="0" applyFont="1" applyBorder="1" applyAlignment="1">
      <alignment horizontal="left" vertical="center" wrapText="1"/>
    </xf>
    <xf numFmtId="4" fontId="60" fillId="0" borderId="20" xfId="0" applyNumberFormat="1" applyFont="1" applyBorder="1" applyAlignment="1">
      <alignment vertical="center" wrapText="1"/>
    </xf>
    <xf numFmtId="0" fontId="60" fillId="0" borderId="14" xfId="0" applyFont="1" applyBorder="1" applyAlignment="1">
      <alignment horizontal="left" vertical="center" wrapText="1"/>
    </xf>
    <xf numFmtId="0" fontId="2" fillId="0" borderId="18" xfId="0" applyFont="1" applyBorder="1" applyAlignment="1">
      <alignment horizontal="left" vertical="center" wrapText="1"/>
    </xf>
    <xf numFmtId="0" fontId="60" fillId="0" borderId="18" xfId="0" applyFont="1" applyBorder="1" applyAlignment="1">
      <alignment horizontal="left" vertical="center" wrapText="1"/>
    </xf>
    <xf numFmtId="0" fontId="61" fillId="0" borderId="79" xfId="0" applyFont="1" applyBorder="1" applyAlignment="1">
      <alignment vertical="center" wrapText="1"/>
    </xf>
    <xf numFmtId="0" fontId="60" fillId="0" borderId="20" xfId="0" applyFont="1" applyBorder="1" applyAlignment="1">
      <alignment wrapText="1"/>
    </xf>
    <xf numFmtId="0" fontId="60" fillId="0" borderId="20" xfId="0" applyFont="1" applyBorder="1" applyAlignment="1">
      <alignment vertical="center" wrapText="1"/>
    </xf>
    <xf numFmtId="0" fontId="2" fillId="0" borderId="14" xfId="0" applyFont="1" applyBorder="1" applyAlignment="1">
      <alignment vertical="center" wrapText="1"/>
    </xf>
    <xf numFmtId="0" fontId="60" fillId="0" borderId="0" xfId="0" applyFont="1" applyBorder="1" applyAlignment="1">
      <alignment horizontal="left" vertical="center" wrapText="1"/>
    </xf>
    <xf numFmtId="0" fontId="2" fillId="0" borderId="4" xfId="0" applyFont="1" applyBorder="1" applyAlignment="1">
      <alignment vertical="center" wrapText="1"/>
    </xf>
    <xf numFmtId="0" fontId="60" fillId="0" borderId="69" xfId="0" applyFont="1" applyBorder="1" applyAlignment="1">
      <alignment vertical="center" wrapText="1"/>
    </xf>
    <xf numFmtId="0" fontId="60" fillId="0" borderId="1" xfId="0" applyFont="1" applyBorder="1" applyAlignment="1">
      <alignment horizontal="left" vertical="center" wrapText="1"/>
    </xf>
    <xf numFmtId="4" fontId="60" fillId="0" borderId="5" xfId="0" applyNumberFormat="1" applyFont="1" applyBorder="1" applyAlignment="1">
      <alignment vertical="center" wrapText="1"/>
    </xf>
    <xf numFmtId="0" fontId="38" fillId="14" borderId="0" xfId="0" applyFont="1" applyFill="1" applyBorder="1" applyAlignment="1">
      <alignment horizontal="center"/>
    </xf>
    <xf numFmtId="0" fontId="4" fillId="14" borderId="0" xfId="0" applyFont="1" applyFill="1" applyBorder="1" applyAlignment="1">
      <alignment horizontal="center"/>
    </xf>
    <xf numFmtId="0" fontId="2" fillId="6" borderId="28" xfId="0" applyFont="1" applyFill="1" applyBorder="1" applyAlignment="1">
      <alignment horizontal="left" vertical="top" wrapText="1"/>
    </xf>
    <xf numFmtId="0" fontId="33" fillId="12" borderId="56" xfId="0" applyFont="1" applyFill="1" applyBorder="1" applyAlignment="1">
      <alignment horizontal="center" vertical="center" wrapText="1"/>
    </xf>
    <xf numFmtId="0" fontId="26" fillId="13" borderId="38" xfId="0" applyFont="1" applyFill="1" applyBorder="1" applyAlignment="1">
      <alignment horizontal="center" vertical="center" wrapText="1"/>
    </xf>
    <xf numFmtId="0" fontId="33" fillId="0" borderId="34" xfId="0" applyFont="1" applyBorder="1" applyAlignment="1" applyProtection="1">
      <alignment horizontal="left"/>
      <protection locked="0"/>
    </xf>
    <xf numFmtId="0" fontId="7" fillId="0" borderId="2" xfId="0" applyFont="1" applyFill="1" applyBorder="1" applyAlignment="1">
      <alignment vertical="center" wrapText="1"/>
    </xf>
    <xf numFmtId="9" fontId="33" fillId="0" borderId="56" xfId="0" applyNumberFormat="1" applyFont="1" applyBorder="1" applyAlignment="1" applyProtection="1">
      <alignment horizontal="center" vertical="center" wrapText="1"/>
      <protection locked="0"/>
    </xf>
    <xf numFmtId="0" fontId="33" fillId="0" borderId="10" xfId="0" applyFont="1" applyBorder="1" applyAlignment="1" applyProtection="1">
      <alignment horizontal="center" vertical="center" wrapText="1"/>
      <protection locked="0"/>
    </xf>
    <xf numFmtId="0" fontId="33" fillId="0" borderId="52" xfId="0" applyFont="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24" fillId="13" borderId="38" xfId="0" applyFont="1" applyFill="1" applyBorder="1" applyAlignment="1">
      <alignment horizontal="center" vertical="center" wrapText="1"/>
    </xf>
    <xf numFmtId="0" fontId="7" fillId="7" borderId="2" xfId="0" applyFont="1" applyFill="1" applyBorder="1" applyAlignment="1">
      <alignment vertical="center" wrapText="1"/>
    </xf>
    <xf numFmtId="0" fontId="24" fillId="0" borderId="2" xfId="0" applyFont="1" applyBorder="1" applyAlignment="1">
      <alignment horizontal="center"/>
    </xf>
    <xf numFmtId="0" fontId="22" fillId="0" borderId="2" xfId="0" applyFont="1" applyBorder="1" applyAlignment="1">
      <alignment vertical="top"/>
    </xf>
    <xf numFmtId="0" fontId="22" fillId="0" borderId="2" xfId="0" applyFont="1" applyBorder="1" applyAlignment="1">
      <alignment vertical="top" wrapText="1"/>
    </xf>
    <xf numFmtId="0" fontId="30" fillId="0" borderId="39" xfId="0" applyFont="1" applyBorder="1" applyAlignment="1" applyProtection="1">
      <alignment horizontal="left"/>
    </xf>
    <xf numFmtId="0" fontId="38" fillId="14" borderId="13" xfId="0" applyFont="1" applyFill="1" applyBorder="1" applyAlignment="1">
      <alignment horizontal="center" vertical="center"/>
    </xf>
    <xf numFmtId="0" fontId="26" fillId="11" borderId="12" xfId="0" applyFont="1" applyFill="1" applyBorder="1" applyAlignment="1">
      <alignment horizontal="center" vertical="center" textRotation="90" wrapText="1"/>
    </xf>
    <xf numFmtId="0" fontId="26" fillId="11" borderId="15" xfId="0" applyFont="1" applyFill="1" applyBorder="1" applyAlignment="1">
      <alignment horizontal="center" vertical="center" textRotation="90" wrapText="1"/>
    </xf>
    <xf numFmtId="0" fontId="26" fillId="11" borderId="16" xfId="0" applyFont="1" applyFill="1" applyBorder="1" applyAlignment="1">
      <alignment horizontal="center" vertical="center" textRotation="90" wrapText="1"/>
    </xf>
    <xf numFmtId="0" fontId="26" fillId="11" borderId="14" xfId="0" applyFont="1" applyFill="1" applyBorder="1" applyAlignment="1">
      <alignment horizontal="center" vertical="center" textRotation="90" wrapText="1"/>
    </xf>
    <xf numFmtId="0" fontId="26" fillId="11" borderId="4" xfId="0" applyFont="1" applyFill="1" applyBorder="1" applyAlignment="1">
      <alignment horizontal="center" vertical="center" textRotation="90" wrapText="1"/>
    </xf>
    <xf numFmtId="0" fontId="26" fillId="11" borderId="5" xfId="0" applyFont="1" applyFill="1" applyBorder="1" applyAlignment="1">
      <alignment horizontal="center" vertical="center" textRotation="90" wrapText="1"/>
    </xf>
    <xf numFmtId="0" fontId="26" fillId="11" borderId="36" xfId="0" applyFont="1" applyFill="1" applyBorder="1" applyAlignment="1">
      <alignment horizontal="center" vertical="center" textRotation="90" wrapText="1"/>
    </xf>
    <xf numFmtId="0" fontId="26" fillId="11" borderId="37" xfId="0" applyFont="1" applyFill="1" applyBorder="1" applyAlignment="1">
      <alignment horizontal="center" vertical="center" textRotation="90" wrapText="1"/>
    </xf>
    <xf numFmtId="0" fontId="26" fillId="11" borderId="6" xfId="0" applyFont="1" applyFill="1" applyBorder="1" applyAlignment="1">
      <alignment horizontal="center" vertical="center" textRotation="90" wrapText="1"/>
    </xf>
    <xf numFmtId="0" fontId="60" fillId="0" borderId="0" xfId="0" applyFont="1" applyBorder="1" applyAlignment="1">
      <alignment horizontal="left" vertical="center" wrapText="1"/>
    </xf>
    <xf numFmtId="0" fontId="21" fillId="0" borderId="45"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24" xfId="0" applyFont="1" applyBorder="1" applyAlignment="1">
      <alignment horizontal="center" vertical="center" wrapText="1"/>
    </xf>
    <xf numFmtId="0" fontId="21" fillId="14" borderId="59" xfId="0" applyFont="1" applyFill="1" applyBorder="1" applyAlignment="1">
      <alignment horizontal="center" vertical="center" wrapText="1"/>
    </xf>
    <xf numFmtId="0" fontId="21" fillId="14" borderId="65" xfId="0" applyFont="1" applyFill="1" applyBorder="1" applyAlignment="1">
      <alignment horizontal="center" vertical="center" wrapText="1"/>
    </xf>
    <xf numFmtId="0" fontId="1" fillId="14" borderId="13" xfId="0" applyFont="1" applyFill="1" applyBorder="1" applyAlignment="1" applyProtection="1">
      <alignment horizontal="center" vertical="center" wrapText="1"/>
      <protection locked="0"/>
    </xf>
    <xf numFmtId="0" fontId="21" fillId="0" borderId="42" xfId="0" applyFont="1" applyBorder="1" applyAlignment="1">
      <alignment horizontal="center" wrapText="1"/>
    </xf>
    <xf numFmtId="0" fontId="34" fillId="0" borderId="48" xfId="0" applyFont="1" applyFill="1" applyBorder="1" applyAlignment="1" applyProtection="1">
      <alignment horizontal="left" vertical="center" wrapText="1"/>
      <protection locked="0"/>
    </xf>
    <xf numFmtId="0" fontId="34" fillId="0" borderId="42" xfId="0" applyFont="1" applyFill="1" applyBorder="1" applyAlignment="1" applyProtection="1">
      <alignment horizontal="left" vertical="center" wrapText="1"/>
      <protection locked="0"/>
    </xf>
    <xf numFmtId="0" fontId="34" fillId="0" borderId="11" xfId="0" applyFont="1" applyFill="1" applyBorder="1" applyAlignment="1" applyProtection="1">
      <alignment horizontal="left" vertical="center" wrapText="1"/>
      <protection locked="0"/>
    </xf>
    <xf numFmtId="0" fontId="21" fillId="7" borderId="0" xfId="0" applyFont="1" applyFill="1" applyBorder="1" applyAlignment="1">
      <alignment horizontal="left" vertical="center" wrapText="1"/>
    </xf>
    <xf numFmtId="0" fontId="21" fillId="7" borderId="0" xfId="0" applyFont="1" applyFill="1" applyBorder="1" applyAlignment="1" applyProtection="1">
      <alignment horizontal="center" vertical="center" wrapText="1"/>
      <protection locked="0"/>
    </xf>
    <xf numFmtId="0" fontId="24" fillId="15" borderId="12" xfId="0" applyFont="1" applyFill="1" applyBorder="1" applyAlignment="1">
      <alignment horizontal="center" vertical="center" wrapText="1"/>
    </xf>
    <xf numFmtId="0" fontId="24" fillId="15" borderId="13" xfId="0" applyFont="1" applyFill="1" applyBorder="1" applyAlignment="1">
      <alignment horizontal="center" vertical="center" wrapText="1"/>
    </xf>
    <xf numFmtId="0" fontId="24" fillId="15" borderId="1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4" fillId="11" borderId="42" xfId="0" applyFont="1" applyFill="1" applyBorder="1" applyAlignment="1">
      <alignment horizontal="center" vertical="center" wrapText="1"/>
    </xf>
    <xf numFmtId="0" fontId="24" fillId="11" borderId="11" xfId="0" applyFont="1" applyFill="1" applyBorder="1" applyAlignment="1">
      <alignment horizontal="center" vertical="center" wrapText="1"/>
    </xf>
    <xf numFmtId="0" fontId="60" fillId="0" borderId="49" xfId="0" applyFont="1" applyBorder="1" applyAlignment="1">
      <alignment horizontal="left" vertical="center" wrapText="1"/>
    </xf>
    <xf numFmtId="0" fontId="60" fillId="0" borderId="17" xfId="0" applyFont="1" applyBorder="1" applyAlignment="1">
      <alignment horizontal="left" vertical="center" wrapText="1"/>
    </xf>
    <xf numFmtId="0" fontId="60" fillId="0" borderId="20" xfId="0" applyFont="1" applyBorder="1" applyAlignment="1">
      <alignment horizontal="left" vertical="center" wrapText="1"/>
    </xf>
    <xf numFmtId="0" fontId="60" fillId="0" borderId="18" xfId="0" applyFont="1" applyBorder="1" applyAlignment="1">
      <alignment horizontal="left" vertical="center" wrapText="1"/>
    </xf>
    <xf numFmtId="0" fontId="60" fillId="0" borderId="70" xfId="0" applyFont="1" applyBorder="1" applyAlignment="1">
      <alignment horizontal="left" vertical="center" wrapText="1"/>
    </xf>
    <xf numFmtId="0" fontId="60" fillId="0" borderId="71" xfId="0" applyFont="1" applyBorder="1" applyAlignment="1">
      <alignment horizontal="left" vertical="center" wrapText="1"/>
    </xf>
    <xf numFmtId="0" fontId="34" fillId="7" borderId="1" xfId="0" applyFont="1" applyFill="1" applyBorder="1" applyAlignment="1">
      <alignment horizontal="left" vertical="center" wrapText="1"/>
    </xf>
    <xf numFmtId="0" fontId="21" fillId="13" borderId="48" xfId="0" applyFont="1" applyFill="1" applyBorder="1" applyAlignment="1">
      <alignment horizontal="center" vertical="center" wrapText="1"/>
    </xf>
    <xf numFmtId="0" fontId="21" fillId="13" borderId="42" xfId="0" applyFont="1" applyFill="1" applyBorder="1" applyAlignment="1">
      <alignment horizontal="center" vertical="center" wrapText="1"/>
    </xf>
    <xf numFmtId="0" fontId="21" fillId="13" borderId="11" xfId="0" applyFont="1" applyFill="1" applyBorder="1" applyAlignment="1">
      <alignment horizontal="center" vertical="center" wrapText="1"/>
    </xf>
    <xf numFmtId="0" fontId="21" fillId="7" borderId="77" xfId="0" applyFont="1" applyFill="1" applyBorder="1" applyAlignment="1">
      <alignment horizontal="center" vertical="center" wrapText="1"/>
    </xf>
    <xf numFmtId="0" fontId="21" fillId="7" borderId="70" xfId="0" applyFont="1" applyFill="1" applyBorder="1" applyAlignment="1">
      <alignment horizontal="center" vertical="center" wrapText="1"/>
    </xf>
    <xf numFmtId="0" fontId="21" fillId="7" borderId="12"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34" fillId="0" borderId="68" xfId="0" applyFont="1" applyBorder="1" applyAlignment="1" applyProtection="1">
      <alignment horizontal="center" vertical="top" wrapText="1"/>
      <protection locked="0"/>
    </xf>
    <xf numFmtId="0" fontId="34" fillId="0" borderId="67" xfId="0" applyFont="1" applyBorder="1" applyAlignment="1" applyProtection="1">
      <alignment horizontal="center" vertical="top" wrapText="1"/>
      <protection locked="0"/>
    </xf>
    <xf numFmtId="0" fontId="34" fillId="0" borderId="47" xfId="0" applyFont="1" applyBorder="1" applyAlignment="1" applyProtection="1">
      <alignment horizontal="center" vertical="center" wrapText="1"/>
      <protection locked="0"/>
    </xf>
    <xf numFmtId="0" fontId="34" fillId="0" borderId="80" xfId="0" applyFont="1" applyBorder="1" applyAlignment="1" applyProtection="1">
      <alignment horizontal="center" vertical="center" wrapText="1"/>
      <protection locked="0"/>
    </xf>
    <xf numFmtId="0" fontId="34" fillId="0" borderId="68" xfId="0" applyFont="1" applyBorder="1" applyAlignment="1" applyProtection="1">
      <alignment horizontal="center" vertical="center" wrapText="1"/>
      <protection locked="0"/>
    </xf>
    <xf numFmtId="0" fontId="34" fillId="0" borderId="67" xfId="0" applyFont="1" applyBorder="1" applyAlignment="1" applyProtection="1">
      <alignment horizontal="center" vertical="center" wrapText="1"/>
      <protection locked="0"/>
    </xf>
    <xf numFmtId="0" fontId="34" fillId="0" borderId="32" xfId="0" applyFont="1" applyBorder="1" applyAlignment="1" applyProtection="1">
      <alignment horizontal="left" vertical="center" wrapText="1"/>
      <protection locked="0"/>
    </xf>
    <xf numFmtId="0" fontId="34" fillId="0" borderId="26" xfId="0" applyFont="1" applyBorder="1" applyAlignment="1" applyProtection="1">
      <alignment horizontal="left" vertical="center" wrapText="1"/>
      <protection locked="0"/>
    </xf>
    <xf numFmtId="0" fontId="34" fillId="0" borderId="26" xfId="0" applyFont="1" applyBorder="1" applyAlignment="1" applyProtection="1">
      <alignment horizontal="center" vertical="center" wrapText="1"/>
      <protection locked="0"/>
    </xf>
    <xf numFmtId="0" fontId="34" fillId="0" borderId="28" xfId="0" applyFont="1" applyBorder="1" applyAlignment="1" applyProtection="1">
      <alignment horizontal="center" vertical="top" wrapText="1"/>
      <protection locked="0"/>
    </xf>
    <xf numFmtId="0" fontId="34" fillId="0" borderId="30" xfId="0" applyFont="1" applyBorder="1" applyAlignment="1" applyProtection="1">
      <alignment horizontal="center" vertical="top" wrapText="1"/>
      <protection locked="0"/>
    </xf>
    <xf numFmtId="0" fontId="34" fillId="0" borderId="53" xfId="0" applyFont="1" applyBorder="1" applyAlignment="1" applyProtection="1">
      <alignment horizontal="left" vertical="center" wrapText="1"/>
      <protection locked="0"/>
    </xf>
    <xf numFmtId="0" fontId="34" fillId="0" borderId="54" xfId="0" applyFont="1" applyBorder="1" applyAlignment="1" applyProtection="1">
      <alignment horizontal="left" vertical="center" wrapText="1"/>
      <protection locked="0"/>
    </xf>
    <xf numFmtId="0" fontId="34" fillId="0" borderId="29" xfId="0" applyFont="1" applyBorder="1" applyAlignment="1" applyProtection="1">
      <alignment horizontal="center" vertical="top" wrapText="1"/>
      <protection locked="0"/>
    </xf>
    <xf numFmtId="0" fontId="34" fillId="0" borderId="31" xfId="0" applyFont="1" applyBorder="1" applyAlignment="1" applyProtection="1">
      <alignment horizontal="center" vertical="top" wrapText="1"/>
      <protection locked="0"/>
    </xf>
    <xf numFmtId="0" fontId="34" fillId="0" borderId="27" xfId="0" applyFont="1" applyBorder="1" applyAlignment="1" applyProtection="1">
      <alignment horizontal="center" vertical="center" wrapText="1"/>
      <protection locked="0"/>
    </xf>
    <xf numFmtId="0" fontId="34" fillId="0" borderId="29" xfId="0" applyFont="1" applyBorder="1" applyAlignment="1" applyProtection="1">
      <alignment horizontal="left" vertical="center" wrapText="1"/>
      <protection locked="0"/>
    </xf>
    <xf numFmtId="0" fontId="34" fillId="0" borderId="31" xfId="0" applyFont="1" applyBorder="1" applyAlignment="1" applyProtection="1">
      <alignment horizontal="left" vertical="center" wrapText="1"/>
      <protection locked="0"/>
    </xf>
    <xf numFmtId="0" fontId="34" fillId="0" borderId="28" xfId="0" applyFont="1" applyBorder="1" applyAlignment="1" applyProtection="1">
      <alignment horizontal="left" vertical="center" wrapText="1"/>
      <protection locked="0"/>
    </xf>
    <xf numFmtId="0" fontId="34" fillId="0" borderId="30" xfId="0" applyFont="1" applyBorder="1" applyAlignment="1" applyProtection="1">
      <alignment horizontal="left" vertical="center" wrapText="1"/>
      <protection locked="0"/>
    </xf>
    <xf numFmtId="0" fontId="30" fillId="0" borderId="33" xfId="0" applyFont="1" applyBorder="1" applyAlignment="1">
      <alignment horizontal="center" vertical="top" wrapText="1"/>
    </xf>
    <xf numFmtId="0" fontId="30" fillId="0" borderId="25" xfId="0" applyFont="1" applyBorder="1" applyAlignment="1">
      <alignment horizontal="center" vertical="top"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top" wrapText="1"/>
    </xf>
    <xf numFmtId="0" fontId="7" fillId="0" borderId="44" xfId="0" applyFont="1" applyBorder="1" applyAlignment="1">
      <alignment horizontal="left" vertical="top" wrapText="1"/>
    </xf>
    <xf numFmtId="0" fontId="7" fillId="0" borderId="7" xfId="0" applyFont="1" applyBorder="1" applyAlignment="1">
      <alignment horizontal="left" vertical="top" wrapText="1"/>
    </xf>
    <xf numFmtId="0" fontId="7" fillId="7" borderId="2" xfId="0" applyFont="1" applyFill="1" applyBorder="1" applyAlignment="1">
      <alignment vertical="center" wrapText="1"/>
    </xf>
    <xf numFmtId="0" fontId="30" fillId="0" borderId="37" xfId="0" applyFont="1" applyBorder="1" applyAlignment="1">
      <alignment horizontal="center" vertical="top" wrapText="1"/>
    </xf>
    <xf numFmtId="0" fontId="30" fillId="0" borderId="8" xfId="0" applyFont="1" applyBorder="1" applyAlignment="1">
      <alignment horizontal="left" vertical="center" wrapText="1"/>
    </xf>
    <xf numFmtId="0" fontId="30" fillId="0" borderId="7" xfId="0" applyFont="1" applyBorder="1" applyAlignment="1">
      <alignment horizontal="left" vertical="center" wrapText="1"/>
    </xf>
    <xf numFmtId="0" fontId="30" fillId="0" borderId="66" xfId="0" applyFont="1" applyBorder="1" applyAlignment="1">
      <alignment horizontal="left" vertical="center" wrapText="1"/>
    </xf>
    <xf numFmtId="0" fontId="30" fillId="0" borderId="41" xfId="0" applyFont="1" applyBorder="1" applyAlignment="1">
      <alignment horizontal="left" vertical="center" wrapText="1"/>
    </xf>
    <xf numFmtId="0" fontId="30" fillId="0" borderId="62" xfId="0" applyFont="1" applyBorder="1" applyAlignment="1">
      <alignment horizontal="left" vertical="center" wrapText="1"/>
    </xf>
    <xf numFmtId="0" fontId="7" fillId="7" borderId="35" xfId="0" quotePrefix="1" applyFont="1" applyFill="1" applyBorder="1" applyAlignment="1">
      <alignment horizontal="left" vertical="top" wrapText="1"/>
    </xf>
    <xf numFmtId="0" fontId="7" fillId="7" borderId="35" xfId="0" applyFont="1" applyFill="1" applyBorder="1" applyAlignment="1">
      <alignment horizontal="left" vertical="top" wrapText="1"/>
    </xf>
    <xf numFmtId="0" fontId="30" fillId="0" borderId="44" xfId="0" applyFont="1" applyBorder="1" applyAlignment="1">
      <alignment horizontal="left" vertical="center" wrapText="1"/>
    </xf>
    <xf numFmtId="0" fontId="30" fillId="0" borderId="1" xfId="0" applyFont="1" applyBorder="1" applyAlignment="1">
      <alignment horizontal="center" vertical="top" wrapText="1"/>
    </xf>
    <xf numFmtId="0" fontId="30" fillId="0" borderId="5" xfId="0" applyFont="1" applyBorder="1" applyAlignment="1">
      <alignment horizontal="center" vertical="top" wrapText="1"/>
    </xf>
    <xf numFmtId="0" fontId="30" fillId="0" borderId="41" xfId="0" applyFont="1" applyBorder="1" applyAlignment="1">
      <alignment horizontal="center" vertical="top" wrapText="1"/>
    </xf>
    <xf numFmtId="0" fontId="30" fillId="0" borderId="66" xfId="0" applyFont="1" applyBorder="1" applyAlignment="1">
      <alignment horizontal="center" vertical="top" wrapText="1"/>
    </xf>
    <xf numFmtId="0" fontId="30" fillId="0" borderId="16" xfId="0" applyFont="1" applyBorder="1" applyAlignment="1">
      <alignment horizontal="center" vertical="top" wrapText="1"/>
    </xf>
    <xf numFmtId="0" fontId="30" fillId="0" borderId="51" xfId="0" applyFont="1" applyBorder="1" applyAlignment="1">
      <alignment horizontal="center" vertical="top" wrapText="1"/>
    </xf>
    <xf numFmtId="0" fontId="30" fillId="0" borderId="63" xfId="0" applyFont="1" applyBorder="1" applyAlignment="1">
      <alignment horizontal="center" vertical="top" wrapText="1"/>
    </xf>
    <xf numFmtId="0" fontId="30" fillId="0" borderId="29" xfId="0" applyFont="1" applyBorder="1" applyAlignment="1">
      <alignment horizontal="left" vertical="top" wrapText="1"/>
    </xf>
    <xf numFmtId="0" fontId="30" fillId="0" borderId="35" xfId="0" applyFont="1" applyBorder="1" applyAlignment="1">
      <alignment horizontal="left" vertical="top" wrapText="1"/>
    </xf>
    <xf numFmtId="0" fontId="30" fillId="0" borderId="31" xfId="0" applyFont="1" applyBorder="1" applyAlignment="1">
      <alignment horizontal="left" vertical="top" wrapText="1"/>
    </xf>
    <xf numFmtId="0" fontId="17" fillId="0" borderId="46" xfId="0" applyFont="1" applyBorder="1" applyAlignment="1">
      <alignment horizontal="left" vertical="top" wrapText="1"/>
    </xf>
    <xf numFmtId="0" fontId="17" fillId="0" borderId="44" xfId="0" applyFont="1" applyBorder="1" applyAlignment="1">
      <alignment horizontal="left" vertical="top" wrapText="1"/>
    </xf>
    <xf numFmtId="0" fontId="17" fillId="0" borderId="23" xfId="0" applyFont="1" applyBorder="1" applyAlignment="1">
      <alignment horizontal="left" vertical="top" wrapText="1"/>
    </xf>
    <xf numFmtId="0" fontId="30" fillId="0" borderId="67" xfId="0" applyFont="1" applyBorder="1" applyAlignment="1">
      <alignment horizontal="center" vertical="top" wrapText="1"/>
    </xf>
    <xf numFmtId="0" fontId="30" fillId="0" borderId="7" xfId="0" applyFont="1" applyBorder="1" applyAlignment="1">
      <alignment horizontal="center" vertical="top" wrapText="1"/>
    </xf>
    <xf numFmtId="0" fontId="30" fillId="0" borderId="8" xfId="0" applyFont="1" applyBorder="1" applyAlignment="1">
      <alignment horizontal="center" vertical="top" wrapText="1"/>
    </xf>
    <xf numFmtId="0" fontId="30" fillId="0" borderId="68" xfId="0" applyFont="1" applyBorder="1" applyAlignment="1">
      <alignment horizontal="center" vertical="top" wrapText="1"/>
    </xf>
    <xf numFmtId="0" fontId="25" fillId="0" borderId="0" xfId="0" applyFont="1" applyBorder="1" applyAlignment="1">
      <alignment horizontal="center" vertical="center" wrapText="1"/>
    </xf>
    <xf numFmtId="0" fontId="25" fillId="0" borderId="63" xfId="0" applyFont="1" applyBorder="1" applyAlignment="1">
      <alignment horizontal="center" vertical="center" wrapText="1"/>
    </xf>
    <xf numFmtId="0" fontId="30" fillId="0" borderId="7" xfId="0" applyFont="1" applyBorder="1" applyAlignment="1">
      <alignment horizontal="left" vertical="top" wrapText="1"/>
    </xf>
    <xf numFmtId="0" fontId="30" fillId="0" borderId="8" xfId="0" applyFont="1" applyBorder="1" applyAlignment="1">
      <alignment horizontal="left" vertical="top" wrapText="1"/>
    </xf>
    <xf numFmtId="0" fontId="24" fillId="0" borderId="28" xfId="0" applyFont="1" applyBorder="1" applyAlignment="1">
      <alignment horizontal="center" vertical="center"/>
    </xf>
    <xf numFmtId="0" fontId="24" fillId="0" borderId="2" xfId="0" applyFont="1" applyBorder="1" applyAlignment="1">
      <alignment horizontal="center" vertical="center"/>
    </xf>
    <xf numFmtId="0" fontId="24" fillId="0" borderId="30" xfId="0" applyFont="1" applyBorder="1" applyAlignment="1">
      <alignment horizontal="center" vertical="center"/>
    </xf>
    <xf numFmtId="0" fontId="24" fillId="0" borderId="29" xfId="0" applyFont="1" applyBorder="1" applyAlignment="1">
      <alignment horizontal="center" vertical="center"/>
    </xf>
    <xf numFmtId="0" fontId="24" fillId="0" borderId="35" xfId="0" applyFont="1" applyBorder="1" applyAlignment="1">
      <alignment horizontal="center" vertical="center"/>
    </xf>
    <xf numFmtId="0" fontId="24" fillId="0" borderId="31" xfId="0" applyFont="1" applyBorder="1" applyAlignment="1">
      <alignment horizontal="center" vertical="center"/>
    </xf>
    <xf numFmtId="0" fontId="7" fillId="0" borderId="66" xfId="0" applyFont="1" applyBorder="1" applyAlignment="1">
      <alignment horizontal="left" vertical="center" wrapText="1"/>
    </xf>
    <xf numFmtId="0" fontId="7" fillId="0" borderId="41" xfId="0" applyFont="1" applyBorder="1" applyAlignment="1">
      <alignment horizontal="left" vertical="center" wrapText="1"/>
    </xf>
    <xf numFmtId="0" fontId="7" fillId="0" borderId="44" xfId="0" applyFont="1" applyBorder="1" applyAlignment="1">
      <alignment horizontal="left" vertical="center" wrapText="1"/>
    </xf>
    <xf numFmtId="0" fontId="7" fillId="7" borderId="9" xfId="0" applyFont="1" applyFill="1" applyBorder="1" applyAlignment="1">
      <alignment vertical="center" wrapText="1"/>
    </xf>
    <xf numFmtId="0" fontId="24" fillId="0" borderId="48" xfId="0" applyFont="1" applyBorder="1" applyAlignment="1">
      <alignment horizontal="center" vertical="top" wrapText="1"/>
    </xf>
    <xf numFmtId="0" fontId="24" fillId="0" borderId="11" xfId="0" applyFont="1" applyBorder="1" applyAlignment="1">
      <alignment horizontal="center" vertical="top" wrapText="1"/>
    </xf>
    <xf numFmtId="0" fontId="24" fillId="13" borderId="48" xfId="0" applyFont="1" applyFill="1" applyBorder="1" applyAlignment="1">
      <alignment horizontal="center" vertical="center" wrapText="1"/>
    </xf>
    <xf numFmtId="0" fontId="24" fillId="13" borderId="42" xfId="0" applyFont="1" applyFill="1" applyBorder="1" applyAlignment="1">
      <alignment horizontal="center" vertical="center" wrapText="1"/>
    </xf>
    <xf numFmtId="0" fontId="24" fillId="13" borderId="11" xfId="0" applyFont="1" applyFill="1" applyBorder="1" applyAlignment="1">
      <alignment horizontal="center" vertical="center" wrapText="1"/>
    </xf>
    <xf numFmtId="0" fontId="24" fillId="0" borderId="59" xfId="0" applyFont="1" applyBorder="1" applyAlignment="1">
      <alignment horizontal="center" vertical="top" wrapText="1"/>
    </xf>
    <xf numFmtId="0" fontId="24" fillId="0" borderId="72" xfId="0" applyFont="1" applyBorder="1" applyAlignment="1">
      <alignment horizontal="center" vertical="top" wrapText="1"/>
    </xf>
    <xf numFmtId="0" fontId="24" fillId="0" borderId="65" xfId="0" applyFont="1" applyBorder="1" applyAlignment="1">
      <alignment horizontal="center" vertical="top" wrapText="1"/>
    </xf>
    <xf numFmtId="0" fontId="17" fillId="0" borderId="53" xfId="0" applyFont="1" applyBorder="1" applyAlignment="1">
      <alignment horizontal="left" vertical="top" wrapText="1"/>
    </xf>
    <xf numFmtId="0" fontId="17" fillId="0" borderId="9" xfId="0" applyFont="1" applyBorder="1" applyAlignment="1">
      <alignment horizontal="left" vertical="top" wrapText="1"/>
    </xf>
    <xf numFmtId="0" fontId="17" fillId="0" borderId="54" xfId="0" applyFont="1" applyBorder="1" applyAlignment="1">
      <alignment horizontal="left" vertical="top" wrapText="1"/>
    </xf>
    <xf numFmtId="0" fontId="30" fillId="0" borderId="19" xfId="0" applyFont="1" applyBorder="1" applyAlignment="1">
      <alignment horizontal="left" vertical="top" wrapText="1"/>
    </xf>
    <xf numFmtId="0" fontId="30" fillId="0" borderId="60" xfId="0" applyFont="1" applyBorder="1" applyAlignment="1">
      <alignment horizontal="left" vertical="top" wrapText="1"/>
    </xf>
    <xf numFmtId="0" fontId="24" fillId="13" borderId="34" xfId="0" applyFont="1" applyFill="1" applyBorder="1" applyAlignment="1">
      <alignment horizontal="center" vertical="center" wrapText="1"/>
    </xf>
    <xf numFmtId="0" fontId="24" fillId="13" borderId="2" xfId="0" applyFont="1" applyFill="1" applyBorder="1" applyAlignment="1">
      <alignment horizontal="center" vertical="center" wrapText="1"/>
    </xf>
    <xf numFmtId="0" fontId="24" fillId="13" borderId="35" xfId="0" applyFont="1" applyFill="1" applyBorder="1" applyAlignment="1">
      <alignment horizontal="center" vertical="center" wrapText="1"/>
    </xf>
    <xf numFmtId="0" fontId="7" fillId="7" borderId="2" xfId="0" applyFont="1" applyFill="1" applyBorder="1" applyAlignment="1">
      <alignment horizontal="left" vertical="top" wrapText="1"/>
    </xf>
    <xf numFmtId="0" fontId="7" fillId="0" borderId="2" xfId="0" applyFont="1" applyFill="1" applyBorder="1" applyAlignment="1">
      <alignment vertical="center" wrapText="1"/>
    </xf>
    <xf numFmtId="0" fontId="7" fillId="0" borderId="8" xfId="0" applyFont="1" applyFill="1" applyBorder="1" applyAlignment="1">
      <alignment horizontal="left" vertical="center" wrapText="1"/>
    </xf>
    <xf numFmtId="0" fontId="7" fillId="0" borderId="44"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7" borderId="35" xfId="0" applyFont="1" applyFill="1" applyBorder="1" applyAlignment="1">
      <alignment vertical="center" wrapText="1"/>
    </xf>
    <xf numFmtId="0" fontId="7" fillId="7" borderId="8" xfId="0" applyFont="1" applyFill="1" applyBorder="1" applyAlignment="1">
      <alignment horizontal="left" vertical="top" wrapText="1"/>
    </xf>
    <xf numFmtId="0" fontId="7" fillId="7" borderId="44" xfId="0" applyFont="1" applyFill="1" applyBorder="1" applyAlignment="1">
      <alignment horizontal="left" vertical="top" wrapText="1"/>
    </xf>
    <xf numFmtId="0" fontId="7" fillId="7" borderId="7" xfId="0" applyFont="1" applyFill="1" applyBorder="1" applyAlignment="1">
      <alignment horizontal="left" vertical="top" wrapText="1"/>
    </xf>
    <xf numFmtId="0" fontId="24" fillId="0" borderId="73" xfId="0" applyFont="1" applyBorder="1" applyAlignment="1">
      <alignment horizontal="center" vertical="top" wrapText="1"/>
    </xf>
    <xf numFmtId="0" fontId="24" fillId="0" borderId="64" xfId="0" applyFont="1" applyBorder="1" applyAlignment="1">
      <alignment horizontal="center" vertical="top" wrapText="1"/>
    </xf>
    <xf numFmtId="0" fontId="24" fillId="0" borderId="12" xfId="0" applyFont="1" applyBorder="1" applyAlignment="1">
      <alignment horizontal="center"/>
    </xf>
    <xf numFmtId="0" fontId="24" fillId="0" borderId="13" xfId="0" applyFont="1" applyBorder="1" applyAlignment="1">
      <alignment horizontal="center"/>
    </xf>
    <xf numFmtId="0" fontId="24" fillId="0" borderId="15" xfId="0" applyFont="1" applyBorder="1" applyAlignment="1">
      <alignment horizontal="center"/>
    </xf>
    <xf numFmtId="0" fontId="24" fillId="0" borderId="0" xfId="0" applyFont="1" applyBorder="1" applyAlignment="1">
      <alignment horizontal="center"/>
    </xf>
    <xf numFmtId="0" fontId="24" fillId="0" borderId="16" xfId="0" applyFont="1" applyBorder="1" applyAlignment="1">
      <alignment horizontal="center"/>
    </xf>
    <xf numFmtId="0" fontId="24" fillId="0" borderId="1" xfId="0" applyFont="1" applyBorder="1" applyAlignment="1">
      <alignment horizontal="center"/>
    </xf>
    <xf numFmtId="0" fontId="24" fillId="13" borderId="49" xfId="0" applyFont="1" applyFill="1" applyBorder="1" applyAlignment="1">
      <alignment horizontal="center" vertical="center" wrapText="1"/>
    </xf>
    <xf numFmtId="0" fontId="24" fillId="13" borderId="20" xfId="0" applyFont="1" applyFill="1" applyBorder="1" applyAlignment="1">
      <alignment horizontal="center" vertical="center" wrapText="1"/>
    </xf>
    <xf numFmtId="0" fontId="24" fillId="13" borderId="60" xfId="0" applyFont="1" applyFill="1" applyBorder="1" applyAlignment="1">
      <alignment horizontal="center" vertical="center" wrapText="1"/>
    </xf>
    <xf numFmtId="0" fontId="24" fillId="13" borderId="19" xfId="0" applyFont="1" applyFill="1" applyBorder="1" applyAlignment="1">
      <alignment horizontal="center" vertical="center" wrapText="1"/>
    </xf>
    <xf numFmtId="0" fontId="24" fillId="0" borderId="0" xfId="0" applyFont="1" applyAlignment="1">
      <alignment horizontal="center"/>
    </xf>
    <xf numFmtId="0" fontId="24" fillId="7" borderId="0" xfId="0" applyFont="1" applyFill="1" applyBorder="1" applyAlignment="1">
      <alignment horizontal="left" vertical="center" wrapText="1"/>
    </xf>
    <xf numFmtId="0" fontId="30" fillId="7" borderId="0" xfId="0" applyFont="1" applyFill="1" applyBorder="1" applyAlignment="1">
      <alignment horizontal="left" vertical="center" wrapText="1"/>
    </xf>
    <xf numFmtId="0" fontId="24" fillId="14" borderId="48" xfId="0" applyFont="1" applyFill="1" applyBorder="1" applyAlignment="1">
      <alignment horizontal="center" vertical="center" wrapText="1"/>
    </xf>
    <xf numFmtId="0" fontId="30" fillId="14" borderId="11" xfId="0" applyFont="1" applyFill="1" applyBorder="1" applyAlignment="1">
      <alignment horizontal="center" vertical="center" wrapText="1"/>
    </xf>
    <xf numFmtId="0" fontId="24" fillId="13" borderId="36" xfId="0" applyFont="1" applyFill="1" applyBorder="1" applyAlignment="1">
      <alignment horizontal="center" vertical="center" wrapText="1"/>
    </xf>
    <xf numFmtId="0" fontId="24" fillId="13" borderId="37" xfId="0" applyFont="1" applyFill="1" applyBorder="1" applyAlignment="1">
      <alignment horizontal="center" vertical="center" wrapText="1"/>
    </xf>
    <xf numFmtId="0" fontId="24" fillId="13" borderId="6" xfId="0" applyFont="1" applyFill="1" applyBorder="1" applyAlignment="1">
      <alignment horizontal="center" vertical="center" wrapText="1"/>
    </xf>
    <xf numFmtId="0" fontId="24" fillId="13" borderId="18" xfId="0" applyFont="1" applyFill="1" applyBorder="1" applyAlignment="1">
      <alignment horizontal="center" vertical="center" wrapText="1"/>
    </xf>
    <xf numFmtId="0" fontId="24" fillId="13" borderId="69" xfId="0" applyFont="1" applyFill="1" applyBorder="1" applyAlignment="1">
      <alignment horizontal="center" vertical="center" wrapText="1"/>
    </xf>
    <xf numFmtId="0" fontId="29" fillId="7" borderId="48" xfId="0" applyFont="1" applyFill="1" applyBorder="1" applyAlignment="1">
      <alignment horizontal="left" vertical="center" wrapText="1"/>
    </xf>
    <xf numFmtId="0" fontId="29" fillId="7" borderId="42" xfId="0" applyFont="1" applyFill="1" applyBorder="1" applyAlignment="1">
      <alignment horizontal="left" vertical="center" wrapText="1"/>
    </xf>
    <xf numFmtId="0" fontId="29" fillId="7" borderId="11" xfId="0" applyFont="1" applyFill="1" applyBorder="1" applyAlignment="1">
      <alignment horizontal="left" vertical="center" wrapText="1"/>
    </xf>
    <xf numFmtId="0" fontId="24" fillId="7" borderId="0" xfId="0" applyFont="1" applyFill="1" applyBorder="1" applyAlignment="1">
      <alignment horizontal="left" vertical="center"/>
    </xf>
    <xf numFmtId="0" fontId="30" fillId="14" borderId="42" xfId="0" applyFont="1" applyFill="1" applyBorder="1" applyAlignment="1">
      <alignment horizontal="center" vertical="center" wrapText="1"/>
    </xf>
    <xf numFmtId="0" fontId="24" fillId="0" borderId="55" xfId="0" applyFont="1" applyBorder="1" applyAlignment="1">
      <alignment horizontal="center" vertical="center"/>
    </xf>
    <xf numFmtId="0" fontId="24" fillId="0" borderId="34" xfId="0" applyFont="1" applyBorder="1" applyAlignment="1">
      <alignment horizontal="center" vertical="center"/>
    </xf>
    <xf numFmtId="0" fontId="24" fillId="0" borderId="58" xfId="0" applyFont="1" applyBorder="1" applyAlignment="1">
      <alignment horizontal="center" vertical="center"/>
    </xf>
    <xf numFmtId="0" fontId="24" fillId="13" borderId="70" xfId="0" applyFont="1" applyFill="1" applyBorder="1" applyAlignment="1">
      <alignment horizontal="center" vertical="center" wrapText="1"/>
    </xf>
    <xf numFmtId="0" fontId="24" fillId="13" borderId="71" xfId="0" applyFont="1" applyFill="1" applyBorder="1" applyAlignment="1">
      <alignment horizontal="center" vertical="center" wrapText="1"/>
    </xf>
    <xf numFmtId="0" fontId="24" fillId="13" borderId="61" xfId="0" applyFont="1" applyFill="1" applyBorder="1" applyAlignment="1">
      <alignment horizontal="center" vertical="center" wrapText="1"/>
    </xf>
    <xf numFmtId="0" fontId="24" fillId="13" borderId="38" xfId="0" applyFont="1" applyFill="1" applyBorder="1" applyAlignment="1">
      <alignment horizontal="center" vertical="center" wrapText="1"/>
    </xf>
    <xf numFmtId="0" fontId="24" fillId="0" borderId="13" xfId="0" applyFont="1" applyBorder="1" applyAlignment="1">
      <alignment horizontal="center" vertical="top"/>
    </xf>
    <xf numFmtId="0" fontId="24" fillId="13" borderId="56" xfId="0" applyFont="1" applyFill="1" applyBorder="1" applyAlignment="1">
      <alignment horizontal="center" vertical="center" wrapText="1"/>
    </xf>
    <xf numFmtId="0" fontId="24" fillId="13" borderId="10" xfId="0" applyFont="1" applyFill="1" applyBorder="1" applyAlignment="1">
      <alignment horizontal="center" vertical="center" wrapText="1"/>
    </xf>
    <xf numFmtId="0" fontId="1" fillId="8" borderId="0" xfId="0" applyFont="1" applyFill="1" applyAlignment="1">
      <alignment horizontal="center"/>
    </xf>
    <xf numFmtId="0" fontId="7" fillId="0" borderId="0" xfId="0" applyFont="1" applyAlignment="1">
      <alignment horizontal="left" vertical="top" wrapText="1"/>
    </xf>
    <xf numFmtId="0" fontId="0" fillId="0" borderId="0" xfId="0" applyAlignment="1">
      <alignment horizontal="left" vertical="top" wrapText="1"/>
    </xf>
    <xf numFmtId="0" fontId="24" fillId="13" borderId="52" xfId="0" applyFont="1" applyFill="1" applyBorder="1" applyAlignment="1">
      <alignment horizontal="center" vertical="center" wrapText="1"/>
    </xf>
    <xf numFmtId="0" fontId="52" fillId="0" borderId="43" xfId="0" applyFont="1" applyBorder="1" applyAlignment="1">
      <alignment horizontal="center" vertical="center"/>
    </xf>
    <xf numFmtId="0" fontId="52" fillId="0" borderId="39" xfId="0" applyFont="1" applyBorder="1" applyAlignment="1">
      <alignment horizontal="center" vertical="center"/>
    </xf>
    <xf numFmtId="0" fontId="52" fillId="0" borderId="17" xfId="0" applyFont="1" applyBorder="1" applyAlignment="1">
      <alignment horizontal="center" vertical="center"/>
    </xf>
    <xf numFmtId="0" fontId="52" fillId="0" borderId="18" xfId="0" applyFont="1" applyBorder="1" applyAlignment="1">
      <alignment horizontal="center" vertical="center"/>
    </xf>
    <xf numFmtId="0" fontId="52" fillId="0" borderId="60" xfId="0" applyFont="1" applyBorder="1" applyAlignment="1">
      <alignment horizontal="center" vertical="center"/>
    </xf>
    <xf numFmtId="0" fontId="52" fillId="0" borderId="19" xfId="0" applyFont="1" applyBorder="1" applyAlignment="1">
      <alignment horizontal="center" vertical="center"/>
    </xf>
    <xf numFmtId="0" fontId="24" fillId="0" borderId="2" xfId="0" applyFont="1" applyBorder="1" applyAlignment="1">
      <alignment horizontal="center"/>
    </xf>
    <xf numFmtId="0" fontId="27" fillId="0" borderId="51" xfId="0" applyFont="1" applyBorder="1" applyAlignment="1">
      <alignment horizontal="center" vertical="top"/>
    </xf>
    <xf numFmtId="0" fontId="22" fillId="7" borderId="55" xfId="0" applyFont="1" applyFill="1" applyBorder="1" applyAlignment="1">
      <alignment horizontal="left" vertical="top" wrapText="1"/>
    </xf>
    <xf numFmtId="0" fontId="22" fillId="7" borderId="34" xfId="0" applyFont="1" applyFill="1" applyBorder="1" applyAlignment="1">
      <alignment horizontal="left" vertical="top" wrapText="1"/>
    </xf>
    <xf numFmtId="0" fontId="22" fillId="7" borderId="58" xfId="0" applyFont="1" applyFill="1" applyBorder="1" applyAlignment="1">
      <alignment horizontal="left" vertical="top" wrapText="1"/>
    </xf>
    <xf numFmtId="0" fontId="22" fillId="7" borderId="29" xfId="0" applyFont="1" applyFill="1" applyBorder="1" applyAlignment="1">
      <alignment horizontal="left" vertical="top" wrapText="1"/>
    </xf>
    <xf numFmtId="0" fontId="22" fillId="7" borderId="35" xfId="0" applyFont="1" applyFill="1" applyBorder="1" applyAlignment="1">
      <alignment horizontal="left" vertical="top" wrapText="1"/>
    </xf>
    <xf numFmtId="0" fontId="22" fillId="7" borderId="31" xfId="0" applyFont="1" applyFill="1" applyBorder="1" applyAlignment="1">
      <alignment horizontal="left" vertical="top" wrapText="1"/>
    </xf>
    <xf numFmtId="0" fontId="23" fillId="13" borderId="32" xfId="0" applyFont="1" applyFill="1" applyBorder="1" applyAlignment="1">
      <alignment horizontal="center" vertical="center" wrapText="1"/>
    </xf>
    <xf numFmtId="0" fontId="23" fillId="13" borderId="27" xfId="0" applyFont="1" applyFill="1" applyBorder="1" applyAlignment="1">
      <alignment horizontal="center" vertical="center" wrapText="1"/>
    </xf>
    <xf numFmtId="0" fontId="17" fillId="0" borderId="28"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7" fillId="0" borderId="30" xfId="0" applyFont="1" applyBorder="1" applyAlignment="1" applyProtection="1">
      <alignment horizontal="left" vertical="top" wrapText="1"/>
      <protection locked="0"/>
    </xf>
    <xf numFmtId="0" fontId="17" fillId="0" borderId="44"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1" fontId="59" fillId="0" borderId="46" xfId="0" applyNumberFormat="1" applyFont="1" applyBorder="1" applyAlignment="1" applyProtection="1">
      <alignment horizontal="center" vertical="center" wrapText="1"/>
      <protection locked="0"/>
    </xf>
    <xf numFmtId="1" fontId="59" fillId="0" borderId="44" xfId="0" applyNumberFormat="1" applyFont="1" applyBorder="1" applyAlignment="1" applyProtection="1">
      <alignment horizontal="center" vertical="center" wrapText="1"/>
      <protection locked="0"/>
    </xf>
    <xf numFmtId="1" fontId="59" fillId="0" borderId="7" xfId="0" applyNumberFormat="1" applyFont="1" applyBorder="1" applyAlignment="1" applyProtection="1">
      <alignment horizontal="center" vertical="center" wrapText="1"/>
      <protection locked="0"/>
    </xf>
    <xf numFmtId="0" fontId="22" fillId="13" borderId="13" xfId="0" applyFont="1" applyFill="1" applyBorder="1" applyAlignment="1">
      <alignment horizontal="center" vertical="center" wrapText="1"/>
    </xf>
    <xf numFmtId="0" fontId="22" fillId="13" borderId="1" xfId="0" applyFont="1" applyFill="1" applyBorder="1" applyAlignment="1">
      <alignment horizontal="center" vertical="center" wrapText="1"/>
    </xf>
    <xf numFmtId="1" fontId="54" fillId="0" borderId="46" xfId="0" applyNumberFormat="1" applyFont="1" applyBorder="1" applyAlignment="1" applyProtection="1">
      <alignment horizontal="center" vertical="center" wrapText="1"/>
      <protection locked="0"/>
    </xf>
    <xf numFmtId="1" fontId="54" fillId="0" borderId="44" xfId="0" applyNumberFormat="1" applyFont="1" applyBorder="1" applyAlignment="1" applyProtection="1">
      <alignment horizontal="center" vertical="center" wrapText="1"/>
      <protection locked="0"/>
    </xf>
    <xf numFmtId="1" fontId="54" fillId="0" borderId="7" xfId="0" applyNumberFormat="1" applyFont="1" applyBorder="1" applyAlignment="1" applyProtection="1">
      <alignment horizontal="center" vertical="center" wrapText="1"/>
      <protection locked="0"/>
    </xf>
    <xf numFmtId="0" fontId="22" fillId="2" borderId="36"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3" fillId="13" borderId="25" xfId="0" applyFont="1" applyFill="1" applyBorder="1" applyAlignment="1">
      <alignment horizontal="center" vertical="center" wrapText="1"/>
    </xf>
    <xf numFmtId="0" fontId="22" fillId="7" borderId="53" xfId="0" applyFont="1" applyFill="1" applyBorder="1" applyAlignment="1">
      <alignment horizontal="left" vertical="top" wrapText="1"/>
    </xf>
    <xf numFmtId="0" fontId="22" fillId="7" borderId="9" xfId="0" applyFont="1" applyFill="1" applyBorder="1" applyAlignment="1">
      <alignment horizontal="left" vertical="top" wrapText="1"/>
    </xf>
    <xf numFmtId="0" fontId="22" fillId="7" borderId="54" xfId="0" applyFont="1" applyFill="1" applyBorder="1" applyAlignment="1">
      <alignment horizontal="left" vertical="top" wrapText="1"/>
    </xf>
    <xf numFmtId="0" fontId="23" fillId="13" borderId="33" xfId="0" applyFont="1" applyFill="1" applyBorder="1" applyAlignment="1">
      <alignment horizontal="center" vertical="center" wrapText="1"/>
    </xf>
    <xf numFmtId="0" fontId="22" fillId="7" borderId="74" xfId="0" applyFont="1" applyFill="1" applyBorder="1" applyAlignment="1">
      <alignment horizontal="left" vertical="top" wrapText="1"/>
    </xf>
    <xf numFmtId="0" fontId="22" fillId="7" borderId="38" xfId="0" applyFont="1" applyFill="1" applyBorder="1" applyAlignment="1">
      <alignment horizontal="left" vertical="top" wrapText="1"/>
    </xf>
    <xf numFmtId="0" fontId="22" fillId="7" borderId="75" xfId="0" applyFont="1" applyFill="1" applyBorder="1" applyAlignment="1">
      <alignment horizontal="left" vertical="top" wrapText="1"/>
    </xf>
    <xf numFmtId="0" fontId="28" fillId="0" borderId="13" xfId="0" applyFont="1" applyBorder="1" applyAlignment="1" applyProtection="1">
      <alignment horizontal="center" vertical="center" wrapText="1"/>
      <protection locked="0"/>
    </xf>
    <xf numFmtId="0" fontId="28" fillId="0" borderId="63" xfId="0" applyFont="1" applyBorder="1" applyAlignment="1" applyProtection="1">
      <alignment horizontal="center" vertical="center" wrapText="1"/>
      <protection locked="0"/>
    </xf>
    <xf numFmtId="0" fontId="27" fillId="12" borderId="77" xfId="0" applyFont="1" applyFill="1" applyBorder="1" applyAlignment="1">
      <alignment horizontal="center" vertical="center" wrapText="1"/>
    </xf>
    <xf numFmtId="0" fontId="27" fillId="12" borderId="56" xfId="0" applyFont="1" applyFill="1" applyBorder="1" applyAlignment="1">
      <alignment horizontal="center" vertical="center" wrapText="1"/>
    </xf>
    <xf numFmtId="0" fontId="27" fillId="12" borderId="70" xfId="0" applyFont="1" applyFill="1" applyBorder="1" applyAlignment="1">
      <alignment horizontal="center" vertical="center" wrapText="1"/>
    </xf>
    <xf numFmtId="0" fontId="27" fillId="13" borderId="12" xfId="0" applyFont="1" applyFill="1" applyBorder="1" applyAlignment="1">
      <alignment horizontal="center" vertical="center" wrapText="1"/>
    </xf>
    <xf numFmtId="0" fontId="27" fillId="13" borderId="13" xfId="0" applyFont="1" applyFill="1" applyBorder="1" applyAlignment="1">
      <alignment horizontal="center" vertical="center" wrapText="1"/>
    </xf>
    <xf numFmtId="0" fontId="28" fillId="0" borderId="51" xfId="0" applyFont="1" applyBorder="1" applyAlignment="1" applyProtection="1">
      <alignment horizontal="center" vertical="top" wrapText="1"/>
      <protection locked="0"/>
    </xf>
    <xf numFmtId="0" fontId="28" fillId="0" borderId="1" xfId="0" applyFont="1" applyBorder="1" applyAlignment="1" applyProtection="1">
      <alignment horizontal="center" vertical="top" wrapText="1"/>
      <protection locked="0"/>
    </xf>
    <xf numFmtId="0" fontId="28" fillId="0" borderId="0" xfId="0" applyFont="1" applyBorder="1" applyAlignment="1" applyProtection="1">
      <alignment horizontal="center" vertical="top" wrapText="1"/>
      <protection locked="0"/>
    </xf>
    <xf numFmtId="0" fontId="28" fillId="0" borderId="63" xfId="0" applyFont="1" applyBorder="1" applyAlignment="1" applyProtection="1">
      <alignment horizontal="center" vertical="top" wrapText="1"/>
      <protection locked="0"/>
    </xf>
    <xf numFmtId="0" fontId="28" fillId="0" borderId="36" xfId="0" applyFont="1" applyBorder="1" applyAlignment="1" applyProtection="1">
      <alignment horizontal="center" vertical="top" wrapText="1"/>
      <protection locked="0"/>
    </xf>
    <xf numFmtId="0" fontId="28" fillId="0" borderId="25" xfId="0" applyFont="1" applyBorder="1" applyAlignment="1" applyProtection="1">
      <alignment horizontal="center" vertical="top" wrapText="1"/>
      <protection locked="0"/>
    </xf>
    <xf numFmtId="0" fontId="28" fillId="0" borderId="33" xfId="0" applyFont="1" applyBorder="1" applyAlignment="1" applyProtection="1">
      <alignment horizontal="center" vertical="top" wrapText="1"/>
      <protection locked="0"/>
    </xf>
    <xf numFmtId="0" fontId="28" fillId="0" borderId="6" xfId="0" applyFont="1" applyBorder="1" applyAlignment="1" applyProtection="1">
      <alignment horizontal="center" vertical="top" wrapText="1"/>
      <protection locked="0"/>
    </xf>
    <xf numFmtId="0" fontId="28" fillId="0" borderId="37" xfId="0" applyFont="1" applyBorder="1" applyAlignment="1" applyProtection="1">
      <alignment horizontal="center" vertical="top" wrapText="1"/>
      <protection locked="0"/>
    </xf>
    <xf numFmtId="0" fontId="17" fillId="0" borderId="28"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30" xfId="0" applyFont="1" applyBorder="1" applyAlignment="1" applyProtection="1">
      <alignment horizontal="center" vertical="center" wrapText="1"/>
      <protection locked="0"/>
    </xf>
    <xf numFmtId="0" fontId="28" fillId="0" borderId="46" xfId="0" applyFont="1" applyBorder="1" applyAlignment="1" applyProtection="1">
      <alignment horizontal="center" vertical="top" wrapText="1"/>
      <protection locked="0"/>
    </xf>
    <xf numFmtId="0" fontId="28" fillId="0" borderId="44" xfId="0" applyFont="1" applyBorder="1" applyAlignment="1" applyProtection="1">
      <alignment horizontal="center" vertical="top" wrapText="1"/>
      <protection locked="0"/>
    </xf>
    <xf numFmtId="0" fontId="28" fillId="0" borderId="23" xfId="0" applyFont="1" applyBorder="1" applyAlignment="1" applyProtection="1">
      <alignment horizontal="center" vertical="top" wrapText="1"/>
      <protection locked="0"/>
    </xf>
    <xf numFmtId="0" fontId="28" fillId="0" borderId="28" xfId="0" applyFont="1" applyBorder="1" applyAlignment="1" applyProtection="1">
      <alignment horizontal="center" vertical="top" wrapText="1"/>
      <protection locked="0"/>
    </xf>
    <xf numFmtId="0" fontId="28" fillId="0" borderId="30" xfId="0" applyFont="1" applyBorder="1" applyAlignment="1" applyProtection="1">
      <alignment horizontal="center" vertical="top" wrapText="1"/>
      <protection locked="0"/>
    </xf>
    <xf numFmtId="0" fontId="17" fillId="0" borderId="53" xfId="0" applyFont="1" applyBorder="1" applyAlignment="1" applyProtection="1">
      <alignment horizontal="center" vertical="top" wrapText="1"/>
      <protection locked="0"/>
    </xf>
    <xf numFmtId="0" fontId="17" fillId="0" borderId="9" xfId="0" applyFont="1" applyBorder="1" applyAlignment="1" applyProtection="1">
      <alignment horizontal="center" vertical="top" wrapText="1"/>
      <protection locked="0"/>
    </xf>
    <xf numFmtId="0" fontId="17" fillId="0" borderId="54" xfId="0" applyFont="1" applyBorder="1" applyAlignment="1" applyProtection="1">
      <alignment horizontal="center" vertical="top" wrapText="1"/>
      <protection locked="0"/>
    </xf>
    <xf numFmtId="0" fontId="17" fillId="0" borderId="63" xfId="0" applyFont="1" applyBorder="1" applyAlignment="1" applyProtection="1">
      <alignment horizontal="center" vertical="center" wrapText="1"/>
      <protection locked="0"/>
    </xf>
    <xf numFmtId="0" fontId="17" fillId="0" borderId="67" xfId="0" applyFont="1" applyBorder="1" applyAlignment="1" applyProtection="1">
      <alignment horizontal="center" vertical="center" wrapText="1"/>
      <protection locked="0"/>
    </xf>
    <xf numFmtId="0" fontId="28" fillId="0" borderId="45" xfId="0" applyFont="1" applyBorder="1" applyAlignment="1" applyProtection="1">
      <alignment horizontal="center" vertical="top" wrapText="1"/>
      <protection locked="0"/>
    </xf>
    <xf numFmtId="0" fontId="28" fillId="0" borderId="50" xfId="0" applyFont="1" applyBorder="1" applyAlignment="1" applyProtection="1">
      <alignment horizontal="center" vertical="top" wrapText="1"/>
      <protection locked="0"/>
    </xf>
    <xf numFmtId="0" fontId="28" fillId="0" borderId="22" xfId="0" applyFont="1" applyBorder="1" applyAlignment="1" applyProtection="1">
      <alignment horizontal="center" vertical="top" wrapText="1"/>
      <protection locked="0"/>
    </xf>
    <xf numFmtId="0" fontId="28" fillId="0" borderId="53" xfId="0" applyFont="1" applyBorder="1" applyAlignment="1" applyProtection="1">
      <alignment horizontal="center" vertical="top" wrapText="1"/>
      <protection locked="0"/>
    </xf>
    <xf numFmtId="0" fontId="28" fillId="0" borderId="54" xfId="0" applyFont="1" applyBorder="1" applyAlignment="1" applyProtection="1">
      <alignment horizontal="center" vertical="top" wrapText="1"/>
      <protection locked="0"/>
    </xf>
    <xf numFmtId="0" fontId="17" fillId="0" borderId="29" xfId="0" applyFont="1" applyBorder="1" applyAlignment="1" applyProtection="1">
      <alignment horizontal="left" vertical="top" wrapText="1"/>
      <protection locked="0"/>
    </xf>
    <xf numFmtId="0" fontId="17" fillId="0" borderId="35" xfId="0" applyFont="1" applyBorder="1" applyAlignment="1" applyProtection="1">
      <alignment horizontal="left" vertical="top" wrapText="1"/>
      <protection locked="0"/>
    </xf>
    <xf numFmtId="0" fontId="17" fillId="0" borderId="31" xfId="0" applyFont="1" applyBorder="1" applyAlignment="1" applyProtection="1">
      <alignment horizontal="left" vertical="top" wrapText="1"/>
      <protection locked="0"/>
    </xf>
    <xf numFmtId="0" fontId="17" fillId="0" borderId="62"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28" fillId="0" borderId="57" xfId="0" applyFont="1" applyBorder="1" applyAlignment="1" applyProtection="1">
      <alignment horizontal="center" vertical="top" wrapText="1"/>
      <protection locked="0"/>
    </xf>
    <xf numFmtId="0" fontId="28" fillId="0" borderId="62" xfId="0" applyFont="1" applyBorder="1" applyAlignment="1" applyProtection="1">
      <alignment horizontal="center" vertical="top" wrapText="1"/>
      <protection locked="0"/>
    </xf>
    <xf numFmtId="0" fontId="28" fillId="0" borderId="24" xfId="0" applyFont="1" applyBorder="1" applyAlignment="1" applyProtection="1">
      <alignment horizontal="center" vertical="top" wrapText="1"/>
      <protection locked="0"/>
    </xf>
    <xf numFmtId="0" fontId="28" fillId="0" borderId="29" xfId="0" applyFont="1" applyBorder="1" applyAlignment="1" applyProtection="1">
      <alignment horizontal="center" vertical="top" wrapText="1"/>
      <protection locked="0"/>
    </xf>
    <xf numFmtId="0" fontId="28" fillId="0" borderId="31" xfId="0" applyFont="1" applyBorder="1" applyAlignment="1" applyProtection="1">
      <alignment horizontal="center" vertical="top" wrapText="1"/>
      <protection locked="0"/>
    </xf>
    <xf numFmtId="0" fontId="17" fillId="0" borderId="45" xfId="0" applyFont="1" applyBorder="1" applyAlignment="1" applyProtection="1">
      <alignment horizontal="left" vertical="top" wrapText="1"/>
      <protection locked="0"/>
    </xf>
    <xf numFmtId="0" fontId="17" fillId="0" borderId="50" xfId="0" applyFont="1" applyBorder="1" applyAlignment="1" applyProtection="1">
      <alignment horizontal="left" vertical="top" wrapText="1"/>
      <protection locked="0"/>
    </xf>
    <xf numFmtId="0" fontId="17" fillId="0" borderId="22" xfId="0" applyFont="1" applyBorder="1" applyAlignment="1" applyProtection="1">
      <alignment horizontal="left" vertical="top" wrapText="1"/>
      <protection locked="0"/>
    </xf>
    <xf numFmtId="0" fontId="28" fillId="0" borderId="55" xfId="0" applyFont="1" applyBorder="1" applyAlignment="1" applyProtection="1">
      <alignment horizontal="center" vertical="top" wrapText="1"/>
      <protection locked="0"/>
    </xf>
    <xf numFmtId="0" fontId="28" fillId="0" borderId="58" xfId="0" applyFont="1" applyBorder="1" applyAlignment="1" applyProtection="1">
      <alignment horizontal="center" vertical="top" wrapText="1"/>
      <protection locked="0"/>
    </xf>
    <xf numFmtId="0" fontId="17" fillId="0" borderId="46" xfId="0" applyFont="1" applyBorder="1" applyAlignment="1" applyProtection="1">
      <alignment horizontal="left" vertical="top" wrapText="1"/>
      <protection locked="0"/>
    </xf>
    <xf numFmtId="0" fontId="17" fillId="0" borderId="44" xfId="0" applyFont="1" applyBorder="1" applyAlignment="1" applyProtection="1">
      <alignment horizontal="left" vertical="top" wrapText="1"/>
      <protection locked="0"/>
    </xf>
    <xf numFmtId="0" fontId="17" fillId="0" borderId="23" xfId="0" applyFont="1" applyBorder="1" applyAlignment="1" applyProtection="1">
      <alignment horizontal="left" vertical="top" wrapText="1"/>
      <protection locked="0"/>
    </xf>
    <xf numFmtId="0" fontId="17" fillId="0" borderId="55" xfId="0" applyFont="1" applyBorder="1" applyAlignment="1" applyProtection="1">
      <alignment horizontal="left" vertical="top" wrapText="1"/>
      <protection locked="0"/>
    </xf>
    <xf numFmtId="0" fontId="17" fillId="0" borderId="34" xfId="0" applyFont="1" applyBorder="1" applyAlignment="1" applyProtection="1">
      <alignment horizontal="left" vertical="top" wrapText="1"/>
      <protection locked="0"/>
    </xf>
    <xf numFmtId="0" fontId="17" fillId="0" borderId="58" xfId="0" applyFont="1" applyBorder="1" applyAlignment="1" applyProtection="1">
      <alignment horizontal="left" vertical="top" wrapText="1"/>
      <protection locked="0"/>
    </xf>
    <xf numFmtId="0" fontId="17" fillId="0" borderId="50"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46" xfId="0" applyFont="1" applyBorder="1" applyAlignment="1" applyProtection="1">
      <alignment horizontal="center" vertical="center" wrapText="1"/>
      <protection locked="0"/>
    </xf>
    <xf numFmtId="0" fontId="52" fillId="0" borderId="2" xfId="0" applyFont="1" applyBorder="1" applyAlignment="1">
      <alignment horizontal="center" vertical="center"/>
    </xf>
    <xf numFmtId="0" fontId="22" fillId="0" borderId="8" xfId="0" applyFont="1" applyBorder="1" applyAlignment="1">
      <alignment vertical="top"/>
    </xf>
    <xf numFmtId="0" fontId="22" fillId="0" borderId="7" xfId="0" applyFont="1" applyBorder="1" applyAlignment="1">
      <alignment vertical="top"/>
    </xf>
    <xf numFmtId="0" fontId="22" fillId="0" borderId="8" xfId="0" applyFont="1" applyBorder="1" applyAlignment="1">
      <alignment vertical="top" wrapText="1"/>
    </xf>
    <xf numFmtId="0" fontId="22" fillId="0" borderId="7" xfId="0" applyFont="1" applyBorder="1" applyAlignment="1">
      <alignment vertical="top" wrapText="1"/>
    </xf>
    <xf numFmtId="0" fontId="26" fillId="0" borderId="2" xfId="0" applyFont="1" applyBorder="1" applyAlignment="1">
      <alignment horizontal="center"/>
    </xf>
    <xf numFmtId="0" fontId="29" fillId="7" borderId="0" xfId="0" applyFont="1" applyFill="1" applyBorder="1" applyAlignment="1">
      <alignment horizontal="left" vertical="center" wrapText="1"/>
    </xf>
    <xf numFmtId="0" fontId="22" fillId="7" borderId="0" xfId="0" applyFont="1" applyFill="1" applyBorder="1" applyAlignment="1">
      <alignment horizontal="left" vertical="center" wrapText="1"/>
    </xf>
    <xf numFmtId="0" fontId="25" fillId="13" borderId="8" xfId="0" applyFont="1" applyFill="1" applyBorder="1" applyAlignment="1">
      <alignment horizontal="center" vertical="center" wrapText="1"/>
    </xf>
    <xf numFmtId="0" fontId="25" fillId="13" borderId="44" xfId="0" applyFont="1" applyFill="1" applyBorder="1" applyAlignment="1">
      <alignment horizontal="center" vertical="center" wrapText="1"/>
    </xf>
    <xf numFmtId="0" fontId="22" fillId="13" borderId="44" xfId="0" applyFont="1" applyFill="1" applyBorder="1" applyAlignment="1">
      <alignment horizontal="center" vertical="center" wrapText="1"/>
    </xf>
    <xf numFmtId="0" fontId="22" fillId="13" borderId="7" xfId="0" applyFont="1" applyFill="1" applyBorder="1" applyAlignment="1">
      <alignment horizontal="center" vertical="center" wrapText="1"/>
    </xf>
    <xf numFmtId="0" fontId="22" fillId="13" borderId="44" xfId="0" applyFont="1" applyFill="1" applyBorder="1" applyAlignment="1">
      <alignment wrapText="1"/>
    </xf>
    <xf numFmtId="0" fontId="22" fillId="13" borderId="7" xfId="0" applyFont="1" applyFill="1" applyBorder="1" applyAlignment="1">
      <alignment wrapText="1"/>
    </xf>
    <xf numFmtId="0" fontId="22" fillId="13" borderId="26" xfId="0" applyFont="1" applyFill="1" applyBorder="1" applyAlignment="1">
      <alignment horizontal="center" vertical="center" wrapText="1"/>
    </xf>
    <xf numFmtId="0" fontId="22" fillId="13" borderId="27" xfId="0" applyFont="1" applyFill="1" applyBorder="1" applyAlignment="1">
      <alignment horizontal="center" vertical="center" wrapText="1"/>
    </xf>
    <xf numFmtId="0" fontId="24" fillId="14" borderId="8" xfId="0" applyFont="1" applyFill="1" applyBorder="1" applyAlignment="1">
      <alignment horizontal="center" vertical="center" wrapText="1"/>
    </xf>
    <xf numFmtId="0" fontId="24" fillId="14" borderId="44" xfId="0" applyFont="1" applyFill="1" applyBorder="1" applyAlignment="1">
      <alignment horizontal="center" vertical="center" wrapText="1"/>
    </xf>
    <xf numFmtId="0" fontId="22" fillId="14" borderId="44" xfId="0" applyFont="1" applyFill="1" applyBorder="1" applyAlignment="1">
      <alignment horizontal="center" vertical="center" wrapText="1"/>
    </xf>
    <xf numFmtId="0" fontId="22" fillId="14" borderId="7" xfId="0" applyFont="1" applyFill="1" applyBorder="1" applyAlignment="1">
      <alignment horizontal="center" vertical="center" wrapText="1"/>
    </xf>
    <xf numFmtId="0" fontId="25" fillId="13" borderId="2" xfId="0"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44" xfId="0" applyFont="1" applyFill="1" applyBorder="1" applyAlignment="1">
      <alignment horizontal="center" vertical="center" wrapText="1"/>
    </xf>
    <xf numFmtId="0" fontId="22" fillId="7" borderId="7" xfId="0" applyFont="1" applyFill="1" applyBorder="1" applyAlignment="1">
      <alignment horizontal="center" vertical="center" wrapText="1"/>
    </xf>
    <xf numFmtId="1" fontId="25" fillId="7" borderId="8" xfId="0" applyNumberFormat="1" applyFont="1" applyFill="1" applyBorder="1" applyAlignment="1">
      <alignment horizontal="center" vertical="center" wrapText="1"/>
    </xf>
    <xf numFmtId="1" fontId="25" fillId="7" borderId="44" xfId="0" applyNumberFormat="1" applyFont="1" applyFill="1" applyBorder="1" applyAlignment="1">
      <alignment horizontal="center" vertical="center" wrapText="1"/>
    </xf>
    <xf numFmtId="1" fontId="25" fillId="7" borderId="7" xfId="0" applyNumberFormat="1" applyFont="1" applyFill="1" applyBorder="1" applyAlignment="1">
      <alignment horizontal="center" vertical="center" wrapText="1"/>
    </xf>
    <xf numFmtId="1" fontId="25" fillId="7" borderId="2" xfId="0" applyNumberFormat="1" applyFont="1" applyFill="1" applyBorder="1" applyAlignment="1">
      <alignment horizontal="center" vertical="center" wrapText="1"/>
    </xf>
    <xf numFmtId="1" fontId="22" fillId="7" borderId="2" xfId="0" applyNumberFormat="1" applyFont="1" applyFill="1" applyBorder="1" applyAlignment="1">
      <alignment wrapText="1"/>
    </xf>
    <xf numFmtId="0" fontId="22" fillId="7" borderId="2" xfId="0" applyFont="1" applyFill="1" applyBorder="1" applyAlignment="1">
      <alignment horizontal="center" vertical="center" wrapText="1"/>
    </xf>
    <xf numFmtId="0" fontId="22" fillId="7" borderId="0" xfId="0" applyFont="1" applyFill="1" applyBorder="1" applyAlignment="1">
      <alignment horizontal="center" vertical="center" wrapText="1"/>
    </xf>
    <xf numFmtId="14" fontId="25" fillId="2" borderId="43" xfId="0" applyNumberFormat="1" applyFont="1" applyFill="1" applyBorder="1" applyAlignment="1">
      <alignment horizontal="left" vertical="center" wrapText="1"/>
    </xf>
    <xf numFmtId="0" fontId="23" fillId="2" borderId="51"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14" borderId="42" xfId="0" applyFont="1" applyFill="1" applyBorder="1" applyAlignment="1">
      <alignment horizontal="center" vertical="center" wrapText="1"/>
    </xf>
    <xf numFmtId="0" fontId="23" fillId="14" borderId="11" xfId="0" applyFont="1" applyFill="1" applyBorder="1" applyAlignment="1">
      <alignment horizontal="center" vertical="center" wrapText="1"/>
    </xf>
    <xf numFmtId="0" fontId="22" fillId="14" borderId="42" xfId="0" applyFont="1" applyFill="1" applyBorder="1" applyAlignment="1">
      <alignment horizontal="center" vertical="center" wrapText="1"/>
    </xf>
    <xf numFmtId="0" fontId="22" fillId="14" borderId="11" xfId="0" applyFont="1" applyFill="1" applyBorder="1" applyAlignment="1">
      <alignment horizontal="center" vertical="center" wrapText="1"/>
    </xf>
    <xf numFmtId="0" fontId="28" fillId="7" borderId="48" xfId="0" applyFont="1" applyFill="1" applyBorder="1" applyAlignment="1">
      <alignment horizontal="left" vertical="center" wrapText="1"/>
    </xf>
    <xf numFmtId="0" fontId="28" fillId="7" borderId="42"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23" fillId="13" borderId="32" xfId="0" applyFont="1" applyFill="1" applyBorder="1" applyAlignment="1">
      <alignment horizontal="center" vertical="center" textRotation="90" wrapText="1"/>
    </xf>
    <xf numFmtId="0" fontId="23" fillId="13" borderId="26" xfId="0" applyFont="1" applyFill="1" applyBorder="1" applyAlignment="1">
      <alignment horizontal="center" vertical="center" wrapText="1"/>
    </xf>
    <xf numFmtId="0" fontId="23" fillId="13" borderId="12"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13" borderId="14" xfId="0" applyFont="1" applyFill="1" applyBorder="1" applyAlignment="1">
      <alignment horizontal="center" vertical="center" wrapText="1"/>
    </xf>
    <xf numFmtId="0" fontId="23" fillId="13" borderId="16"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23" fillId="13" borderId="5" xfId="0" applyFont="1" applyFill="1" applyBorder="1" applyAlignment="1">
      <alignment horizontal="center" vertical="center" wrapText="1"/>
    </xf>
    <xf numFmtId="0" fontId="23" fillId="13" borderId="22" xfId="0" applyFont="1" applyFill="1" applyBorder="1" applyAlignment="1">
      <alignment horizontal="center" vertical="center" textRotation="90" wrapText="1"/>
    </xf>
    <xf numFmtId="0" fontId="23" fillId="13" borderId="23" xfId="0" applyFont="1" applyFill="1" applyBorder="1" applyAlignment="1">
      <alignment horizontal="center" vertical="center" wrapText="1"/>
    </xf>
    <xf numFmtId="0" fontId="23" fillId="13" borderId="24"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2" fillId="7" borderId="0" xfId="0" applyFont="1" applyFill="1" applyBorder="1" applyAlignment="1">
      <alignment wrapText="1"/>
    </xf>
    <xf numFmtId="0" fontId="29" fillId="16" borderId="43" xfId="0" applyFont="1" applyFill="1" applyBorder="1" applyAlignment="1">
      <alignment horizontal="left" vertical="center" wrapText="1"/>
    </xf>
    <xf numFmtId="0" fontId="29" fillId="16" borderId="51" xfId="0" applyFont="1" applyFill="1" applyBorder="1" applyAlignment="1">
      <alignment horizontal="left" vertical="center" wrapText="1"/>
    </xf>
    <xf numFmtId="0" fontId="22" fillId="16" borderId="51" xfId="0" applyFont="1" applyFill="1" applyBorder="1" applyAlignment="1">
      <alignment wrapText="1"/>
    </xf>
    <xf numFmtId="0" fontId="22" fillId="16" borderId="39" xfId="0" applyFont="1" applyFill="1" applyBorder="1" applyAlignment="1">
      <alignment wrapText="1"/>
    </xf>
    <xf numFmtId="0" fontId="29" fillId="16" borderId="60" xfId="0" applyFont="1" applyFill="1" applyBorder="1" applyAlignment="1">
      <alignment horizontal="left" vertical="center" wrapText="1"/>
    </xf>
    <xf numFmtId="0" fontId="29" fillId="16" borderId="63" xfId="0" applyFont="1" applyFill="1" applyBorder="1" applyAlignment="1">
      <alignment horizontal="left" vertical="center" wrapText="1"/>
    </xf>
    <xf numFmtId="0" fontId="22" fillId="16" borderId="63" xfId="0" applyFont="1" applyFill="1" applyBorder="1" applyAlignment="1">
      <alignment wrapText="1"/>
    </xf>
    <xf numFmtId="0" fontId="22" fillId="16" borderId="19" xfId="0" applyFont="1" applyFill="1" applyBorder="1" applyAlignment="1">
      <alignment wrapText="1"/>
    </xf>
    <xf numFmtId="0" fontId="27" fillId="13" borderId="40" xfId="0" applyFont="1" applyFill="1" applyBorder="1" applyAlignment="1">
      <alignment horizontal="center" vertical="center" wrapText="1"/>
    </xf>
    <xf numFmtId="0" fontId="28" fillId="13" borderId="34" xfId="0" applyFont="1" applyFill="1" applyBorder="1" applyAlignment="1">
      <alignment horizontal="center" vertical="center" wrapText="1"/>
    </xf>
    <xf numFmtId="0" fontId="28" fillId="13" borderId="76" xfId="0" applyFont="1" applyFill="1" applyBorder="1" applyAlignment="1">
      <alignment horizontal="center" vertical="center" wrapText="1"/>
    </xf>
    <xf numFmtId="0" fontId="28" fillId="13" borderId="7"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8" fillId="13" borderId="8" xfId="0" applyFont="1" applyFill="1" applyBorder="1" applyAlignment="1">
      <alignment horizontal="center" vertical="center" wrapText="1"/>
    </xf>
    <xf numFmtId="0" fontId="28" fillId="13" borderId="41" xfId="0" applyFont="1" applyFill="1" applyBorder="1" applyAlignment="1">
      <alignment horizontal="center" vertical="center" wrapText="1"/>
    </xf>
    <xf numFmtId="0" fontId="28" fillId="13" borderId="35" xfId="0" applyFont="1" applyFill="1" applyBorder="1" applyAlignment="1">
      <alignment horizontal="center" vertical="center" wrapText="1"/>
    </xf>
    <xf numFmtId="0" fontId="28" fillId="13" borderId="66" xfId="0" applyFont="1" applyFill="1" applyBorder="1" applyAlignment="1">
      <alignment horizontal="center" vertical="center" wrapText="1"/>
    </xf>
    <xf numFmtId="0" fontId="27" fillId="13" borderId="32" xfId="0" applyFont="1" applyFill="1" applyBorder="1" applyAlignment="1">
      <alignment horizontal="center" vertical="center" textRotation="90" wrapText="1"/>
    </xf>
    <xf numFmtId="0" fontId="27" fillId="13" borderId="26" xfId="0" applyFont="1" applyFill="1" applyBorder="1" applyAlignment="1">
      <alignment horizontal="center" vertical="center" wrapText="1"/>
    </xf>
    <xf numFmtId="0" fontId="27" fillId="13" borderId="27" xfId="0" applyFont="1" applyFill="1" applyBorder="1" applyAlignment="1">
      <alignment horizontal="center" vertical="center" wrapText="1"/>
    </xf>
    <xf numFmtId="0" fontId="27" fillId="12" borderId="48"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11" xfId="0" applyFont="1" applyFill="1" applyBorder="1" applyAlignment="1">
      <alignment horizontal="center" vertical="center" wrapText="1"/>
    </xf>
    <xf numFmtId="0" fontId="27" fillId="13" borderId="48" xfId="0" applyFont="1" applyFill="1" applyBorder="1" applyAlignment="1">
      <alignment horizontal="center" vertical="center" wrapText="1"/>
    </xf>
    <xf numFmtId="0" fontId="27" fillId="13" borderId="42"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27" fillId="13" borderId="14" xfId="0" applyFont="1" applyFill="1" applyBorder="1" applyAlignment="1">
      <alignment horizontal="center" vertical="center" wrapText="1"/>
    </xf>
    <xf numFmtId="0" fontId="23" fillId="13" borderId="50" xfId="0" applyFont="1" applyFill="1" applyBorder="1" applyAlignment="1">
      <alignment horizontal="center" vertical="center" textRotation="90" wrapText="1"/>
    </xf>
    <xf numFmtId="0" fontId="23" fillId="13" borderId="44" xfId="0" applyFont="1" applyFill="1" applyBorder="1" applyAlignment="1">
      <alignment horizontal="center" vertical="center" wrapText="1"/>
    </xf>
    <xf numFmtId="0" fontId="23" fillId="13" borderId="62" xfId="0" applyFont="1" applyFill="1" applyBorder="1" applyAlignment="1">
      <alignment horizontal="center" vertical="center" wrapText="1"/>
    </xf>
    <xf numFmtId="1" fontId="59" fillId="0" borderId="8" xfId="0" applyNumberFormat="1" applyFont="1" applyBorder="1" applyAlignment="1" applyProtection="1">
      <alignment horizontal="center" vertical="center" wrapText="1"/>
      <protection locked="0"/>
    </xf>
    <xf numFmtId="0" fontId="55" fillId="0" borderId="12" xfId="0" applyFont="1" applyBorder="1" applyAlignment="1">
      <alignment horizontal="center" vertical="center"/>
    </xf>
    <xf numFmtId="0" fontId="55" fillId="0" borderId="15" xfId="0" applyFont="1" applyBorder="1" applyAlignment="1">
      <alignment horizontal="center" vertical="center"/>
    </xf>
    <xf numFmtId="0" fontId="55" fillId="0" borderId="16" xfId="0" applyFont="1" applyBorder="1" applyAlignment="1">
      <alignment horizontal="center" vertical="center"/>
    </xf>
    <xf numFmtId="0" fontId="21" fillId="0" borderId="2" xfId="0" applyFont="1" applyBorder="1" applyAlignment="1">
      <alignment horizontal="center" vertical="center"/>
    </xf>
    <xf numFmtId="0" fontId="34" fillId="0" borderId="50" xfId="0" applyFont="1" applyBorder="1" applyAlignment="1">
      <alignment horizontal="left" vertical="top"/>
    </xf>
    <xf numFmtId="0" fontId="34" fillId="0" borderId="22" xfId="0" applyFont="1" applyBorder="1" applyAlignment="1">
      <alignment horizontal="left" vertical="top"/>
    </xf>
    <xf numFmtId="0" fontId="34" fillId="0" borderId="44" xfId="0" applyFont="1" applyBorder="1" applyAlignment="1">
      <alignment horizontal="left" vertical="top"/>
    </xf>
    <xf numFmtId="0" fontId="34" fillId="0" borderId="23" xfId="0" applyFont="1" applyBorder="1" applyAlignment="1">
      <alignment horizontal="left" vertical="top"/>
    </xf>
    <xf numFmtId="0" fontId="34" fillId="0" borderId="62" xfId="0" applyFont="1" applyBorder="1" applyAlignment="1">
      <alignment horizontal="left" vertical="top"/>
    </xf>
    <xf numFmtId="0" fontId="34" fillId="0" borderId="24" xfId="0" applyFont="1" applyBorder="1" applyAlignment="1">
      <alignment horizontal="left" vertical="top"/>
    </xf>
    <xf numFmtId="0" fontId="3" fillId="0" borderId="48" xfId="0" applyFont="1" applyBorder="1" applyAlignment="1">
      <alignment horizontal="center"/>
    </xf>
    <xf numFmtId="0" fontId="3" fillId="0" borderId="11" xfId="0" applyFont="1" applyBorder="1" applyAlignment="1">
      <alignment horizontal="center"/>
    </xf>
    <xf numFmtId="0" fontId="3" fillId="17" borderId="12" xfId="0" applyFont="1" applyFill="1" applyBorder="1" applyAlignment="1">
      <alignment horizontal="center" wrapText="1"/>
    </xf>
    <xf numFmtId="0" fontId="3" fillId="17" borderId="14" xfId="0" applyFont="1" applyFill="1" applyBorder="1" applyAlignment="1">
      <alignment horizontal="center" wrapText="1"/>
    </xf>
    <xf numFmtId="0" fontId="6" fillId="0" borderId="0" xfId="0" applyFont="1" applyAlignment="1">
      <alignment horizontal="center"/>
    </xf>
    <xf numFmtId="0" fontId="3" fillId="17" borderId="36" xfId="0" applyFont="1" applyFill="1" applyBorder="1" applyAlignment="1">
      <alignment horizontal="center" vertical="center"/>
    </xf>
    <xf numFmtId="0" fontId="3" fillId="17" borderId="6" xfId="0" applyFont="1" applyFill="1" applyBorder="1" applyAlignment="1">
      <alignment horizontal="center" vertical="center"/>
    </xf>
    <xf numFmtId="0" fontId="25" fillId="7" borderId="8" xfId="0" applyFont="1" applyFill="1" applyBorder="1" applyAlignment="1">
      <alignment horizontal="center" vertical="center" wrapText="1"/>
    </xf>
    <xf numFmtId="0" fontId="25" fillId="7" borderId="44" xfId="0" applyFont="1" applyFill="1" applyBorder="1" applyAlignment="1">
      <alignment horizontal="center" vertical="center" wrapText="1"/>
    </xf>
    <xf numFmtId="0" fontId="25" fillId="7" borderId="7" xfId="0" applyFont="1" applyFill="1" applyBorder="1" applyAlignment="1">
      <alignment horizontal="center" vertical="center" wrapText="1"/>
    </xf>
    <xf numFmtId="0" fontId="22" fillId="7" borderId="44" xfId="0" applyFont="1" applyFill="1" applyBorder="1" applyAlignment="1">
      <alignment wrapText="1"/>
    </xf>
    <xf numFmtId="0" fontId="22" fillId="7" borderId="7" xfId="0" applyFont="1" applyFill="1" applyBorder="1" applyAlignment="1">
      <alignment wrapText="1"/>
    </xf>
    <xf numFmtId="0" fontId="0" fillId="0" borderId="2" xfId="0" applyBorder="1" applyAlignment="1">
      <alignment horizontal="center"/>
    </xf>
    <xf numFmtId="0" fontId="1" fillId="0" borderId="2" xfId="0" applyFont="1" applyBorder="1" applyAlignment="1">
      <alignment horizontal="center"/>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wrapText="1"/>
    </xf>
    <xf numFmtId="0" fontId="4" fillId="3" borderId="77" xfId="0" applyFont="1" applyFill="1" applyBorder="1" applyAlignment="1">
      <alignment horizontal="center" vertical="center" wrapText="1"/>
    </xf>
    <xf numFmtId="0" fontId="4" fillId="3" borderId="78"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6" borderId="74" xfId="0" applyFont="1" applyFill="1" applyBorder="1" applyAlignment="1">
      <alignment horizontal="center" vertical="center" wrapText="1"/>
    </xf>
    <xf numFmtId="0" fontId="4" fillId="6" borderId="78"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4" fillId="4" borderId="78"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4" fillId="9" borderId="74" xfId="0" applyFont="1" applyFill="1" applyBorder="1" applyAlignment="1">
      <alignment horizontal="center" vertical="center" wrapText="1"/>
    </xf>
    <xf numFmtId="0" fontId="4" fillId="9" borderId="78"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9" fillId="0" borderId="48"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11" xfId="0" applyFont="1" applyBorder="1" applyAlignment="1">
      <alignment horizontal="center" vertical="center" wrapText="1"/>
    </xf>
    <xf numFmtId="0" fontId="30" fillId="12" borderId="34" xfId="0" applyFont="1" applyFill="1" applyBorder="1" applyAlignment="1" applyProtection="1">
      <alignment horizontal="center" vertical="center" wrapText="1"/>
    </xf>
    <xf numFmtId="0" fontId="30" fillId="12" borderId="2" xfId="0" applyFont="1" applyFill="1" applyBorder="1" applyAlignment="1" applyProtection="1">
      <alignment horizontal="center" vertical="center" wrapText="1"/>
    </xf>
    <xf numFmtId="0" fontId="30" fillId="12" borderId="38" xfId="0" applyFont="1" applyFill="1" applyBorder="1" applyAlignment="1" applyProtection="1">
      <alignment horizontal="center" vertical="center" wrapText="1"/>
    </xf>
    <xf numFmtId="0" fontId="30" fillId="12" borderId="58" xfId="0" applyFont="1" applyFill="1" applyBorder="1" applyAlignment="1" applyProtection="1">
      <alignment horizontal="center" vertical="center" wrapText="1"/>
    </xf>
    <xf numFmtId="0" fontId="30" fillId="12" borderId="30" xfId="0" applyFont="1" applyFill="1" applyBorder="1" applyAlignment="1" applyProtection="1">
      <alignment horizontal="center" vertical="center" wrapText="1"/>
    </xf>
    <xf numFmtId="0" fontId="30" fillId="12" borderId="31" xfId="0" applyFont="1" applyFill="1" applyBorder="1" applyAlignment="1" applyProtection="1">
      <alignment horizontal="center" vertical="center" wrapText="1"/>
    </xf>
    <xf numFmtId="0" fontId="24" fillId="12" borderId="56" xfId="0" applyFont="1" applyFill="1" applyBorder="1" applyAlignment="1" applyProtection="1">
      <alignment horizontal="center" vertical="center"/>
    </xf>
    <xf numFmtId="0" fontId="24" fillId="12" borderId="10" xfId="0" applyFont="1" applyFill="1" applyBorder="1" applyAlignment="1" applyProtection="1">
      <alignment horizontal="center" vertical="center"/>
    </xf>
    <xf numFmtId="0" fontId="24" fillId="12" borderId="52" xfId="0" applyFont="1" applyFill="1" applyBorder="1" applyAlignment="1" applyProtection="1">
      <alignment horizontal="center" vertical="center"/>
    </xf>
    <xf numFmtId="0" fontId="24" fillId="12" borderId="56" xfId="0" applyFont="1" applyFill="1" applyBorder="1" applyAlignment="1" applyProtection="1">
      <alignment horizontal="center" vertical="center" wrapText="1"/>
    </xf>
    <xf numFmtId="0" fontId="24" fillId="12" borderId="10" xfId="0" applyFont="1" applyFill="1" applyBorder="1" applyAlignment="1" applyProtection="1">
      <alignment horizontal="center" vertical="center" wrapText="1"/>
    </xf>
    <xf numFmtId="0" fontId="30" fillId="0" borderId="60" xfId="0" applyFont="1" applyBorder="1" applyAlignment="1" applyProtection="1">
      <alignment horizontal="center" vertical="top" wrapText="1"/>
    </xf>
    <xf numFmtId="0" fontId="30" fillId="0" borderId="19" xfId="0" applyFont="1" applyBorder="1" applyAlignment="1" applyProtection="1">
      <alignment horizontal="center" vertical="top" wrapText="1"/>
    </xf>
    <xf numFmtId="0" fontId="30" fillId="12" borderId="35" xfId="0" applyFont="1" applyFill="1" applyBorder="1" applyAlignment="1" applyProtection="1">
      <alignment horizontal="center" vertical="center" wrapText="1"/>
    </xf>
    <xf numFmtId="0" fontId="30" fillId="2" borderId="56" xfId="0" applyFont="1" applyFill="1" applyBorder="1" applyAlignment="1" applyProtection="1">
      <alignment horizontal="center" vertical="center" wrapText="1"/>
    </xf>
    <xf numFmtId="0" fontId="30" fillId="2" borderId="10" xfId="0" applyFont="1" applyFill="1" applyBorder="1" applyAlignment="1" applyProtection="1">
      <alignment horizontal="center" vertical="center" wrapText="1"/>
    </xf>
    <xf numFmtId="0" fontId="30" fillId="12" borderId="56" xfId="0" applyFont="1" applyFill="1" applyBorder="1" applyAlignment="1" applyProtection="1">
      <alignment horizontal="center" vertical="center" wrapText="1"/>
    </xf>
    <xf numFmtId="0" fontId="30" fillId="12" borderId="10" xfId="0" applyFont="1" applyFill="1" applyBorder="1" applyAlignment="1" applyProtection="1">
      <alignment horizontal="center" vertical="center" wrapText="1"/>
    </xf>
    <xf numFmtId="0" fontId="30" fillId="12" borderId="70" xfId="0" applyFont="1" applyFill="1" applyBorder="1" applyAlignment="1" applyProtection="1">
      <alignment horizontal="center" vertical="center" wrapText="1"/>
    </xf>
    <xf numFmtId="0" fontId="30" fillId="12" borderId="71" xfId="0" applyFont="1" applyFill="1" applyBorder="1" applyAlignment="1" applyProtection="1">
      <alignment horizontal="center" vertical="center" wrapText="1"/>
    </xf>
    <xf numFmtId="0" fontId="30" fillId="2" borderId="52" xfId="0" applyFont="1" applyFill="1" applyBorder="1" applyAlignment="1" applyProtection="1">
      <alignment horizontal="center" vertical="center" wrapText="1"/>
    </xf>
    <xf numFmtId="0" fontId="24" fillId="12" borderId="52" xfId="0" applyFont="1" applyFill="1" applyBorder="1" applyAlignment="1" applyProtection="1">
      <alignment horizontal="center" vertical="center" wrapText="1"/>
    </xf>
    <xf numFmtId="0" fontId="65" fillId="0" borderId="8" xfId="0" applyFont="1" applyBorder="1" applyAlignment="1" applyProtection="1">
      <alignment horizontal="center" vertical="center"/>
    </xf>
    <xf numFmtId="0" fontId="65" fillId="0" borderId="44" xfId="0" applyFont="1" applyBorder="1" applyAlignment="1" applyProtection="1">
      <alignment horizontal="center" vertical="center"/>
    </xf>
    <xf numFmtId="0" fontId="65" fillId="0" borderId="7" xfId="0" applyFont="1" applyBorder="1" applyAlignment="1" applyProtection="1">
      <alignment horizontal="center" vertical="center"/>
    </xf>
    <xf numFmtId="0" fontId="24" fillId="13" borderId="36" xfId="0" applyFont="1" applyFill="1" applyBorder="1" applyAlignment="1" applyProtection="1">
      <alignment horizontal="center" vertical="center" textRotation="90" wrapText="1"/>
    </xf>
    <xf numFmtId="0" fontId="24" fillId="13" borderId="6" xfId="0" applyFont="1" applyFill="1" applyBorder="1" applyAlignment="1" applyProtection="1">
      <alignment horizontal="center" vertical="center" textRotation="90" wrapText="1"/>
    </xf>
    <xf numFmtId="49" fontId="24" fillId="13" borderId="55" xfId="0" applyNumberFormat="1" applyFont="1" applyFill="1" applyBorder="1" applyAlignment="1" applyProtection="1">
      <alignment horizontal="center" vertical="center" wrapText="1"/>
    </xf>
    <xf numFmtId="49" fontId="24" fillId="13" borderId="58" xfId="0" applyNumberFormat="1" applyFont="1" applyFill="1" applyBorder="1" applyAlignment="1" applyProtection="1">
      <alignment horizontal="center" vertical="center" wrapText="1"/>
    </xf>
    <xf numFmtId="49" fontId="24" fillId="13" borderId="29" xfId="0" applyNumberFormat="1" applyFont="1" applyFill="1" applyBorder="1" applyAlignment="1" applyProtection="1">
      <alignment horizontal="center" vertical="center" wrapText="1"/>
    </xf>
    <xf numFmtId="49" fontId="24" fillId="13" borderId="31" xfId="0" applyNumberFormat="1"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xf>
    <xf numFmtId="0" fontId="24" fillId="13" borderId="79" xfId="0" applyFont="1" applyFill="1" applyBorder="1" applyAlignment="1" applyProtection="1">
      <alignment horizontal="center" vertical="center"/>
    </xf>
    <xf numFmtId="0" fontId="24" fillId="13" borderId="36" xfId="0" applyFont="1" applyFill="1" applyBorder="1" applyAlignment="1" applyProtection="1">
      <alignment horizontal="center" vertical="center" wrapText="1"/>
    </xf>
    <xf numFmtId="0" fontId="24" fillId="13" borderId="6" xfId="0" applyFont="1" applyFill="1" applyBorder="1" applyAlignment="1" applyProtection="1">
      <alignment horizontal="center" vertical="center" wrapText="1"/>
    </xf>
    <xf numFmtId="0" fontId="30" fillId="7" borderId="8" xfId="0" applyFont="1" applyFill="1" applyBorder="1" applyAlignment="1" applyProtection="1">
      <alignment horizontal="left" vertical="center" wrapText="1"/>
    </xf>
    <xf numFmtId="0" fontId="30" fillId="7" borderId="44" xfId="0" applyFont="1" applyFill="1" applyBorder="1" applyAlignment="1" applyProtection="1">
      <alignment horizontal="left" vertical="center" wrapText="1"/>
    </xf>
    <xf numFmtId="0" fontId="30" fillId="7" borderId="7" xfId="0" applyFont="1" applyFill="1" applyBorder="1" applyAlignment="1" applyProtection="1">
      <alignment horizontal="left" vertical="center" wrapText="1"/>
    </xf>
    <xf numFmtId="0" fontId="24" fillId="7" borderId="0" xfId="0" applyFont="1" applyFill="1" applyBorder="1" applyAlignment="1" applyProtection="1">
      <alignment horizontal="left" vertical="center" wrapText="1"/>
    </xf>
    <xf numFmtId="0" fontId="24" fillId="7" borderId="12" xfId="0" applyFont="1" applyFill="1" applyBorder="1" applyAlignment="1" applyProtection="1">
      <alignment horizontal="left" vertical="justify" wrapText="1"/>
    </xf>
    <xf numFmtId="0" fontId="24" fillId="7" borderId="13" xfId="0" applyFont="1" applyFill="1" applyBorder="1" applyAlignment="1" applyProtection="1">
      <alignment horizontal="left" vertical="justify" wrapText="1"/>
    </xf>
    <xf numFmtId="0" fontId="24" fillId="7" borderId="14" xfId="0" applyFont="1" applyFill="1" applyBorder="1" applyAlignment="1" applyProtection="1">
      <alignment horizontal="left" vertical="justify" wrapText="1"/>
    </xf>
    <xf numFmtId="0" fontId="24" fillId="18" borderId="48" xfId="0" applyFont="1" applyFill="1" applyBorder="1" applyAlignment="1" applyProtection="1">
      <alignment horizontal="left" vertical="center" wrapText="1"/>
    </xf>
    <xf numFmtId="0" fontId="24" fillId="18" borderId="42" xfId="0" applyFont="1" applyFill="1" applyBorder="1" applyAlignment="1" applyProtection="1">
      <alignment horizontal="left" vertical="center" wrapText="1"/>
    </xf>
    <xf numFmtId="0" fontId="24" fillId="18" borderId="11" xfId="0" applyFont="1" applyFill="1" applyBorder="1" applyAlignment="1" applyProtection="1">
      <alignment horizontal="left" vertical="center" wrapText="1"/>
    </xf>
    <xf numFmtId="0" fontId="24" fillId="13" borderId="12" xfId="0" applyFont="1" applyFill="1" applyBorder="1" applyAlignment="1" applyProtection="1">
      <alignment horizontal="center" vertical="center" textRotation="90" wrapText="1"/>
    </xf>
    <xf numFmtId="0" fontId="30" fillId="12" borderId="61" xfId="0" applyFont="1" applyFill="1" applyBorder="1" applyAlignment="1" applyProtection="1">
      <alignment horizontal="center" vertical="center" wrapText="1"/>
    </xf>
    <xf numFmtId="0" fontId="30" fillId="12" borderId="54" xfId="0" applyFont="1" applyFill="1" applyBorder="1" applyAlignment="1" applyProtection="1">
      <alignment horizontal="center" vertical="center" wrapText="1"/>
    </xf>
    <xf numFmtId="0" fontId="30" fillId="12" borderId="75" xfId="0" applyFont="1" applyFill="1" applyBorder="1" applyAlignment="1" applyProtection="1">
      <alignment horizontal="center" vertical="center" wrapText="1"/>
    </xf>
    <xf numFmtId="0" fontId="30" fillId="12" borderId="9" xfId="0" applyFont="1" applyFill="1" applyBorder="1" applyAlignment="1" applyProtection="1">
      <alignment horizontal="center" vertical="center" wrapText="1"/>
    </xf>
    <xf numFmtId="0" fontId="30" fillId="0" borderId="2" xfId="0" applyFont="1" applyBorder="1" applyAlignment="1" applyProtection="1">
      <alignment horizontal="center" vertical="top" wrapText="1"/>
      <protection locked="0"/>
    </xf>
    <xf numFmtId="0" fontId="30" fillId="0" borderId="30" xfId="0" applyFont="1" applyBorder="1" applyAlignment="1" applyProtection="1">
      <alignment horizontal="center" vertical="top" wrapText="1"/>
      <protection locked="0"/>
    </xf>
    <xf numFmtId="0" fontId="30" fillId="0" borderId="9" xfId="0" applyFont="1" applyBorder="1" applyAlignment="1" applyProtection="1">
      <alignment horizontal="center" vertical="top" wrapText="1"/>
      <protection locked="0"/>
    </xf>
    <xf numFmtId="0" fontId="30" fillId="0" borderId="54" xfId="0" applyFont="1" applyBorder="1" applyAlignment="1" applyProtection="1">
      <alignment horizontal="center" vertical="top" wrapText="1"/>
      <protection locked="0"/>
    </xf>
    <xf numFmtId="0" fontId="30" fillId="0" borderId="17" xfId="0" applyFont="1" applyBorder="1" applyAlignment="1" applyProtection="1">
      <alignment horizontal="center" vertical="center" wrapText="1"/>
      <protection locked="0"/>
    </xf>
    <xf numFmtId="0" fontId="30" fillId="0" borderId="0"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60" xfId="0" applyFont="1" applyBorder="1" applyAlignment="1" applyProtection="1">
      <alignment horizontal="center" vertical="center" wrapText="1"/>
      <protection locked="0"/>
    </xf>
    <xf numFmtId="0" fontId="30" fillId="0" borderId="63"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24" fillId="13" borderId="34" xfId="0" applyFont="1" applyFill="1" applyBorder="1" applyAlignment="1" applyProtection="1">
      <alignment horizontal="center" vertical="center" wrapText="1"/>
    </xf>
    <xf numFmtId="0" fontId="24" fillId="13" borderId="58" xfId="0" applyFont="1" applyFill="1" applyBorder="1" applyAlignment="1" applyProtection="1">
      <alignment horizontal="center" vertical="center" wrapText="1"/>
    </xf>
    <xf numFmtId="0" fontId="30" fillId="2" borderId="33" xfId="0" applyFont="1" applyFill="1" applyBorder="1" applyAlignment="1" applyProtection="1">
      <alignment horizontal="center" vertical="center" wrapText="1"/>
    </xf>
    <xf numFmtId="0" fontId="30" fillId="2" borderId="6" xfId="0" applyFont="1" applyFill="1" applyBorder="1" applyAlignment="1" applyProtection="1">
      <alignment horizontal="center" vertical="center" wrapText="1"/>
    </xf>
    <xf numFmtId="0" fontId="46" fillId="2" borderId="36" xfId="0" applyFont="1" applyFill="1" applyBorder="1" applyAlignment="1" applyProtection="1">
      <alignment horizontal="center" vertical="center" wrapText="1"/>
      <protection locked="0"/>
    </xf>
    <xf numFmtId="0" fontId="46" fillId="2" borderId="37" xfId="0" applyFont="1" applyFill="1" applyBorder="1" applyAlignment="1" applyProtection="1">
      <alignment horizontal="center" vertical="center" wrapText="1"/>
      <protection locked="0"/>
    </xf>
    <xf numFmtId="0" fontId="46" fillId="2" borderId="6" xfId="0" applyFont="1" applyFill="1" applyBorder="1" applyAlignment="1" applyProtection="1">
      <alignment horizontal="center" vertical="center" wrapText="1"/>
      <protection locked="0"/>
    </xf>
    <xf numFmtId="0" fontId="24" fillId="12" borderId="37" xfId="0" applyFont="1" applyFill="1" applyBorder="1" applyAlignment="1" applyProtection="1">
      <alignment horizontal="center" vertical="center" wrapText="1"/>
    </xf>
    <xf numFmtId="0" fontId="24" fillId="12" borderId="6" xfId="0" applyFont="1" applyFill="1" applyBorder="1" applyAlignment="1" applyProtection="1">
      <alignment horizontal="center" vertical="center" wrapText="1"/>
    </xf>
    <xf numFmtId="0" fontId="24" fillId="12" borderId="0" xfId="0" applyFont="1" applyFill="1" applyBorder="1" applyAlignment="1" applyProtection="1">
      <alignment horizontal="center" vertical="center" wrapText="1"/>
    </xf>
    <xf numFmtId="0" fontId="24" fillId="12" borderId="1" xfId="0" applyFont="1" applyFill="1" applyBorder="1" applyAlignment="1" applyProtection="1">
      <alignment horizontal="center" vertical="center" wrapText="1"/>
    </xf>
    <xf numFmtId="0" fontId="24" fillId="12" borderId="15" xfId="0" applyFont="1" applyFill="1" applyBorder="1" applyAlignment="1" applyProtection="1">
      <alignment horizontal="center" vertical="center" wrapText="1"/>
    </xf>
    <xf numFmtId="0" fontId="24" fillId="12" borderId="16" xfId="0" applyFont="1" applyFill="1" applyBorder="1" applyAlignment="1" applyProtection="1">
      <alignment horizontal="center" vertical="center" wrapText="1"/>
    </xf>
    <xf numFmtId="0" fontId="24" fillId="12" borderId="15" xfId="0" applyFont="1" applyFill="1" applyBorder="1" applyAlignment="1" applyProtection="1">
      <alignment horizontal="left" vertical="center" wrapText="1"/>
    </xf>
    <xf numFmtId="0" fontId="24" fillId="12" borderId="16" xfId="0" applyFont="1" applyFill="1" applyBorder="1" applyAlignment="1" applyProtection="1">
      <alignment horizontal="left" vertical="center" wrapText="1"/>
    </xf>
    <xf numFmtId="0" fontId="30" fillId="2" borderId="37" xfId="0" applyFont="1" applyFill="1" applyBorder="1" applyAlignment="1" applyProtection="1">
      <alignment horizontal="center" vertical="center" wrapText="1"/>
    </xf>
    <xf numFmtId="0" fontId="24" fillId="12" borderId="12" xfId="0" applyFont="1" applyFill="1" applyBorder="1" applyAlignment="1" applyProtection="1">
      <alignment horizontal="center" vertical="center" wrapText="1"/>
    </xf>
    <xf numFmtId="0" fontId="24" fillId="12" borderId="12" xfId="0" applyFont="1" applyFill="1" applyBorder="1" applyAlignment="1" applyProtection="1">
      <alignment horizontal="left" vertical="center" wrapText="1"/>
    </xf>
    <xf numFmtId="0" fontId="17" fillId="0" borderId="28"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30" fillId="0" borderId="9" xfId="0" applyFont="1" applyBorder="1" applyAlignment="1" applyProtection="1">
      <alignment horizontal="left" vertical="top" wrapText="1"/>
      <protection locked="0"/>
    </xf>
    <xf numFmtId="0" fontId="17" fillId="0" borderId="53" xfId="0" applyFont="1" applyBorder="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30" fillId="0" borderId="2" xfId="0" applyFont="1" applyBorder="1" applyAlignment="1" applyProtection="1">
      <alignment horizontal="left" vertical="top" wrapText="1"/>
      <protection locked="0"/>
    </xf>
    <xf numFmtId="0" fontId="24" fillId="13" borderId="55" xfId="0" applyFont="1" applyFill="1" applyBorder="1" applyAlignment="1" applyProtection="1">
      <alignment horizontal="center" vertical="center" wrapText="1"/>
    </xf>
    <xf numFmtId="0" fontId="24" fillId="13" borderId="35" xfId="0" applyFont="1" applyFill="1" applyBorder="1" applyAlignment="1" applyProtection="1">
      <alignment horizontal="center" vertical="center" wrapText="1"/>
    </xf>
    <xf numFmtId="0" fontId="24" fillId="13" borderId="12"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wrapText="1"/>
    </xf>
    <xf numFmtId="0" fontId="24" fillId="13" borderId="14" xfId="0" applyFont="1" applyFill="1" applyBorder="1" applyAlignment="1" applyProtection="1">
      <alignment horizontal="center" vertical="center" wrapText="1"/>
    </xf>
    <xf numFmtId="0" fontId="24" fillId="13" borderId="16" xfId="0" applyFont="1" applyFill="1" applyBorder="1" applyAlignment="1" applyProtection="1">
      <alignment horizontal="center" vertical="center" wrapText="1"/>
    </xf>
    <xf numFmtId="0" fontId="24" fillId="13" borderId="1" xfId="0" applyFont="1" applyFill="1" applyBorder="1" applyAlignment="1" applyProtection="1">
      <alignment horizontal="center" vertical="center" wrapText="1"/>
    </xf>
    <xf numFmtId="0" fontId="24" fillId="13" borderId="5" xfId="0" applyFont="1" applyFill="1" applyBorder="1" applyAlignment="1" applyProtection="1">
      <alignment horizontal="center" vertical="center" wrapText="1"/>
    </xf>
    <xf numFmtId="0" fontId="24" fillId="13" borderId="14" xfId="0" applyFont="1" applyFill="1" applyBorder="1" applyAlignment="1" applyProtection="1">
      <alignment horizontal="center" vertical="center"/>
    </xf>
    <xf numFmtId="0" fontId="24" fillId="13" borderId="1" xfId="0" applyFont="1" applyFill="1" applyBorder="1" applyAlignment="1" applyProtection="1">
      <alignment horizontal="center" vertical="center"/>
    </xf>
    <xf numFmtId="0" fontId="24" fillId="13" borderId="5" xfId="0" applyFont="1" applyFill="1" applyBorder="1" applyAlignment="1" applyProtection="1">
      <alignment horizontal="center" vertical="center"/>
    </xf>
    <xf numFmtId="0" fontId="24" fillId="13" borderId="12" xfId="0" applyFont="1" applyFill="1" applyBorder="1" applyAlignment="1" applyProtection="1">
      <alignment horizontal="center" vertical="center"/>
    </xf>
    <xf numFmtId="0" fontId="24" fillId="13" borderId="16" xfId="0" applyFont="1" applyFill="1" applyBorder="1" applyAlignment="1" applyProtection="1">
      <alignment horizontal="center" vertical="center"/>
    </xf>
    <xf numFmtId="0" fontId="24" fillId="13" borderId="42" xfId="0" applyFont="1" applyFill="1" applyBorder="1" applyAlignment="1" applyProtection="1">
      <alignment horizontal="center" vertical="center" wrapText="1"/>
    </xf>
    <xf numFmtId="0" fontId="46" fillId="0" borderId="43" xfId="0" applyFont="1" applyBorder="1" applyAlignment="1" applyProtection="1">
      <alignment horizontal="center" vertical="center"/>
    </xf>
    <xf numFmtId="0" fontId="46" fillId="0" borderId="51" xfId="0" applyFont="1" applyBorder="1" applyAlignment="1" applyProtection="1">
      <alignment horizontal="center" vertical="center"/>
    </xf>
    <xf numFmtId="0" fontId="46" fillId="0" borderId="39" xfId="0" applyFont="1" applyBorder="1" applyAlignment="1" applyProtection="1">
      <alignment horizontal="center" vertical="center"/>
    </xf>
    <xf numFmtId="0" fontId="46" fillId="0" borderId="17" xfId="0" applyFont="1" applyBorder="1" applyAlignment="1" applyProtection="1">
      <alignment horizontal="center" vertical="center"/>
    </xf>
    <xf numFmtId="0" fontId="46" fillId="0" borderId="0" xfId="0" applyFont="1" applyBorder="1" applyAlignment="1" applyProtection="1">
      <alignment horizontal="center" vertical="center"/>
    </xf>
    <xf numFmtId="0" fontId="46" fillId="0" borderId="18" xfId="0" applyFont="1" applyBorder="1" applyAlignment="1" applyProtection="1">
      <alignment horizontal="center" vertical="center"/>
    </xf>
    <xf numFmtId="0" fontId="46" fillId="0" borderId="60" xfId="0" applyFont="1" applyBorder="1" applyAlignment="1" applyProtection="1">
      <alignment horizontal="center" vertical="center"/>
    </xf>
    <xf numFmtId="0" fontId="46" fillId="0" borderId="63" xfId="0" applyFont="1" applyBorder="1" applyAlignment="1" applyProtection="1">
      <alignment horizontal="center" vertical="center"/>
    </xf>
    <xf numFmtId="0" fontId="46" fillId="0" borderId="19" xfId="0" applyFont="1" applyBorder="1" applyAlignment="1" applyProtection="1">
      <alignment horizontal="center" vertical="center"/>
    </xf>
    <xf numFmtId="0" fontId="24" fillId="0" borderId="8" xfId="0" applyFont="1" applyBorder="1" applyAlignment="1" applyProtection="1">
      <alignment horizontal="center"/>
    </xf>
    <xf numFmtId="0" fontId="24" fillId="0" borderId="44" xfId="0" applyFont="1" applyBorder="1" applyAlignment="1" applyProtection="1">
      <alignment horizontal="center"/>
    </xf>
    <xf numFmtId="0" fontId="24" fillId="0" borderId="7" xfId="0" applyFont="1" applyBorder="1" applyAlignment="1" applyProtection="1">
      <alignment horizontal="center"/>
    </xf>
    <xf numFmtId="0" fontId="24" fillId="13" borderId="48" xfId="0" applyFont="1" applyFill="1" applyBorder="1" applyAlignment="1" applyProtection="1">
      <alignment horizontal="center"/>
    </xf>
    <xf numFmtId="0" fontId="24" fillId="13" borderId="42" xfId="0" applyFont="1" applyFill="1" applyBorder="1" applyAlignment="1" applyProtection="1">
      <alignment horizontal="center"/>
    </xf>
    <xf numFmtId="0" fontId="30" fillId="7" borderId="16" xfId="0" applyFont="1" applyFill="1" applyBorder="1" applyAlignment="1" applyProtection="1">
      <alignment horizontal="left" vertical="center" wrapText="1"/>
    </xf>
    <xf numFmtId="0" fontId="30" fillId="7" borderId="1" xfId="0" applyFont="1" applyFill="1" applyBorder="1" applyAlignment="1" applyProtection="1">
      <alignment horizontal="left" vertical="center" wrapText="1"/>
    </xf>
    <xf numFmtId="0" fontId="30" fillId="7" borderId="5" xfId="0" applyFont="1" applyFill="1" applyBorder="1" applyAlignment="1" applyProtection="1">
      <alignment horizontal="left" vertical="center" wrapText="1"/>
    </xf>
    <xf numFmtId="0" fontId="30" fillId="0" borderId="51" xfId="0" applyFont="1" applyBorder="1" applyAlignment="1" applyProtection="1">
      <alignment horizontal="center" vertical="top"/>
    </xf>
    <xf numFmtId="0" fontId="24" fillId="14" borderId="63" xfId="0" applyFont="1" applyFill="1" applyBorder="1" applyAlignment="1" applyProtection="1">
      <alignment horizontal="center" vertical="center"/>
    </xf>
    <xf numFmtId="0" fontId="24" fillId="0" borderId="0" xfId="0" applyFont="1" applyAlignment="1" applyProtection="1">
      <alignment horizontal="center"/>
    </xf>
    <xf numFmtId="0" fontId="24" fillId="7" borderId="0" xfId="0" applyFont="1" applyFill="1" applyBorder="1" applyAlignment="1" applyProtection="1">
      <alignment vertical="center" wrapText="1"/>
    </xf>
    <xf numFmtId="0" fontId="30" fillId="7" borderId="0" xfId="0" applyFont="1" applyFill="1" applyBorder="1" applyAlignment="1" applyProtection="1">
      <alignment vertical="center" wrapText="1"/>
    </xf>
    <xf numFmtId="0" fontId="24" fillId="7" borderId="8" xfId="0" applyFont="1" applyFill="1" applyBorder="1" applyAlignment="1" applyProtection="1">
      <alignment horizontal="left" vertical="center" wrapText="1"/>
    </xf>
    <xf numFmtId="0" fontId="24" fillId="12" borderId="36" xfId="0" applyFont="1" applyFill="1" applyBorder="1" applyAlignment="1" applyProtection="1">
      <alignment horizontal="center" vertical="center" wrapText="1"/>
    </xf>
    <xf numFmtId="0" fontId="24" fillId="7" borderId="44" xfId="0" applyFont="1" applyFill="1" applyBorder="1" applyAlignment="1" applyProtection="1">
      <alignment horizontal="left" vertical="center" wrapText="1"/>
    </xf>
    <xf numFmtId="0" fontId="24" fillId="13" borderId="29"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textRotation="90" wrapText="1"/>
    </xf>
    <xf numFmtId="0" fontId="24" fillId="13" borderId="1" xfId="0" applyFont="1" applyFill="1" applyBorder="1" applyAlignment="1" applyProtection="1">
      <alignment horizontal="center" vertical="center" textRotation="90" wrapText="1"/>
    </xf>
    <xf numFmtId="0" fontId="24" fillId="13" borderId="31" xfId="0" applyFont="1" applyFill="1" applyBorder="1" applyAlignment="1" applyProtection="1">
      <alignment horizontal="center" vertical="center" wrapText="1"/>
    </xf>
    <xf numFmtId="0" fontId="24" fillId="13" borderId="66" xfId="0" applyFont="1" applyFill="1" applyBorder="1" applyAlignment="1" applyProtection="1">
      <alignment horizontal="center" vertical="center" wrapText="1"/>
    </xf>
    <xf numFmtId="0" fontId="24" fillId="13" borderId="62" xfId="0" applyFont="1" applyFill="1" applyBorder="1" applyAlignment="1" applyProtection="1">
      <alignment horizontal="center" vertical="center" wrapText="1"/>
    </xf>
    <xf numFmtId="0" fontId="24" fillId="13" borderId="41" xfId="0" applyFont="1" applyFill="1" applyBorder="1" applyAlignment="1" applyProtection="1">
      <alignment horizontal="center" vertical="center" wrapText="1"/>
    </xf>
    <xf numFmtId="0" fontId="34" fillId="0" borderId="42" xfId="0" applyFont="1" applyBorder="1" applyAlignment="1">
      <alignment horizontal="center" vertical="center"/>
    </xf>
    <xf numFmtId="0" fontId="26" fillId="18" borderId="45" xfId="0" applyFont="1" applyFill="1" applyBorder="1" applyAlignment="1">
      <alignment horizontal="center" vertical="center"/>
    </xf>
    <xf numFmtId="0" fontId="26" fillId="18" borderId="50" xfId="0" applyFont="1" applyFill="1" applyBorder="1" applyAlignment="1">
      <alignment horizontal="center" vertical="center"/>
    </xf>
    <xf numFmtId="0" fontId="26" fillId="18" borderId="22" xfId="0" applyFont="1" applyFill="1" applyBorder="1" applyAlignment="1">
      <alignment horizontal="center" vertical="center"/>
    </xf>
    <xf numFmtId="0" fontId="33" fillId="10" borderId="0" xfId="0" applyFont="1" applyFill="1" applyBorder="1" applyAlignment="1">
      <alignment horizontal="center" vertical="center" wrapText="1"/>
    </xf>
    <xf numFmtId="0" fontId="33" fillId="10" borderId="4" xfId="0" applyFont="1" applyFill="1" applyBorder="1" applyAlignment="1">
      <alignment horizontal="center" vertical="center" wrapText="1"/>
    </xf>
    <xf numFmtId="0" fontId="33" fillId="10" borderId="1" xfId="0" applyFont="1" applyFill="1" applyBorder="1" applyAlignment="1">
      <alignment horizontal="center" vertical="center" wrapText="1"/>
    </xf>
    <xf numFmtId="0" fontId="33" fillId="10" borderId="5" xfId="0" applyFont="1" applyFill="1" applyBorder="1" applyAlignment="1">
      <alignment horizontal="center" vertical="center" wrapText="1"/>
    </xf>
    <xf numFmtId="0" fontId="26" fillId="11" borderId="38" xfId="0" applyFont="1" applyFill="1" applyBorder="1" applyAlignment="1">
      <alignment horizontal="center" vertical="center" wrapText="1"/>
    </xf>
    <xf numFmtId="0" fontId="26" fillId="11" borderId="10" xfId="0" applyFont="1" applyFill="1" applyBorder="1" applyAlignment="1">
      <alignment horizontal="center" vertical="center" wrapText="1"/>
    </xf>
    <xf numFmtId="0" fontId="26" fillId="11" borderId="43" xfId="0" applyFont="1" applyFill="1" applyBorder="1" applyAlignment="1">
      <alignment horizontal="center" vertical="center" wrapText="1"/>
    </xf>
    <xf numFmtId="0" fontId="26" fillId="11" borderId="80" xfId="0" applyFont="1" applyFill="1" applyBorder="1" applyAlignment="1">
      <alignment horizontal="center" vertical="center" wrapText="1"/>
    </xf>
    <xf numFmtId="0" fontId="26" fillId="11" borderId="17" xfId="0" applyFont="1" applyFill="1" applyBorder="1" applyAlignment="1">
      <alignment horizontal="center" vertical="center" wrapText="1"/>
    </xf>
    <xf numFmtId="0" fontId="26" fillId="11" borderId="4" xfId="0" applyFont="1" applyFill="1" applyBorder="1" applyAlignment="1">
      <alignment horizontal="center" vertical="center" wrapText="1"/>
    </xf>
    <xf numFmtId="0" fontId="33" fillId="12" borderId="56" xfId="0" applyFont="1" applyFill="1" applyBorder="1" applyAlignment="1">
      <alignment horizontal="center" vertical="center" wrapText="1"/>
    </xf>
    <xf numFmtId="0" fontId="33" fillId="12" borderId="10" xfId="0" applyFont="1" applyFill="1" applyBorder="1" applyAlignment="1">
      <alignment horizontal="center" vertical="center" wrapText="1"/>
    </xf>
    <xf numFmtId="0" fontId="33" fillId="12" borderId="9" xfId="0" applyFont="1" applyFill="1" applyBorder="1" applyAlignment="1">
      <alignment horizontal="center" vertical="center" wrapText="1"/>
    </xf>
    <xf numFmtId="0" fontId="26" fillId="11" borderId="76" xfId="0" applyFont="1" applyFill="1" applyBorder="1" applyAlignment="1">
      <alignment horizontal="center" vertical="center" wrapText="1"/>
    </xf>
    <xf numFmtId="0" fontId="26" fillId="11" borderId="50" xfId="0" applyFont="1" applyFill="1" applyBorder="1" applyAlignment="1">
      <alignment horizontal="center" vertical="center" wrapText="1"/>
    </xf>
    <xf numFmtId="0" fontId="26" fillId="11" borderId="22" xfId="0" applyFont="1" applyFill="1" applyBorder="1" applyAlignment="1">
      <alignment horizontal="center" vertical="center" wrapText="1"/>
    </xf>
    <xf numFmtId="0" fontId="26" fillId="18" borderId="45" xfId="0" applyFont="1" applyFill="1" applyBorder="1" applyAlignment="1">
      <alignment horizontal="left" vertical="center" wrapText="1"/>
    </xf>
    <xf numFmtId="0" fontId="26" fillId="18" borderId="50" xfId="0" applyFont="1" applyFill="1" applyBorder="1" applyAlignment="1">
      <alignment horizontal="left" vertical="center" wrapText="1"/>
    </xf>
    <xf numFmtId="0" fontId="26" fillId="18" borderId="22" xfId="0" applyFont="1" applyFill="1" applyBorder="1" applyAlignment="1">
      <alignment horizontal="left" vertical="center" wrapText="1"/>
    </xf>
    <xf numFmtId="0" fontId="1" fillId="0" borderId="8" xfId="0" applyFont="1" applyBorder="1" applyAlignment="1">
      <alignment horizontal="left" vertical="center" wrapText="1"/>
    </xf>
    <xf numFmtId="0" fontId="1" fillId="0" borderId="44" xfId="0" applyFont="1" applyBorder="1" applyAlignment="1">
      <alignment horizontal="left" vertical="center" wrapText="1"/>
    </xf>
    <xf numFmtId="0" fontId="1" fillId="0" borderId="7" xfId="0" applyFont="1" applyBorder="1" applyAlignment="1">
      <alignment horizontal="left" vertical="center" wrapText="1"/>
    </xf>
    <xf numFmtId="0" fontId="64" fillId="0" borderId="76" xfId="0" applyFont="1" applyBorder="1" applyAlignment="1">
      <alignment horizontal="left" vertical="center" wrapText="1"/>
    </xf>
    <xf numFmtId="0" fontId="64" fillId="0" borderId="50" xfId="0" applyFont="1" applyBorder="1" applyAlignment="1">
      <alignment horizontal="left" vertical="center" wrapText="1"/>
    </xf>
    <xf numFmtId="0" fontId="64" fillId="0" borderId="40" xfId="0" applyFont="1" applyBorder="1" applyAlignment="1">
      <alignment horizontal="left" vertical="center" wrapText="1"/>
    </xf>
    <xf numFmtId="0" fontId="33" fillId="12" borderId="56" xfId="0" applyFont="1" applyFill="1" applyBorder="1" applyAlignment="1">
      <alignment horizontal="justify" vertical="center" wrapText="1"/>
    </xf>
    <xf numFmtId="0" fontId="33" fillId="12" borderId="10" xfId="0" applyFont="1" applyFill="1" applyBorder="1" applyAlignment="1">
      <alignment horizontal="justify" vertical="center" wrapText="1"/>
    </xf>
    <xf numFmtId="0" fontId="33" fillId="12" borderId="52" xfId="0" applyFont="1" applyFill="1" applyBorder="1" applyAlignment="1">
      <alignment horizontal="justify" vertical="center" wrapText="1"/>
    </xf>
    <xf numFmtId="0" fontId="33" fillId="12" borderId="9" xfId="0" applyFont="1" applyFill="1" applyBorder="1" applyAlignment="1">
      <alignment horizontal="justify" vertical="center" wrapText="1"/>
    </xf>
    <xf numFmtId="0" fontId="33" fillId="2" borderId="38" xfId="0" applyFont="1" applyFill="1" applyBorder="1" applyAlignment="1">
      <alignment horizontal="center" vertical="center" wrapText="1"/>
    </xf>
    <xf numFmtId="0" fontId="33" fillId="2" borderId="52" xfId="0" applyFont="1" applyFill="1" applyBorder="1" applyAlignment="1">
      <alignment horizontal="center" vertical="center" wrapText="1"/>
    </xf>
    <xf numFmtId="0" fontId="33" fillId="12" borderId="74" xfId="0" applyFont="1" applyFill="1" applyBorder="1" applyAlignment="1">
      <alignment horizontal="center" vertical="center" wrapText="1"/>
    </xf>
    <xf numFmtId="0" fontId="33" fillId="12" borderId="78"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12" borderId="38" xfId="0" applyFont="1" applyFill="1" applyBorder="1" applyAlignment="1">
      <alignment horizontal="left" vertical="center" wrapText="1"/>
    </xf>
    <xf numFmtId="0" fontId="33" fillId="12" borderId="10" xfId="0" applyFont="1" applyFill="1" applyBorder="1" applyAlignment="1">
      <alignment horizontal="left" vertical="center" wrapText="1"/>
    </xf>
    <xf numFmtId="0" fontId="33" fillId="12" borderId="52" xfId="0" applyFont="1" applyFill="1" applyBorder="1" applyAlignment="1">
      <alignment horizontal="left" vertical="center" wrapText="1"/>
    </xf>
    <xf numFmtId="0" fontId="33" fillId="12" borderId="53" xfId="0" applyFont="1" applyFill="1" applyBorder="1" applyAlignment="1">
      <alignment horizontal="center" vertical="center" wrapText="1"/>
    </xf>
    <xf numFmtId="0" fontId="33" fillId="12" borderId="9" xfId="0" applyFont="1" applyFill="1" applyBorder="1" applyAlignment="1">
      <alignment horizontal="left" vertical="center" wrapText="1"/>
    </xf>
    <xf numFmtId="0" fontId="33" fillId="0" borderId="56" xfId="0" applyFont="1" applyBorder="1" applyAlignment="1" applyProtection="1">
      <alignment horizontal="center" vertical="center" wrapText="1"/>
      <protection locked="0"/>
    </xf>
    <xf numFmtId="0" fontId="33" fillId="0" borderId="10" xfId="0" applyFont="1" applyBorder="1" applyAlignment="1" applyProtection="1">
      <alignment horizontal="center" vertical="center" wrapText="1"/>
      <protection locked="0"/>
    </xf>
    <xf numFmtId="0" fontId="33" fillId="0" borderId="52" xfId="0" applyFont="1" applyBorder="1" applyAlignment="1" applyProtection="1">
      <alignment horizontal="center" vertical="center" wrapText="1"/>
      <protection locked="0"/>
    </xf>
    <xf numFmtId="0" fontId="8" fillId="0" borderId="56"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52" xfId="0" applyFont="1" applyBorder="1" applyAlignment="1" applyProtection="1">
      <alignment horizontal="center" vertical="center" wrapText="1"/>
      <protection locked="0"/>
    </xf>
    <xf numFmtId="0" fontId="48" fillId="0" borderId="38" xfId="0" applyFont="1" applyBorder="1" applyAlignment="1" applyProtection="1">
      <alignment horizontal="center" vertical="center" wrapText="1"/>
      <protection locked="0"/>
    </xf>
    <xf numFmtId="0" fontId="48" fillId="0" borderId="10" xfId="0" applyFont="1" applyBorder="1" applyAlignment="1" applyProtection="1">
      <alignment horizontal="center" vertical="center" wrapText="1"/>
      <protection locked="0"/>
    </xf>
    <xf numFmtId="0" fontId="48" fillId="0" borderId="52" xfId="0" applyFont="1" applyBorder="1" applyAlignment="1" applyProtection="1">
      <alignment horizontal="center" vertical="center" wrapText="1"/>
      <protection locked="0"/>
    </xf>
    <xf numFmtId="0" fontId="33" fillId="0" borderId="56"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0" fontId="33" fillId="0" borderId="52" xfId="0" applyFont="1" applyBorder="1" applyAlignment="1" applyProtection="1">
      <alignment horizontal="left" vertical="center" wrapText="1"/>
      <protection locked="0"/>
    </xf>
    <xf numFmtId="0" fontId="26" fillId="13" borderId="76" xfId="0" applyFont="1" applyFill="1" applyBorder="1" applyAlignment="1">
      <alignment horizontal="center" vertical="center" wrapText="1"/>
    </xf>
    <xf numFmtId="0" fontId="26" fillId="13" borderId="50" xfId="0" applyFont="1" applyFill="1" applyBorder="1" applyAlignment="1">
      <alignment horizontal="center" vertical="center" wrapText="1"/>
    </xf>
    <xf numFmtId="0" fontId="26" fillId="13" borderId="22" xfId="0" applyFont="1" applyFill="1" applyBorder="1" applyAlignment="1">
      <alignment horizontal="center" vertical="center" wrapText="1"/>
    </xf>
    <xf numFmtId="0" fontId="26" fillId="13" borderId="43" xfId="0" applyFont="1" applyFill="1" applyBorder="1" applyAlignment="1">
      <alignment horizontal="center" vertical="center" wrapText="1"/>
    </xf>
    <xf numFmtId="0" fontId="26" fillId="13" borderId="51" xfId="0" applyFont="1" applyFill="1" applyBorder="1" applyAlignment="1">
      <alignment horizontal="center" vertical="center" wrapText="1"/>
    </xf>
    <xf numFmtId="0" fontId="26" fillId="13" borderId="80" xfId="0" applyFont="1" applyFill="1" applyBorder="1" applyAlignment="1">
      <alignment horizontal="center" vertical="center" wrapText="1"/>
    </xf>
    <xf numFmtId="0" fontId="26" fillId="0" borderId="76" xfId="0" applyFont="1" applyBorder="1" applyAlignment="1">
      <alignment horizontal="left" wrapText="1"/>
    </xf>
    <xf numFmtId="0" fontId="26" fillId="0" borderId="50" xfId="0" applyFont="1" applyBorder="1" applyAlignment="1">
      <alignment horizontal="left" wrapText="1"/>
    </xf>
    <xf numFmtId="0" fontId="26" fillId="0" borderId="22" xfId="0" applyFont="1" applyBorder="1" applyAlignment="1">
      <alignment horizontal="left" wrapText="1"/>
    </xf>
    <xf numFmtId="0" fontId="48" fillId="0" borderId="43" xfId="0" applyFont="1" applyBorder="1" applyAlignment="1" applyProtection="1">
      <alignment horizontal="left" vertical="center" wrapText="1"/>
      <protection locked="0"/>
    </xf>
    <xf numFmtId="0" fontId="48" fillId="0" borderId="80" xfId="0" applyFont="1" applyBorder="1" applyAlignment="1" applyProtection="1">
      <alignment horizontal="left" vertical="center" wrapText="1"/>
      <protection locked="0"/>
    </xf>
    <xf numFmtId="0" fontId="48" fillId="0" borderId="17" xfId="0" applyFont="1" applyBorder="1" applyAlignment="1" applyProtection="1">
      <alignment horizontal="left" vertical="center" wrapText="1"/>
      <protection locked="0"/>
    </xf>
    <xf numFmtId="0" fontId="48" fillId="0" borderId="4" xfId="0" applyFont="1" applyBorder="1" applyAlignment="1" applyProtection="1">
      <alignment horizontal="left" vertical="center" wrapText="1"/>
      <protection locked="0"/>
    </xf>
    <xf numFmtId="0" fontId="48" fillId="0" borderId="79" xfId="0" applyFont="1" applyBorder="1" applyAlignment="1" applyProtection="1">
      <alignment horizontal="left" vertical="center" wrapText="1"/>
      <protection locked="0"/>
    </xf>
    <xf numFmtId="0" fontId="48" fillId="0" borderId="5" xfId="0" applyFont="1" applyBorder="1" applyAlignment="1" applyProtection="1">
      <alignment horizontal="left" vertical="center" wrapText="1"/>
      <protection locked="0"/>
    </xf>
    <xf numFmtId="0" fontId="26" fillId="0" borderId="8" xfId="0" applyFont="1" applyBorder="1" applyAlignment="1">
      <alignment horizontal="left" wrapText="1"/>
    </xf>
    <xf numFmtId="0" fontId="26" fillId="0" borderId="44" xfId="0" applyFont="1" applyBorder="1" applyAlignment="1">
      <alignment horizontal="left" wrapText="1"/>
    </xf>
    <xf numFmtId="0" fontId="26" fillId="0" borderId="23" xfId="0" applyFont="1" applyBorder="1" applyAlignment="1">
      <alignment horizontal="left" wrapText="1"/>
    </xf>
    <xf numFmtId="0" fontId="48" fillId="0" borderId="9" xfId="0" applyFont="1" applyBorder="1" applyAlignment="1" applyProtection="1">
      <alignment horizontal="center" vertical="center" wrapText="1"/>
      <protection locked="0"/>
    </xf>
    <xf numFmtId="0" fontId="48" fillId="0" borderId="38" xfId="0" applyFont="1" applyBorder="1" applyAlignment="1" applyProtection="1">
      <alignment horizontal="left" vertical="center" wrapText="1"/>
      <protection locked="0"/>
    </xf>
    <xf numFmtId="0" fontId="48" fillId="0" borderId="10" xfId="0" applyFont="1" applyBorder="1" applyAlignment="1" applyProtection="1">
      <alignment horizontal="left" vertical="center" wrapText="1"/>
      <protection locked="0"/>
    </xf>
    <xf numFmtId="0" fontId="48" fillId="0" borderId="52" xfId="0" applyFont="1" applyBorder="1" applyAlignment="1" applyProtection="1">
      <alignment horizontal="left" vertical="center" wrapText="1"/>
      <protection locked="0"/>
    </xf>
    <xf numFmtId="14" fontId="56" fillId="0" borderId="10" xfId="0" applyNumberFormat="1" applyFont="1" applyBorder="1" applyAlignment="1" applyProtection="1">
      <alignment horizontal="center" vertical="center" wrapText="1"/>
      <protection locked="0"/>
    </xf>
    <xf numFmtId="14" fontId="56" fillId="0" borderId="9" xfId="0" applyNumberFormat="1" applyFont="1" applyBorder="1" applyAlignment="1" applyProtection="1">
      <alignment horizontal="center" vertical="center" wrapText="1"/>
      <protection locked="0"/>
    </xf>
    <xf numFmtId="0" fontId="8" fillId="0" borderId="46" xfId="0" applyFont="1" applyBorder="1" applyAlignment="1" applyProtection="1">
      <alignment horizontal="left" vertical="center" wrapText="1"/>
      <protection locked="0"/>
    </xf>
    <xf numFmtId="0" fontId="8" fillId="0" borderId="44"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33" fillId="0" borderId="56" xfId="0" applyFont="1" applyBorder="1" applyAlignment="1">
      <alignment horizontal="center" vertical="center" wrapText="1"/>
    </xf>
    <xf numFmtId="0" fontId="33" fillId="0" borderId="10" xfId="0" applyFont="1" applyBorder="1" applyAlignment="1">
      <alignment horizontal="center" vertical="center" wrapText="1"/>
    </xf>
    <xf numFmtId="0" fontId="33" fillId="12" borderId="52"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12" borderId="77" xfId="0" applyFont="1" applyFill="1" applyBorder="1" applyAlignment="1">
      <alignment horizontal="center" vertical="center" wrapText="1"/>
    </xf>
    <xf numFmtId="0" fontId="33" fillId="12" borderId="38" xfId="0" applyFont="1" applyFill="1" applyBorder="1" applyAlignment="1">
      <alignment horizontal="center" vertical="center" wrapText="1"/>
    </xf>
    <xf numFmtId="0" fontId="33" fillId="12" borderId="56" xfId="0" applyFont="1" applyFill="1" applyBorder="1" applyAlignment="1">
      <alignment horizontal="left" vertical="center" wrapText="1"/>
    </xf>
    <xf numFmtId="0" fontId="33" fillId="0" borderId="66" xfId="0" applyFont="1" applyBorder="1" applyAlignment="1" applyProtection="1">
      <alignment horizontal="left" wrapText="1"/>
      <protection locked="0"/>
    </xf>
    <xf numFmtId="0" fontId="33" fillId="0" borderId="62" xfId="0" applyFont="1" applyBorder="1" applyAlignment="1" applyProtection="1">
      <alignment horizontal="left" wrapText="1"/>
      <protection locked="0"/>
    </xf>
    <xf numFmtId="0" fontId="33" fillId="0" borderId="41" xfId="0" applyFont="1" applyBorder="1" applyAlignment="1" applyProtection="1">
      <alignment horizontal="left" wrapText="1"/>
      <protection locked="0"/>
    </xf>
    <xf numFmtId="0" fontId="8" fillId="0" borderId="8"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26" fillId="0" borderId="76"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8" xfId="0" applyFont="1" applyBorder="1" applyAlignment="1">
      <alignment horizontal="left"/>
    </xf>
    <xf numFmtId="0" fontId="26" fillId="0" borderId="7" xfId="0" applyFont="1" applyBorder="1" applyAlignment="1">
      <alignment horizontal="left"/>
    </xf>
    <xf numFmtId="0" fontId="26" fillId="13" borderId="45" xfId="0" applyFont="1" applyFill="1" applyBorder="1" applyAlignment="1">
      <alignment horizontal="center" vertical="center" wrapText="1"/>
    </xf>
    <xf numFmtId="0" fontId="26" fillId="13" borderId="40" xfId="0" applyFont="1" applyFill="1" applyBorder="1" applyAlignment="1">
      <alignment horizontal="center" vertical="center" wrapText="1"/>
    </xf>
    <xf numFmtId="0" fontId="26" fillId="13" borderId="43" xfId="0" applyFont="1" applyFill="1" applyBorder="1" applyAlignment="1">
      <alignment horizontal="center" vertical="center"/>
    </xf>
    <xf numFmtId="0" fontId="26" fillId="13" borderId="39" xfId="0" applyFont="1" applyFill="1" applyBorder="1" applyAlignment="1">
      <alignment horizontal="center" vertical="center"/>
    </xf>
    <xf numFmtId="0" fontId="33" fillId="2" borderId="10" xfId="0" applyFont="1" applyFill="1" applyBorder="1" applyAlignment="1">
      <alignment horizontal="center" vertical="center" wrapText="1"/>
    </xf>
    <xf numFmtId="0" fontId="26" fillId="0" borderId="8" xfId="0" applyFont="1" applyBorder="1" applyAlignment="1">
      <alignment horizontal="center" vertical="center"/>
    </xf>
    <xf numFmtId="0" fontId="26" fillId="0" borderId="7" xfId="0" applyFont="1" applyBorder="1" applyAlignment="1">
      <alignment horizontal="center" vertical="center"/>
    </xf>
    <xf numFmtId="0" fontId="26" fillId="0" borderId="66" xfId="0" applyFont="1" applyBorder="1" applyAlignment="1">
      <alignment horizontal="left"/>
    </xf>
    <xf numFmtId="0" fontId="26" fillId="0" borderId="41" xfId="0" applyFont="1" applyBorder="1" applyAlignment="1">
      <alignment horizontal="left"/>
    </xf>
    <xf numFmtId="1" fontId="33" fillId="12" borderId="10" xfId="0" applyNumberFormat="1" applyFont="1" applyFill="1" applyBorder="1" applyAlignment="1">
      <alignment horizontal="center" vertical="center" wrapText="1"/>
    </xf>
    <xf numFmtId="1" fontId="33" fillId="12" borderId="9" xfId="0" applyNumberFormat="1" applyFont="1" applyFill="1" applyBorder="1" applyAlignment="1">
      <alignment horizontal="center" vertical="center" wrapText="1"/>
    </xf>
    <xf numFmtId="0" fontId="26" fillId="0" borderId="66" xfId="0" applyFont="1" applyBorder="1" applyAlignment="1">
      <alignment horizontal="left" wrapText="1"/>
    </xf>
    <xf numFmtId="0" fontId="26" fillId="0" borderId="62" xfId="0" applyFont="1" applyBorder="1" applyAlignment="1">
      <alignment horizontal="left" wrapText="1"/>
    </xf>
    <xf numFmtId="0" fontId="26" fillId="0" borderId="24" xfId="0" applyFont="1" applyBorder="1" applyAlignment="1">
      <alignment horizontal="left" wrapText="1"/>
    </xf>
    <xf numFmtId="0" fontId="1" fillId="0" borderId="66" xfId="0" applyFont="1" applyBorder="1" applyAlignment="1">
      <alignment horizontal="left" vertical="center" wrapText="1"/>
    </xf>
    <xf numFmtId="0" fontId="1" fillId="0" borderId="62" xfId="0" applyFont="1" applyBorder="1" applyAlignment="1">
      <alignment horizontal="left" vertical="center" wrapText="1"/>
    </xf>
    <xf numFmtId="0" fontId="1" fillId="0" borderId="41" xfId="0" applyFont="1" applyBorder="1" applyAlignment="1">
      <alignment horizontal="left" vertical="center" wrapText="1"/>
    </xf>
    <xf numFmtId="0" fontId="55" fillId="0" borderId="77" xfId="0" applyFont="1" applyBorder="1" applyAlignment="1">
      <alignment horizontal="center" vertical="center"/>
    </xf>
    <xf numFmtId="0" fontId="55" fillId="0" borderId="78" xfId="0" applyFont="1" applyBorder="1" applyAlignment="1">
      <alignment horizontal="center" vertical="center"/>
    </xf>
    <xf numFmtId="0" fontId="55" fillId="0" borderId="21" xfId="0" applyFont="1" applyBorder="1" applyAlignment="1">
      <alignment horizontal="center" vertical="center"/>
    </xf>
    <xf numFmtId="0" fontId="26" fillId="0" borderId="44" xfId="0" applyFont="1" applyBorder="1" applyAlignment="1">
      <alignment horizontal="center" vertical="center"/>
    </xf>
    <xf numFmtId="0" fontId="26" fillId="0" borderId="23" xfId="0" applyFont="1" applyBorder="1" applyAlignment="1">
      <alignment horizontal="center" vertical="center"/>
    </xf>
    <xf numFmtId="0" fontId="33" fillId="0" borderId="45" xfId="0" applyFont="1" applyBorder="1" applyAlignment="1">
      <alignment horizontal="left" vertical="top"/>
    </xf>
    <xf numFmtId="0" fontId="33" fillId="0" borderId="22" xfId="0" applyFont="1" applyBorder="1" applyAlignment="1">
      <alignment horizontal="left" vertical="top"/>
    </xf>
    <xf numFmtId="0" fontId="33" fillId="0" borderId="46" xfId="0" applyFont="1" applyBorder="1" applyAlignment="1">
      <alignment horizontal="left" vertical="top"/>
    </xf>
    <xf numFmtId="0" fontId="33" fillId="0" borderId="23" xfId="0" applyFont="1" applyBorder="1" applyAlignment="1">
      <alignment horizontal="left" vertical="top"/>
    </xf>
    <xf numFmtId="0" fontId="33" fillId="0" borderId="57" xfId="0" applyFont="1" applyBorder="1" applyAlignment="1">
      <alignment horizontal="left" vertical="top"/>
    </xf>
    <xf numFmtId="0" fontId="33" fillId="0" borderId="24" xfId="0" applyFont="1" applyBorder="1" applyAlignment="1">
      <alignment horizontal="left" vertical="top"/>
    </xf>
    <xf numFmtId="0" fontId="26" fillId="0" borderId="76" xfId="0" applyFont="1" applyBorder="1" applyAlignment="1">
      <alignment horizontal="center" vertical="center"/>
    </xf>
    <xf numFmtId="0" fontId="26" fillId="0" borderId="50" xfId="0" applyFont="1" applyBorder="1" applyAlignment="1">
      <alignment horizontal="center" vertical="center"/>
    </xf>
    <xf numFmtId="0" fontId="26" fillId="0" borderId="22" xfId="0" applyFont="1" applyBorder="1" applyAlignment="1">
      <alignment horizontal="center" vertical="center"/>
    </xf>
    <xf numFmtId="0" fontId="33" fillId="10" borderId="15" xfId="0" applyFont="1" applyFill="1" applyBorder="1" applyAlignment="1">
      <alignment horizontal="left" vertical="center" wrapText="1"/>
    </xf>
    <xf numFmtId="0" fontId="33" fillId="10" borderId="0" xfId="0" applyFont="1" applyFill="1" applyBorder="1" applyAlignment="1">
      <alignment horizontal="left" vertical="center" wrapText="1"/>
    </xf>
    <xf numFmtId="0" fontId="33" fillId="10" borderId="16" xfId="0" applyFont="1" applyFill="1" applyBorder="1" applyAlignment="1">
      <alignment horizontal="left" vertical="center" wrapText="1"/>
    </xf>
    <xf numFmtId="0" fontId="33" fillId="10" borderId="1" xfId="0" applyFont="1" applyFill="1" applyBorder="1" applyAlignment="1">
      <alignment horizontal="left" vertical="center" wrapText="1"/>
    </xf>
    <xf numFmtId="0" fontId="26" fillId="11" borderId="8" xfId="0" applyFont="1" applyFill="1" applyBorder="1" applyAlignment="1">
      <alignment horizontal="center" vertical="center" wrapText="1"/>
    </xf>
    <xf numFmtId="0" fontId="26" fillId="11" borderId="7" xfId="0" applyFont="1" applyFill="1" applyBorder="1" applyAlignment="1">
      <alignment horizontal="center" vertical="center" wrapText="1"/>
    </xf>
    <xf numFmtId="1" fontId="33" fillId="12" borderId="38" xfId="0" applyNumberFormat="1" applyFont="1" applyFill="1" applyBorder="1" applyAlignment="1">
      <alignment horizontal="center" vertical="center" wrapText="1"/>
    </xf>
    <xf numFmtId="1" fontId="33" fillId="12" borderId="52" xfId="0" applyNumberFormat="1" applyFont="1" applyFill="1" applyBorder="1" applyAlignment="1">
      <alignment horizontal="center" vertical="center" wrapText="1"/>
    </xf>
    <xf numFmtId="0" fontId="48" fillId="0" borderId="9" xfId="0" applyFont="1" applyBorder="1" applyAlignment="1" applyProtection="1">
      <alignment horizontal="left" vertical="center" wrapText="1"/>
      <protection locked="0"/>
    </xf>
    <xf numFmtId="0" fontId="48" fillId="0" borderId="60" xfId="0" applyFont="1" applyBorder="1" applyAlignment="1" applyProtection="1">
      <alignment horizontal="left" vertical="center" wrapText="1"/>
      <protection locked="0"/>
    </xf>
    <xf numFmtId="0" fontId="48" fillId="0" borderId="67" xfId="0" applyFont="1" applyBorder="1" applyAlignment="1" applyProtection="1">
      <alignment horizontal="left" vertical="center" wrapText="1"/>
      <protection locked="0"/>
    </xf>
    <xf numFmtId="0" fontId="56" fillId="0" borderId="17" xfId="0" applyFont="1" applyBorder="1" applyAlignment="1" applyProtection="1">
      <alignment horizontal="left" vertical="center" wrapText="1"/>
      <protection locked="0"/>
    </xf>
    <xf numFmtId="0" fontId="56" fillId="0" borderId="4" xfId="0" applyFont="1" applyBorder="1" applyAlignment="1" applyProtection="1">
      <alignment horizontal="left" vertical="center" wrapText="1"/>
      <protection locked="0"/>
    </xf>
    <xf numFmtId="0" fontId="56" fillId="0" borderId="60" xfId="0" applyFont="1" applyBorder="1" applyAlignment="1" applyProtection="1">
      <alignment horizontal="left" vertical="center" wrapText="1"/>
      <protection locked="0"/>
    </xf>
    <xf numFmtId="0" fontId="56" fillId="0" borderId="67" xfId="0" applyFont="1" applyBorder="1" applyAlignment="1" applyProtection="1">
      <alignment horizontal="left" vertical="center" wrapText="1"/>
      <protection locked="0"/>
    </xf>
    <xf numFmtId="0" fontId="56" fillId="0" borderId="10" xfId="0" applyFont="1" applyBorder="1" applyAlignment="1" applyProtection="1">
      <alignment horizontal="left" vertical="center" wrapText="1"/>
      <protection locked="0"/>
    </xf>
    <xf numFmtId="0" fontId="56" fillId="0" borderId="9" xfId="0" applyFont="1" applyBorder="1" applyAlignment="1" applyProtection="1">
      <alignment horizontal="left" vertical="center" wrapText="1"/>
      <protection locked="0"/>
    </xf>
    <xf numFmtId="0" fontId="56" fillId="0" borderId="10" xfId="0" applyFont="1" applyBorder="1" applyAlignment="1" applyProtection="1">
      <alignment horizontal="center" vertical="center" wrapText="1"/>
      <protection locked="0"/>
    </xf>
    <xf numFmtId="0" fontId="56" fillId="0" borderId="9" xfId="0" applyFont="1" applyBorder="1" applyAlignment="1" applyProtection="1">
      <alignment horizontal="center" vertical="center" wrapText="1"/>
      <protection locked="0"/>
    </xf>
    <xf numFmtId="9" fontId="56" fillId="0" borderId="10" xfId="0" applyNumberFormat="1" applyFont="1" applyBorder="1" applyAlignment="1" applyProtection="1">
      <alignment horizontal="center" vertical="center" wrapText="1"/>
      <protection locked="0"/>
    </xf>
    <xf numFmtId="9" fontId="56" fillId="0" borderId="9" xfId="0" applyNumberFormat="1" applyFont="1" applyBorder="1" applyAlignment="1" applyProtection="1">
      <alignment horizontal="center" vertical="center" wrapText="1"/>
      <protection locked="0"/>
    </xf>
    <xf numFmtId="0" fontId="33" fillId="0" borderId="8" xfId="0" applyFont="1" applyBorder="1" applyAlignment="1" applyProtection="1">
      <alignment horizontal="left" wrapText="1"/>
      <protection locked="0"/>
    </xf>
    <xf numFmtId="0" fontId="33" fillId="0" borderId="7" xfId="0" applyFont="1" applyBorder="1" applyAlignment="1" applyProtection="1">
      <alignment horizontal="left" wrapText="1"/>
      <protection locked="0"/>
    </xf>
    <xf numFmtId="0" fontId="33" fillId="0" borderId="44" xfId="0" applyFont="1" applyBorder="1" applyAlignment="1" applyProtection="1">
      <alignment horizontal="left" wrapText="1"/>
      <protection locked="0"/>
    </xf>
    <xf numFmtId="0" fontId="8" fillId="0" borderId="57"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41" xfId="0" applyFont="1" applyBorder="1" applyAlignment="1" applyProtection="1">
      <alignment horizontal="left" vertical="center" wrapText="1"/>
      <protection locked="0"/>
    </xf>
    <xf numFmtId="0" fontId="63" fillId="0" borderId="46" xfId="0" applyFont="1" applyBorder="1" applyAlignment="1" applyProtection="1">
      <alignment horizontal="left" vertical="center" wrapText="1"/>
      <protection locked="0"/>
    </xf>
    <xf numFmtId="0" fontId="63" fillId="0" borderId="44" xfId="0" applyFont="1" applyBorder="1" applyAlignment="1" applyProtection="1">
      <alignment horizontal="left" vertical="center" wrapText="1"/>
      <protection locked="0"/>
    </xf>
    <xf numFmtId="0" fontId="63" fillId="0" borderId="7" xfId="0" applyFont="1" applyBorder="1" applyAlignment="1" applyProtection="1">
      <alignment horizontal="left" vertical="center" wrapText="1"/>
      <protection locked="0"/>
    </xf>
    <xf numFmtId="0" fontId="33" fillId="0" borderId="8" xfId="0" applyFont="1" applyBorder="1" applyAlignment="1" applyProtection="1">
      <alignment horizontal="center" vertical="center" wrapText="1"/>
      <protection locked="0"/>
    </xf>
    <xf numFmtId="0" fontId="33" fillId="0" borderId="44" xfId="0" applyFont="1" applyBorder="1" applyAlignment="1" applyProtection="1">
      <alignment horizontal="center" vertical="center" wrapText="1"/>
      <protection locked="0"/>
    </xf>
    <xf numFmtId="0" fontId="33" fillId="0" borderId="7" xfId="0" applyFont="1" applyBorder="1" applyAlignment="1" applyProtection="1">
      <alignment horizontal="center" vertical="center" wrapText="1"/>
      <protection locked="0"/>
    </xf>
    <xf numFmtId="0" fontId="63" fillId="0" borderId="45" xfId="0" applyFont="1" applyBorder="1" applyAlignment="1" applyProtection="1">
      <alignment horizontal="left" vertical="center" wrapText="1"/>
      <protection locked="0"/>
    </xf>
    <xf numFmtId="0" fontId="63" fillId="0" borderId="50" xfId="0" applyFont="1" applyBorder="1" applyAlignment="1" applyProtection="1">
      <alignment horizontal="left" vertical="center" wrapText="1"/>
      <protection locked="0"/>
    </xf>
    <xf numFmtId="0" fontId="63" fillId="0" borderId="40" xfId="0" applyFont="1" applyBorder="1" applyAlignment="1" applyProtection="1">
      <alignment horizontal="left" vertical="center" wrapText="1"/>
      <protection locked="0"/>
    </xf>
    <xf numFmtId="0" fontId="8" fillId="0" borderId="76" xfId="0" applyFont="1" applyBorder="1" applyAlignment="1" applyProtection="1">
      <alignment horizontal="center" vertical="center" wrapText="1"/>
      <protection locked="0"/>
    </xf>
    <xf numFmtId="0" fontId="8" fillId="0" borderId="50"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33" fillId="0" borderId="76" xfId="0" applyFont="1" applyBorder="1" applyAlignment="1" applyProtection="1">
      <alignment horizontal="left" wrapText="1"/>
      <protection locked="0"/>
    </xf>
    <xf numFmtId="0" fontId="33" fillId="0" borderId="40" xfId="0" applyFont="1" applyBorder="1" applyAlignment="1" applyProtection="1">
      <alignment horizontal="left" wrapText="1"/>
      <protection locked="0"/>
    </xf>
    <xf numFmtId="0" fontId="33" fillId="0" borderId="76" xfId="0" applyFont="1" applyBorder="1" applyAlignment="1" applyProtection="1">
      <alignment horizontal="center" vertical="center" wrapText="1"/>
      <protection locked="0"/>
    </xf>
    <xf numFmtId="0" fontId="33" fillId="0" borderId="50" xfId="0" applyFont="1" applyBorder="1" applyAlignment="1" applyProtection="1">
      <alignment horizontal="center" vertical="center" wrapText="1"/>
      <protection locked="0"/>
    </xf>
    <xf numFmtId="0" fontId="33" fillId="0" borderId="40" xfId="0" applyFont="1" applyBorder="1" applyAlignment="1" applyProtection="1">
      <alignment horizontal="center" vertical="center" wrapText="1"/>
      <protection locked="0"/>
    </xf>
    <xf numFmtId="0" fontId="26" fillId="13" borderId="47" xfId="0" applyFont="1" applyFill="1" applyBorder="1" applyAlignment="1">
      <alignment horizontal="center" vertical="center" wrapText="1"/>
    </xf>
    <xf numFmtId="0" fontId="26" fillId="13" borderId="39" xfId="0" applyFont="1" applyFill="1" applyBorder="1" applyAlignment="1">
      <alignment horizontal="center" vertical="center" wrapText="1"/>
    </xf>
    <xf numFmtId="0" fontId="26" fillId="13" borderId="43" xfId="0" applyFont="1" applyFill="1" applyBorder="1" applyAlignment="1">
      <alignment horizontal="left" vertical="center" wrapText="1"/>
    </xf>
    <xf numFmtId="0" fontId="26" fillId="13" borderId="51" xfId="0" applyFont="1" applyFill="1" applyBorder="1" applyAlignment="1">
      <alignment horizontal="left" vertical="center" wrapText="1"/>
    </xf>
    <xf numFmtId="0" fontId="26" fillId="13" borderId="39" xfId="0" applyFont="1" applyFill="1" applyBorder="1" applyAlignment="1">
      <alignment horizontal="left" vertical="center" wrapText="1"/>
    </xf>
    <xf numFmtId="1" fontId="33" fillId="12" borderId="56" xfId="0" applyNumberFormat="1" applyFont="1" applyFill="1" applyBorder="1" applyAlignment="1">
      <alignment horizontal="center" vertical="center" wrapText="1"/>
    </xf>
    <xf numFmtId="0" fontId="26" fillId="10" borderId="47" xfId="0" applyFont="1" applyFill="1" applyBorder="1" applyAlignment="1">
      <alignment horizontal="left" vertical="justify" wrapText="1"/>
    </xf>
    <xf numFmtId="0" fontId="26" fillId="10" borderId="51" xfId="0" applyFont="1" applyFill="1" applyBorder="1" applyAlignment="1">
      <alignment horizontal="left" vertical="justify" wrapText="1"/>
    </xf>
    <xf numFmtId="0" fontId="26" fillId="10" borderId="80" xfId="0" applyFont="1" applyFill="1" applyBorder="1" applyAlignment="1">
      <alignment horizontal="left" vertical="justify" wrapText="1"/>
    </xf>
    <xf numFmtId="0" fontId="26" fillId="11" borderId="44" xfId="0" applyFont="1" applyFill="1" applyBorder="1" applyAlignment="1">
      <alignment horizontal="center" vertical="center" wrapText="1"/>
    </xf>
    <xf numFmtId="0" fontId="33" fillId="2" borderId="56" xfId="0" applyFont="1" applyFill="1" applyBorder="1" applyAlignment="1">
      <alignment horizontal="center" vertical="center" wrapText="1"/>
    </xf>
    <xf numFmtId="0" fontId="33" fillId="0" borderId="56" xfId="0" applyFont="1" applyBorder="1" applyAlignment="1">
      <alignment horizontal="center"/>
    </xf>
    <xf numFmtId="0" fontId="33" fillId="0" borderId="10" xfId="0" applyFont="1" applyBorder="1" applyAlignment="1">
      <alignment horizontal="center"/>
    </xf>
    <xf numFmtId="14" fontId="33" fillId="0" borderId="56" xfId="0" applyNumberFormat="1" applyFont="1" applyBorder="1" applyAlignment="1" applyProtection="1">
      <alignment horizontal="center" vertical="center" wrapText="1"/>
      <protection locked="0"/>
    </xf>
    <xf numFmtId="14" fontId="33" fillId="0" borderId="10" xfId="0" applyNumberFormat="1" applyFont="1" applyBorder="1" applyAlignment="1" applyProtection="1">
      <alignment horizontal="center" vertical="center" wrapText="1"/>
      <protection locked="0"/>
    </xf>
    <xf numFmtId="9" fontId="33" fillId="0" borderId="56" xfId="4" applyFont="1" applyBorder="1" applyAlignment="1" applyProtection="1">
      <alignment horizontal="center" vertical="center" wrapText="1"/>
      <protection locked="0"/>
    </xf>
    <xf numFmtId="9" fontId="33" fillId="0" borderId="10" xfId="4" applyFont="1" applyBorder="1" applyAlignment="1" applyProtection="1">
      <alignment horizontal="center" vertical="center" wrapText="1"/>
      <protection locked="0"/>
    </xf>
    <xf numFmtId="0" fontId="8" fillId="0" borderId="49"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26" fillId="11" borderId="12" xfId="0" applyFont="1" applyFill="1" applyBorder="1" applyAlignment="1">
      <alignment horizontal="center" vertical="center" wrapText="1"/>
    </xf>
    <xf numFmtId="0" fontId="26" fillId="11" borderId="13" xfId="0" applyFont="1" applyFill="1" applyBorder="1" applyAlignment="1">
      <alignment horizontal="center" vertical="center" wrapText="1"/>
    </xf>
    <xf numFmtId="0" fontId="26" fillId="11" borderId="20" xfId="0" applyFont="1" applyFill="1" applyBorder="1" applyAlignment="1">
      <alignment horizontal="center" vertical="center" wrapText="1"/>
    </xf>
    <xf numFmtId="0" fontId="26" fillId="11" borderId="16"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11" borderId="69" xfId="0" applyFont="1" applyFill="1" applyBorder="1" applyAlignment="1">
      <alignment horizontal="center" vertical="center" wrapText="1"/>
    </xf>
    <xf numFmtId="0" fontId="26" fillId="11" borderId="49" xfId="0" applyFont="1" applyFill="1" applyBorder="1" applyAlignment="1">
      <alignment horizontal="center" vertical="center" wrapText="1"/>
    </xf>
    <xf numFmtId="0" fontId="26" fillId="11" borderId="60" xfId="0" applyFont="1" applyFill="1" applyBorder="1" applyAlignment="1">
      <alignment horizontal="center" vertical="center" wrapText="1"/>
    </xf>
    <xf numFmtId="0" fontId="26" fillId="11" borderId="63" xfId="0" applyFont="1" applyFill="1" applyBorder="1" applyAlignment="1">
      <alignment horizontal="center" vertical="center" wrapText="1"/>
    </xf>
    <xf numFmtId="0" fontId="26" fillId="11" borderId="19" xfId="0" applyFont="1" applyFill="1" applyBorder="1" applyAlignment="1">
      <alignment horizontal="center" vertical="center" wrapText="1"/>
    </xf>
    <xf numFmtId="0" fontId="65" fillId="0" borderId="66" xfId="0" applyFont="1" applyBorder="1" applyAlignment="1">
      <alignment horizontal="center" vertical="center"/>
    </xf>
    <xf numFmtId="0" fontId="65" fillId="0" borderId="62" xfId="0" applyFont="1" applyBorder="1" applyAlignment="1">
      <alignment horizontal="center" vertical="center"/>
    </xf>
    <xf numFmtId="0" fontId="65" fillId="0" borderId="24" xfId="0" applyFont="1" applyBorder="1" applyAlignment="1">
      <alignment horizontal="center" vertical="center"/>
    </xf>
    <xf numFmtId="0" fontId="26" fillId="18" borderId="57" xfId="0" applyFont="1" applyFill="1" applyBorder="1" applyAlignment="1">
      <alignment horizontal="center" vertical="center"/>
    </xf>
    <xf numFmtId="0" fontId="26" fillId="18" borderId="41" xfId="0" applyFont="1" applyFill="1" applyBorder="1" applyAlignment="1">
      <alignment horizontal="center" vertical="center"/>
    </xf>
    <xf numFmtId="0" fontId="33" fillId="7" borderId="66" xfId="0" applyNumberFormat="1" applyFont="1" applyFill="1" applyBorder="1" applyAlignment="1">
      <alignment horizontal="left" vertical="center" wrapText="1"/>
    </xf>
    <xf numFmtId="0" fontId="33" fillId="7" borderId="62" xfId="0" applyNumberFormat="1" applyFont="1" applyFill="1" applyBorder="1" applyAlignment="1">
      <alignment horizontal="left" vertical="center" wrapText="1"/>
    </xf>
    <xf numFmtId="0" fontId="33" fillId="7" borderId="24" xfId="0" applyNumberFormat="1" applyFont="1" applyFill="1" applyBorder="1" applyAlignment="1">
      <alignment horizontal="left" vertical="center" wrapText="1"/>
    </xf>
    <xf numFmtId="0" fontId="33" fillId="0" borderId="49" xfId="0" applyFont="1" applyBorder="1" applyAlignment="1" applyProtection="1">
      <alignment horizontal="left" vertical="center" wrapText="1"/>
      <protection locked="0"/>
    </xf>
    <xf numFmtId="0" fontId="33" fillId="0" borderId="14" xfId="0" applyFont="1" applyBorder="1" applyAlignment="1" applyProtection="1">
      <alignment horizontal="left" vertical="center" wrapText="1"/>
      <protection locked="0"/>
    </xf>
    <xf numFmtId="0" fontId="33" fillId="0" borderId="17" xfId="0" applyFont="1" applyBorder="1" applyAlignment="1" applyProtection="1">
      <alignment horizontal="left" vertical="center" wrapText="1"/>
      <protection locked="0"/>
    </xf>
    <xf numFmtId="0" fontId="33" fillId="0" borderId="4" xfId="0" applyFont="1" applyBorder="1" applyAlignment="1" applyProtection="1">
      <alignment horizontal="left" vertical="center" wrapText="1"/>
      <protection locked="0"/>
    </xf>
    <xf numFmtId="0" fontId="33" fillId="0" borderId="79" xfId="0" applyFont="1" applyBorder="1" applyAlignment="1" applyProtection="1">
      <alignment horizontal="left" vertical="center" wrapText="1"/>
      <protection locked="0"/>
    </xf>
    <xf numFmtId="0" fontId="33" fillId="0" borderId="5" xfId="0" applyFont="1" applyBorder="1" applyAlignment="1" applyProtection="1">
      <alignment horizontal="left" vertical="center" wrapText="1"/>
      <protection locked="0"/>
    </xf>
    <xf numFmtId="9" fontId="33" fillId="0" borderId="56" xfId="0" applyNumberFormat="1" applyFont="1" applyBorder="1" applyAlignment="1" applyProtection="1">
      <alignment horizontal="center" vertical="center" wrapText="1"/>
      <protection locked="0"/>
    </xf>
    <xf numFmtId="14" fontId="33" fillId="0" borderId="52" xfId="0" applyNumberFormat="1" applyFont="1" applyBorder="1" applyAlignment="1" applyProtection="1">
      <alignment horizontal="center" vertical="center" wrapText="1"/>
      <protection locked="0"/>
    </xf>
    <xf numFmtId="0" fontId="33" fillId="0" borderId="49" xfId="0" applyFont="1" applyBorder="1" applyAlignment="1" applyProtection="1">
      <alignment horizontal="justify" vertical="center" wrapText="1"/>
      <protection locked="0"/>
    </xf>
    <xf numFmtId="0" fontId="33" fillId="0" borderId="14" xfId="0" applyFont="1" applyBorder="1" applyAlignment="1" applyProtection="1">
      <alignment horizontal="justify" vertical="center" wrapText="1"/>
      <protection locked="0"/>
    </xf>
    <xf numFmtId="0" fontId="33" fillId="0" borderId="17" xfId="0" applyFont="1" applyBorder="1" applyAlignment="1" applyProtection="1">
      <alignment horizontal="justify" vertical="center" wrapText="1"/>
      <protection locked="0"/>
    </xf>
    <xf numFmtId="0" fontId="33" fillId="0" borderId="4" xfId="0" applyFont="1" applyBorder="1" applyAlignment="1" applyProtection="1">
      <alignment horizontal="justify" vertical="center" wrapText="1"/>
      <protection locked="0"/>
    </xf>
    <xf numFmtId="0" fontId="33" fillId="0" borderId="79" xfId="0" applyFont="1" applyBorder="1" applyAlignment="1" applyProtection="1">
      <alignment horizontal="justify" vertical="center" wrapText="1"/>
      <protection locked="0"/>
    </xf>
    <xf numFmtId="0" fontId="33" fillId="0" borderId="5" xfId="0" applyFont="1" applyBorder="1" applyAlignment="1" applyProtection="1">
      <alignment horizontal="justify" vertical="center" wrapText="1"/>
      <protection locked="0"/>
    </xf>
    <xf numFmtId="0" fontId="34" fillId="0" borderId="56" xfId="0" applyFont="1" applyFill="1" applyBorder="1" applyAlignment="1" applyProtection="1">
      <alignment horizontal="center" vertical="center" wrapText="1"/>
      <protection locked="0"/>
    </xf>
    <xf numFmtId="0" fontId="34" fillId="0" borderId="10" xfId="0" applyFont="1" applyFill="1" applyBorder="1" applyAlignment="1" applyProtection="1">
      <alignment horizontal="center" vertical="center" wrapText="1"/>
      <protection locked="0"/>
    </xf>
    <xf numFmtId="0" fontId="34" fillId="0" borderId="52" xfId="0" applyFont="1" applyFill="1" applyBorder="1" applyAlignment="1" applyProtection="1">
      <alignment horizontal="center" vertical="center" wrapText="1"/>
      <protection locked="0"/>
    </xf>
    <xf numFmtId="0" fontId="34" fillId="0" borderId="56" xfId="0" applyFont="1" applyFill="1" applyBorder="1" applyAlignment="1" applyProtection="1">
      <alignment horizontal="left" vertical="center" wrapText="1"/>
      <protection locked="0"/>
    </xf>
    <xf numFmtId="0" fontId="34" fillId="0" borderId="10" xfId="0" applyFont="1" applyFill="1" applyBorder="1" applyAlignment="1" applyProtection="1">
      <alignment horizontal="left" vertical="center" wrapText="1"/>
      <protection locked="0"/>
    </xf>
    <xf numFmtId="0" fontId="34" fillId="0" borderId="52" xfId="0" applyFont="1" applyFill="1" applyBorder="1" applyAlignment="1" applyProtection="1">
      <alignment horizontal="left" vertical="center" wrapText="1"/>
      <protection locked="0"/>
    </xf>
    <xf numFmtId="0" fontId="34" fillId="0" borderId="49" xfId="0" applyFont="1" applyFill="1" applyBorder="1" applyAlignment="1" applyProtection="1">
      <alignment horizontal="left" vertical="center" wrapText="1"/>
      <protection locked="0"/>
    </xf>
    <xf numFmtId="0" fontId="34" fillId="0" borderId="14" xfId="0" applyFont="1" applyFill="1" applyBorder="1" applyAlignment="1" applyProtection="1">
      <alignment horizontal="left" vertical="center" wrapText="1"/>
      <protection locked="0"/>
    </xf>
    <xf numFmtId="0" fontId="34" fillId="0" borderId="17" xfId="0" applyFont="1" applyFill="1" applyBorder="1" applyAlignment="1" applyProtection="1">
      <alignment horizontal="left" vertical="center" wrapText="1"/>
      <protection locked="0"/>
    </xf>
    <xf numFmtId="0" fontId="34" fillId="0" borderId="4" xfId="0" applyFont="1" applyFill="1" applyBorder="1" applyAlignment="1" applyProtection="1">
      <alignment horizontal="left" vertical="center" wrapText="1"/>
      <protection locked="0"/>
    </xf>
    <xf numFmtId="0" fontId="34" fillId="0" borderId="79" xfId="0" applyFont="1" applyFill="1" applyBorder="1" applyAlignment="1" applyProtection="1">
      <alignment horizontal="left" vertical="center" wrapText="1"/>
      <protection locked="0"/>
    </xf>
    <xf numFmtId="0" fontId="34" fillId="0" borderId="5" xfId="0" applyFont="1" applyFill="1" applyBorder="1" applyAlignment="1" applyProtection="1">
      <alignment horizontal="left" vertical="center" wrapText="1"/>
      <protection locked="0"/>
    </xf>
    <xf numFmtId="0" fontId="33" fillId="0" borderId="56" xfId="0" applyFont="1" applyFill="1" applyBorder="1" applyAlignment="1" applyProtection="1">
      <alignment horizontal="left" vertical="center" wrapText="1"/>
      <protection locked="0"/>
    </xf>
    <xf numFmtId="0" fontId="33" fillId="0" borderId="10" xfId="0" applyFont="1" applyFill="1" applyBorder="1" applyAlignment="1" applyProtection="1">
      <alignment horizontal="left" vertical="center" wrapText="1"/>
      <protection locked="0"/>
    </xf>
    <xf numFmtId="0" fontId="33" fillId="0" borderId="52" xfId="0" applyFont="1" applyFill="1" applyBorder="1" applyAlignment="1" applyProtection="1">
      <alignment horizontal="left" vertical="center" wrapText="1"/>
      <protection locked="0"/>
    </xf>
    <xf numFmtId="0" fontId="8" fillId="0" borderId="56"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52" xfId="0" applyFont="1" applyFill="1" applyBorder="1" applyAlignment="1" applyProtection="1">
      <alignment horizontal="center" vertical="center" wrapText="1"/>
      <protection locked="0"/>
    </xf>
    <xf numFmtId="0" fontId="8" fillId="0" borderId="10"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9" xfId="0" applyFont="1" applyBorder="1" applyAlignment="1" applyProtection="1">
      <alignment horizontal="center" vertical="center" wrapText="1"/>
      <protection locked="0"/>
    </xf>
    <xf numFmtId="0" fontId="34" fillId="0" borderId="49" xfId="0" applyFont="1" applyBorder="1" applyAlignment="1" applyProtection="1">
      <alignment horizontal="left" vertical="center" wrapText="1"/>
      <protection locked="0"/>
    </xf>
    <xf numFmtId="0" fontId="34" fillId="0" borderId="14" xfId="0" applyFont="1" applyBorder="1" applyAlignment="1" applyProtection="1">
      <alignment horizontal="left" vertical="center" wrapText="1"/>
      <protection locked="0"/>
    </xf>
    <xf numFmtId="0" fontId="34" fillId="0" borderId="17" xfId="0" applyFont="1" applyBorder="1" applyAlignment="1" applyProtection="1">
      <alignment horizontal="left" vertical="center" wrapText="1"/>
      <protection locked="0"/>
    </xf>
    <xf numFmtId="0" fontId="34" fillId="0" borderId="4" xfId="0" applyFont="1" applyBorder="1" applyAlignment="1" applyProtection="1">
      <alignment horizontal="left" vertical="center" wrapText="1"/>
      <protection locked="0"/>
    </xf>
    <xf numFmtId="0" fontId="34" fillId="0" borderId="79" xfId="0" applyFont="1" applyBorder="1" applyAlignment="1" applyProtection="1">
      <alignment horizontal="left" vertical="center" wrapText="1"/>
      <protection locked="0"/>
    </xf>
    <xf numFmtId="0" fontId="34" fillId="0" borderId="5" xfId="0" applyFont="1" applyBorder="1" applyAlignment="1" applyProtection="1">
      <alignment horizontal="left" vertical="center" wrapText="1"/>
      <protection locked="0"/>
    </xf>
    <xf numFmtId="0" fontId="34" fillId="0" borderId="56" xfId="0" applyFont="1" applyBorder="1" applyAlignment="1" applyProtection="1">
      <alignment horizontal="left" vertical="center" wrapText="1"/>
      <protection locked="0"/>
    </xf>
    <xf numFmtId="0" fontId="34" fillId="0" borderId="10" xfId="0" applyFont="1" applyBorder="1" applyAlignment="1" applyProtection="1">
      <alignment horizontal="left" vertical="center" wrapText="1"/>
      <protection locked="0"/>
    </xf>
    <xf numFmtId="0" fontId="34" fillId="0" borderId="52" xfId="0" applyFont="1" applyBorder="1" applyAlignment="1" applyProtection="1">
      <alignment horizontal="left" vertical="center" wrapText="1"/>
      <protection locked="0"/>
    </xf>
    <xf numFmtId="14" fontId="8" fillId="0" borderId="10" xfId="0" applyNumberFormat="1" applyFont="1" applyBorder="1" applyAlignment="1" applyProtection="1">
      <alignment horizontal="center" vertical="center" wrapText="1"/>
      <protection locked="0"/>
    </xf>
    <xf numFmtId="14" fontId="8" fillId="0" borderId="9" xfId="0" applyNumberFormat="1" applyFont="1" applyBorder="1" applyAlignment="1" applyProtection="1">
      <alignment horizontal="center" vertical="center" wrapText="1"/>
      <protection locked="0"/>
    </xf>
    <xf numFmtId="0" fontId="8" fillId="0" borderId="17"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60" xfId="0" applyFont="1" applyBorder="1" applyAlignment="1" applyProtection="1">
      <alignment horizontal="left" vertical="center" wrapText="1"/>
      <protection locked="0"/>
    </xf>
    <xf numFmtId="0" fontId="8" fillId="0" borderId="67" xfId="0" applyFont="1" applyBorder="1" applyAlignment="1" applyProtection="1">
      <alignment horizontal="left" vertical="center" wrapText="1"/>
      <protection locked="0"/>
    </xf>
    <xf numFmtId="0" fontId="8" fillId="0" borderId="38" xfId="0" applyFont="1" applyBorder="1" applyAlignment="1" applyProtection="1">
      <alignment horizontal="left" vertical="center" wrapText="1"/>
      <protection locked="0"/>
    </xf>
    <xf numFmtId="0" fontId="8" fillId="0" borderId="52" xfId="0" applyFont="1" applyBorder="1" applyAlignment="1" applyProtection="1">
      <alignment horizontal="left" vertical="center" wrapText="1"/>
      <protection locked="0"/>
    </xf>
    <xf numFmtId="14" fontId="8" fillId="0" borderId="56" xfId="0" applyNumberFormat="1" applyFont="1" applyBorder="1" applyAlignment="1" applyProtection="1">
      <alignment horizontal="center" vertical="center" wrapText="1"/>
      <protection locked="0"/>
    </xf>
    <xf numFmtId="14" fontId="8" fillId="0" borderId="52" xfId="0" applyNumberFormat="1" applyFont="1" applyBorder="1" applyAlignment="1" applyProtection="1">
      <alignment horizontal="center" vertical="center" wrapText="1"/>
      <protection locked="0"/>
    </xf>
    <xf numFmtId="9" fontId="8" fillId="0" borderId="38" xfId="0" applyNumberFormat="1" applyFont="1" applyBorder="1" applyAlignment="1" applyProtection="1">
      <alignment horizontal="left" vertical="center" wrapText="1"/>
      <protection locked="0"/>
    </xf>
    <xf numFmtId="9" fontId="8" fillId="0" borderId="10" xfId="0" applyNumberFormat="1" applyFont="1" applyBorder="1" applyAlignment="1" applyProtection="1">
      <alignment horizontal="left" vertical="center" wrapText="1"/>
      <protection locked="0"/>
    </xf>
    <xf numFmtId="9" fontId="8" fillId="0" borderId="52" xfId="0" applyNumberFormat="1" applyFont="1" applyBorder="1" applyAlignment="1" applyProtection="1">
      <alignment horizontal="left" vertical="center" wrapText="1"/>
      <protection locked="0"/>
    </xf>
    <xf numFmtId="0" fontId="34" fillId="0" borderId="56"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52" xfId="0" applyFont="1" applyBorder="1" applyAlignment="1" applyProtection="1">
      <alignment horizontal="center" vertical="center" wrapText="1"/>
      <protection locked="0"/>
    </xf>
    <xf numFmtId="0" fontId="26" fillId="0" borderId="0" xfId="0" applyFont="1" applyAlignment="1">
      <alignment horizontal="left"/>
    </xf>
    <xf numFmtId="0" fontId="8" fillId="0" borderId="38" xfId="0" applyFont="1" applyBorder="1" applyAlignment="1" applyProtection="1">
      <alignment horizontal="center" vertical="center" wrapText="1"/>
      <protection locked="0"/>
    </xf>
    <xf numFmtId="0" fontId="8" fillId="0" borderId="43" xfId="0" applyFont="1" applyBorder="1" applyAlignment="1" applyProtection="1">
      <alignment horizontal="left" vertical="center" wrapText="1"/>
      <protection locked="0"/>
    </xf>
    <xf numFmtId="0" fontId="8" fillId="0" borderId="80" xfId="0" applyFont="1" applyBorder="1" applyAlignment="1" applyProtection="1">
      <alignment horizontal="left" vertical="center" wrapText="1"/>
      <protection locked="0"/>
    </xf>
    <xf numFmtId="0" fontId="8" fillId="0" borderId="7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4" fillId="13" borderId="2" xfId="0" applyFont="1" applyFill="1" applyBorder="1" applyAlignment="1">
      <alignment horizontal="center" vertical="center"/>
    </xf>
    <xf numFmtId="0" fontId="3" fillId="0" borderId="1" xfId="0" applyFont="1" applyBorder="1" applyAlignment="1">
      <alignment horizontal="center" vertical="center"/>
    </xf>
    <xf numFmtId="0" fontId="4"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23" fillId="13" borderId="6"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23" fillId="13" borderId="42" xfId="0" applyFont="1" applyFill="1" applyBorder="1" applyAlignment="1">
      <alignment horizontal="center" vertical="center" wrapText="1"/>
    </xf>
    <xf numFmtId="0" fontId="23" fillId="13" borderId="1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25" fillId="7" borderId="56" xfId="0" applyFont="1" applyFill="1" applyBorder="1" applyAlignment="1">
      <alignment horizontal="center" vertical="center" wrapText="1"/>
    </xf>
    <xf numFmtId="0" fontId="25" fillId="7" borderId="10" xfId="0" applyFont="1" applyFill="1" applyBorder="1" applyAlignment="1">
      <alignment horizontal="center" vertical="center" wrapText="1"/>
    </xf>
  </cellXfs>
  <cellStyles count="5">
    <cellStyle name="Normal" xfId="0" builtinId="0"/>
    <cellStyle name="Normal 2" xfId="2"/>
    <cellStyle name="Percent 2" xfId="1"/>
    <cellStyle name="Porcentaje" xfId="4" builtinId="5"/>
    <cellStyle name="Porcentaje 2" xfId="3"/>
  </cellStyles>
  <dxfs count="456">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1</xdr:row>
      <xdr:rowOff>47625</xdr:rowOff>
    </xdr:from>
    <xdr:to>
      <xdr:col>1</xdr:col>
      <xdr:colOff>1266825</xdr:colOff>
      <xdr:row>4</xdr:row>
      <xdr:rowOff>238125</xdr:rowOff>
    </xdr:to>
    <xdr:pic>
      <xdr:nvPicPr>
        <xdr:cNvPr id="2" name="Picture 2" descr="D:\Manual de Identidad Corporativa\Manual JPG\MANUAL ANI FINAL PRIMERA PARTE-02.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609600" y="314325"/>
          <a:ext cx="90487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3</xdr:row>
      <xdr:rowOff>47625</xdr:rowOff>
    </xdr:from>
    <xdr:to>
      <xdr:col>2</xdr:col>
      <xdr:colOff>1409700</xdr:colOff>
      <xdr:row>6</xdr:row>
      <xdr:rowOff>247650</xdr:rowOff>
    </xdr:to>
    <xdr:pic>
      <xdr:nvPicPr>
        <xdr:cNvPr id="35396" name="Picture 2" descr="D:\Manual de Identidad Corporativa\Manual JPG\MANUAL ANI FINAL PRIMERA PARTE-02.jpg">
          <a:extLst>
            <a:ext uri="{FF2B5EF4-FFF2-40B4-BE49-F238E27FC236}">
              <a16:creationId xmlns:a16="http://schemas.microsoft.com/office/drawing/2014/main" id="{00000000-0008-0000-0100-0000448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62050" y="74295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0</xdr:colOff>
      <xdr:row>10</xdr:row>
      <xdr:rowOff>85725</xdr:rowOff>
    </xdr:to>
    <xdr:pic>
      <xdr:nvPicPr>
        <xdr:cNvPr id="2" name="Picture 11" descr="colombia bn">
          <a:extLst>
            <a:ext uri="{FF2B5EF4-FFF2-40B4-BE49-F238E27FC236}">
              <a16:creationId xmlns:a16="http://schemas.microsoft.com/office/drawing/2014/main" id="{8CA49DB8-C908-4B53-82B7-21C09F813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0"/>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200762</xdr:colOff>
      <xdr:row>7</xdr:row>
      <xdr:rowOff>1</xdr:rowOff>
    </xdr:from>
    <xdr:to>
      <xdr:col>2</xdr:col>
      <xdr:colOff>715697</xdr:colOff>
      <xdr:row>10</xdr:row>
      <xdr:rowOff>190501</xdr:rowOff>
    </xdr:to>
    <xdr:pic>
      <xdr:nvPicPr>
        <xdr:cNvPr id="3" name="Picture 2" descr="D:\Manual de Identidad Corporativa\Manual JPG\MANUAL ANI FINAL PRIMERA PARTE-02.jpg">
          <a:extLst>
            <a:ext uri="{FF2B5EF4-FFF2-40B4-BE49-F238E27FC236}">
              <a16:creationId xmlns:a16="http://schemas.microsoft.com/office/drawing/2014/main" id="{0DE8D4C6-06BE-48D5-84CD-0326731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4966" t="30461" r="25232" b="22282"/>
        <a:stretch>
          <a:fillRect/>
        </a:stretch>
      </xdr:blipFill>
      <xdr:spPr bwMode="auto">
        <a:xfrm>
          <a:off x="962762" y="1452564"/>
          <a:ext cx="884029" cy="976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4</xdr:row>
      <xdr:rowOff>85725</xdr:rowOff>
    </xdr:to>
    <xdr:pic>
      <xdr:nvPicPr>
        <xdr:cNvPr id="43198" name="Picture 11" descr="colombia bn">
          <a:extLst>
            <a:ext uri="{FF2B5EF4-FFF2-40B4-BE49-F238E27FC236}">
              <a16:creationId xmlns:a16="http://schemas.microsoft.com/office/drawing/2014/main" id="{00000000-0008-0000-0300-0000BE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xdr:row>
      <xdr:rowOff>171450</xdr:rowOff>
    </xdr:from>
    <xdr:to>
      <xdr:col>3</xdr:col>
      <xdr:colOff>285750</xdr:colOff>
      <xdr:row>4</xdr:row>
      <xdr:rowOff>171450</xdr:rowOff>
    </xdr:to>
    <xdr:pic>
      <xdr:nvPicPr>
        <xdr:cNvPr id="43199" name="Picture 2" descr="D:\Manual de Identidad Corporativa\Manual JPG\MANUAL ANI FINAL PRIMERA PARTE-02.jpg">
          <a:extLst>
            <a:ext uri="{FF2B5EF4-FFF2-40B4-BE49-F238E27FC236}">
              <a16:creationId xmlns:a16="http://schemas.microsoft.com/office/drawing/2014/main" id="{00000000-0008-0000-0300-0000BFA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966" t="30461" r="25232" b="22282"/>
        <a:stretch>
          <a:fillRect/>
        </a:stretch>
      </xdr:blipFill>
      <xdr:spPr bwMode="auto">
        <a:xfrm>
          <a:off x="485775" y="333375"/>
          <a:ext cx="1076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857250</xdr:colOff>
      <xdr:row>0</xdr:row>
      <xdr:rowOff>27214</xdr:rowOff>
    </xdr:from>
    <xdr:to>
      <xdr:col>2</xdr:col>
      <xdr:colOff>1585232</xdr:colOff>
      <xdr:row>4</xdr:row>
      <xdr:rowOff>45723</xdr:rowOff>
    </xdr:to>
    <xdr:pic>
      <xdr:nvPicPr>
        <xdr:cNvPr id="2" name="Picture 2" descr="D:\Manual de Identidad Corporativa\Manual JPG\MANUAL ANI FINAL PRIMERA PARTE-02.jpg">
          <a:extLst>
            <a:ext uri="{FF2B5EF4-FFF2-40B4-BE49-F238E27FC236}">
              <a16:creationId xmlns:a16="http://schemas.microsoft.com/office/drawing/2014/main" id="{7062D039-593A-4AA2-B8D4-715735E1E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2076450" y="27214"/>
          <a:ext cx="727982" cy="1342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2</xdr:col>
      <xdr:colOff>0</xdr:colOff>
      <xdr:row>7</xdr:row>
      <xdr:rowOff>285750</xdr:rowOff>
    </xdr:to>
    <xdr:pic>
      <xdr:nvPicPr>
        <xdr:cNvPr id="45108" name="Picture 2" descr="D:\Manual de Identidad Corporativa\Manual JPG\MANUAL ANI FINAL PRIMERA PARTE-02.jpg">
          <a:extLst>
            <a:ext uri="{FF2B5EF4-FFF2-40B4-BE49-F238E27FC236}">
              <a16:creationId xmlns:a16="http://schemas.microsoft.com/office/drawing/2014/main" id="{00000000-0008-0000-0500-000034B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1343025</xdr:colOff>
      <xdr:row>5</xdr:row>
      <xdr:rowOff>95250</xdr:rowOff>
    </xdr:from>
    <xdr:to>
      <xdr:col>3</xdr:col>
      <xdr:colOff>419100</xdr:colOff>
      <xdr:row>8</xdr:row>
      <xdr:rowOff>95250</xdr:rowOff>
    </xdr:to>
    <xdr:pic>
      <xdr:nvPicPr>
        <xdr:cNvPr id="42175" name="Picture 2" descr="D:\Manual de Identidad Corporativa\Manual JPG\MANUAL ANI FINAL PRIMERA PARTE-02.jpg">
          <a:extLst>
            <a:ext uri="{FF2B5EF4-FFF2-40B4-BE49-F238E27FC236}">
              <a16:creationId xmlns:a16="http://schemas.microsoft.com/office/drawing/2014/main" id="{00000000-0008-0000-0600-0000BFA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2371725" y="49530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314325</xdr:colOff>
      <xdr:row>1</xdr:row>
      <xdr:rowOff>95250</xdr:rowOff>
    </xdr:from>
    <xdr:to>
      <xdr:col>3</xdr:col>
      <xdr:colOff>971550</xdr:colOff>
      <xdr:row>4</xdr:row>
      <xdr:rowOff>266700</xdr:rowOff>
    </xdr:to>
    <xdr:pic>
      <xdr:nvPicPr>
        <xdr:cNvPr id="37521" name="Picture 2" descr="D:\Manual de Identidad Corporativa\Manual JPG\MANUAL ANI FINAL PRIMERA PARTE-02.jpg">
          <a:extLst>
            <a:ext uri="{FF2B5EF4-FFF2-40B4-BE49-F238E27FC236}">
              <a16:creationId xmlns:a16="http://schemas.microsoft.com/office/drawing/2014/main" id="{00000000-0008-0000-0700-0000919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742950" y="400050"/>
          <a:ext cx="1438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parra/Documents/Gerencia%20de%20Riesgos%20ANI/Riesgo%20Institucional/MapasRiesgoInst-2015/Mapa%20R%20GESTIONCONTRACTUAL2015/150319MapaRiesgosGestionContractual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Fm-20 "/>
      <sheetName val="DB"/>
      <sheetName val="Hoja1"/>
      <sheetName val="CAMBIOS 2014 -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B5" t="str">
            <v>ESTRATEGICO</v>
          </cell>
          <cell r="D5">
            <v>1</v>
          </cell>
          <cell r="G5" t="str">
            <v>X</v>
          </cell>
          <cell r="H5" t="str">
            <v>X</v>
          </cell>
          <cell r="N5" t="str">
            <v>EVITAR EL RIESGO</v>
          </cell>
        </row>
        <row r="6">
          <cell r="B6" t="str">
            <v>OPERATIVO</v>
          </cell>
          <cell r="D6">
            <v>0</v>
          </cell>
          <cell r="N6" t="str">
            <v>REDUCIR EL RIESGO</v>
          </cell>
        </row>
        <row r="7">
          <cell r="B7" t="str">
            <v>FINANCIERO</v>
          </cell>
          <cell r="N7" t="str">
            <v>COMPARTIR O 
TRANSFERIR EL RIESGO</v>
          </cell>
        </row>
        <row r="8">
          <cell r="B8" t="str">
            <v>CUMPLIMIENTO</v>
          </cell>
          <cell r="N8" t="str">
            <v>ASUMIR EL RIESGO</v>
          </cell>
        </row>
        <row r="9">
          <cell r="B9" t="str">
            <v>IMAGEN</v>
          </cell>
          <cell r="D9">
            <v>0</v>
          </cell>
          <cell r="E9">
            <v>0</v>
          </cell>
          <cell r="F9">
            <v>0</v>
          </cell>
          <cell r="G9">
            <v>0</v>
          </cell>
          <cell r="H9">
            <v>0</v>
          </cell>
        </row>
        <row r="10">
          <cell r="B10" t="str">
            <v>TECNOLOGIA</v>
          </cell>
          <cell r="D10">
            <v>15</v>
          </cell>
          <cell r="E10">
            <v>15</v>
          </cell>
          <cell r="F10">
            <v>30</v>
          </cell>
          <cell r="G10">
            <v>15</v>
          </cell>
          <cell r="H10">
            <v>25</v>
          </cell>
        </row>
        <row r="11">
          <cell r="B11" t="str">
            <v>TECNICO</v>
          </cell>
        </row>
      </sheetData>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B1:M69"/>
  <sheetViews>
    <sheetView showGridLines="0" zoomScale="55" zoomScaleNormal="55" workbookViewId="0">
      <selection activeCell="G2" sqref="G2:G5"/>
    </sheetView>
  </sheetViews>
  <sheetFormatPr baseColWidth="10" defaultColWidth="11.42578125" defaultRowHeight="20.25" x14ac:dyDescent="0.3"/>
  <cols>
    <col min="1" max="1" width="3.7109375" style="190" customWidth="1"/>
    <col min="2" max="2" width="28.85546875" style="190" customWidth="1"/>
    <col min="3" max="4" width="55" style="180" customWidth="1"/>
    <col min="5" max="5" width="28.85546875" style="190" customWidth="1"/>
    <col min="6" max="7" width="55" style="180" customWidth="1"/>
    <col min="8" max="8" width="24.28515625" style="190" customWidth="1"/>
    <col min="9" max="256" width="11.42578125" style="190"/>
    <col min="257" max="257" width="3.7109375" style="190" customWidth="1"/>
    <col min="258" max="258" width="28.85546875" style="190" customWidth="1"/>
    <col min="259" max="260" width="55" style="190" customWidth="1"/>
    <col min="261" max="261" width="28.85546875" style="190" customWidth="1"/>
    <col min="262" max="263" width="55" style="190" customWidth="1"/>
    <col min="264" max="264" width="24.28515625" style="190" customWidth="1"/>
    <col min="265" max="512" width="11.42578125" style="190"/>
    <col min="513" max="513" width="3.7109375" style="190" customWidth="1"/>
    <col min="514" max="514" width="28.85546875" style="190" customWidth="1"/>
    <col min="515" max="516" width="55" style="190" customWidth="1"/>
    <col min="517" max="517" width="28.85546875" style="190" customWidth="1"/>
    <col min="518" max="519" width="55" style="190" customWidth="1"/>
    <col min="520" max="520" width="24.28515625" style="190" customWidth="1"/>
    <col min="521" max="768" width="11.42578125" style="190"/>
    <col min="769" max="769" width="3.7109375" style="190" customWidth="1"/>
    <col min="770" max="770" width="28.85546875" style="190" customWidth="1"/>
    <col min="771" max="772" width="55" style="190" customWidth="1"/>
    <col min="773" max="773" width="28.85546875" style="190" customWidth="1"/>
    <col min="774" max="775" width="55" style="190" customWidth="1"/>
    <col min="776" max="776" width="24.28515625" style="190" customWidth="1"/>
    <col min="777" max="1024" width="11.42578125" style="190"/>
    <col min="1025" max="1025" width="3.7109375" style="190" customWidth="1"/>
    <col min="1026" max="1026" width="28.85546875" style="190" customWidth="1"/>
    <col min="1027" max="1028" width="55" style="190" customWidth="1"/>
    <col min="1029" max="1029" width="28.85546875" style="190" customWidth="1"/>
    <col min="1030" max="1031" width="55" style="190" customWidth="1"/>
    <col min="1032" max="1032" width="24.28515625" style="190" customWidth="1"/>
    <col min="1033" max="1280" width="11.42578125" style="190"/>
    <col min="1281" max="1281" width="3.7109375" style="190" customWidth="1"/>
    <col min="1282" max="1282" width="28.85546875" style="190" customWidth="1"/>
    <col min="1283" max="1284" width="55" style="190" customWidth="1"/>
    <col min="1285" max="1285" width="28.85546875" style="190" customWidth="1"/>
    <col min="1286" max="1287" width="55" style="190" customWidth="1"/>
    <col min="1288" max="1288" width="24.28515625" style="190" customWidth="1"/>
    <col min="1289" max="1536" width="11.42578125" style="190"/>
    <col min="1537" max="1537" width="3.7109375" style="190" customWidth="1"/>
    <col min="1538" max="1538" width="28.85546875" style="190" customWidth="1"/>
    <col min="1539" max="1540" width="55" style="190" customWidth="1"/>
    <col min="1541" max="1541" width="28.85546875" style="190" customWidth="1"/>
    <col min="1542" max="1543" width="55" style="190" customWidth="1"/>
    <col min="1544" max="1544" width="24.28515625" style="190" customWidth="1"/>
    <col min="1545" max="1792" width="11.42578125" style="190"/>
    <col min="1793" max="1793" width="3.7109375" style="190" customWidth="1"/>
    <col min="1794" max="1794" width="28.85546875" style="190" customWidth="1"/>
    <col min="1795" max="1796" width="55" style="190" customWidth="1"/>
    <col min="1797" max="1797" width="28.85546875" style="190" customWidth="1"/>
    <col min="1798" max="1799" width="55" style="190" customWidth="1"/>
    <col min="1800" max="1800" width="24.28515625" style="190" customWidth="1"/>
    <col min="1801" max="2048" width="11.42578125" style="190"/>
    <col min="2049" max="2049" width="3.7109375" style="190" customWidth="1"/>
    <col min="2050" max="2050" width="28.85546875" style="190" customWidth="1"/>
    <col min="2051" max="2052" width="55" style="190" customWidth="1"/>
    <col min="2053" max="2053" width="28.85546875" style="190" customWidth="1"/>
    <col min="2054" max="2055" width="55" style="190" customWidth="1"/>
    <col min="2056" max="2056" width="24.28515625" style="190" customWidth="1"/>
    <col min="2057" max="2304" width="11.42578125" style="190"/>
    <col min="2305" max="2305" width="3.7109375" style="190" customWidth="1"/>
    <col min="2306" max="2306" width="28.85546875" style="190" customWidth="1"/>
    <col min="2307" max="2308" width="55" style="190" customWidth="1"/>
    <col min="2309" max="2309" width="28.85546875" style="190" customWidth="1"/>
    <col min="2310" max="2311" width="55" style="190" customWidth="1"/>
    <col min="2312" max="2312" width="24.28515625" style="190" customWidth="1"/>
    <col min="2313" max="2560" width="11.42578125" style="190"/>
    <col min="2561" max="2561" width="3.7109375" style="190" customWidth="1"/>
    <col min="2562" max="2562" width="28.85546875" style="190" customWidth="1"/>
    <col min="2563" max="2564" width="55" style="190" customWidth="1"/>
    <col min="2565" max="2565" width="28.85546875" style="190" customWidth="1"/>
    <col min="2566" max="2567" width="55" style="190" customWidth="1"/>
    <col min="2568" max="2568" width="24.28515625" style="190" customWidth="1"/>
    <col min="2569" max="2816" width="11.42578125" style="190"/>
    <col min="2817" max="2817" width="3.7109375" style="190" customWidth="1"/>
    <col min="2818" max="2818" width="28.85546875" style="190" customWidth="1"/>
    <col min="2819" max="2820" width="55" style="190" customWidth="1"/>
    <col min="2821" max="2821" width="28.85546875" style="190" customWidth="1"/>
    <col min="2822" max="2823" width="55" style="190" customWidth="1"/>
    <col min="2824" max="2824" width="24.28515625" style="190" customWidth="1"/>
    <col min="2825" max="3072" width="11.42578125" style="190"/>
    <col min="3073" max="3073" width="3.7109375" style="190" customWidth="1"/>
    <col min="3074" max="3074" width="28.85546875" style="190" customWidth="1"/>
    <col min="3075" max="3076" width="55" style="190" customWidth="1"/>
    <col min="3077" max="3077" width="28.85546875" style="190" customWidth="1"/>
    <col min="3078" max="3079" width="55" style="190" customWidth="1"/>
    <col min="3080" max="3080" width="24.28515625" style="190" customWidth="1"/>
    <col min="3081" max="3328" width="11.42578125" style="190"/>
    <col min="3329" max="3329" width="3.7109375" style="190" customWidth="1"/>
    <col min="3330" max="3330" width="28.85546875" style="190" customWidth="1"/>
    <col min="3331" max="3332" width="55" style="190" customWidth="1"/>
    <col min="3333" max="3333" width="28.85546875" style="190" customWidth="1"/>
    <col min="3334" max="3335" width="55" style="190" customWidth="1"/>
    <col min="3336" max="3336" width="24.28515625" style="190" customWidth="1"/>
    <col min="3337" max="3584" width="11.42578125" style="190"/>
    <col min="3585" max="3585" width="3.7109375" style="190" customWidth="1"/>
    <col min="3586" max="3586" width="28.85546875" style="190" customWidth="1"/>
    <col min="3587" max="3588" width="55" style="190" customWidth="1"/>
    <col min="3589" max="3589" width="28.85546875" style="190" customWidth="1"/>
    <col min="3590" max="3591" width="55" style="190" customWidth="1"/>
    <col min="3592" max="3592" width="24.28515625" style="190" customWidth="1"/>
    <col min="3593" max="3840" width="11.42578125" style="190"/>
    <col min="3841" max="3841" width="3.7109375" style="190" customWidth="1"/>
    <col min="3842" max="3842" width="28.85546875" style="190" customWidth="1"/>
    <col min="3843" max="3844" width="55" style="190" customWidth="1"/>
    <col min="3845" max="3845" width="28.85546875" style="190" customWidth="1"/>
    <col min="3846" max="3847" width="55" style="190" customWidth="1"/>
    <col min="3848" max="3848" width="24.28515625" style="190" customWidth="1"/>
    <col min="3849" max="4096" width="11.42578125" style="190"/>
    <col min="4097" max="4097" width="3.7109375" style="190" customWidth="1"/>
    <col min="4098" max="4098" width="28.85546875" style="190" customWidth="1"/>
    <col min="4099" max="4100" width="55" style="190" customWidth="1"/>
    <col min="4101" max="4101" width="28.85546875" style="190" customWidth="1"/>
    <col min="4102" max="4103" width="55" style="190" customWidth="1"/>
    <col min="4104" max="4104" width="24.28515625" style="190" customWidth="1"/>
    <col min="4105" max="4352" width="11.42578125" style="190"/>
    <col min="4353" max="4353" width="3.7109375" style="190" customWidth="1"/>
    <col min="4354" max="4354" width="28.85546875" style="190" customWidth="1"/>
    <col min="4355" max="4356" width="55" style="190" customWidth="1"/>
    <col min="4357" max="4357" width="28.85546875" style="190" customWidth="1"/>
    <col min="4358" max="4359" width="55" style="190" customWidth="1"/>
    <col min="4360" max="4360" width="24.28515625" style="190" customWidth="1"/>
    <col min="4361" max="4608" width="11.42578125" style="190"/>
    <col min="4609" max="4609" width="3.7109375" style="190" customWidth="1"/>
    <col min="4610" max="4610" width="28.85546875" style="190" customWidth="1"/>
    <col min="4611" max="4612" width="55" style="190" customWidth="1"/>
    <col min="4613" max="4613" width="28.85546875" style="190" customWidth="1"/>
    <col min="4614" max="4615" width="55" style="190" customWidth="1"/>
    <col min="4616" max="4616" width="24.28515625" style="190" customWidth="1"/>
    <col min="4617" max="4864" width="11.42578125" style="190"/>
    <col min="4865" max="4865" width="3.7109375" style="190" customWidth="1"/>
    <col min="4866" max="4866" width="28.85546875" style="190" customWidth="1"/>
    <col min="4867" max="4868" width="55" style="190" customWidth="1"/>
    <col min="4869" max="4869" width="28.85546875" style="190" customWidth="1"/>
    <col min="4870" max="4871" width="55" style="190" customWidth="1"/>
    <col min="4872" max="4872" width="24.28515625" style="190" customWidth="1"/>
    <col min="4873" max="5120" width="11.42578125" style="190"/>
    <col min="5121" max="5121" width="3.7109375" style="190" customWidth="1"/>
    <col min="5122" max="5122" width="28.85546875" style="190" customWidth="1"/>
    <col min="5123" max="5124" width="55" style="190" customWidth="1"/>
    <col min="5125" max="5125" width="28.85546875" style="190" customWidth="1"/>
    <col min="5126" max="5127" width="55" style="190" customWidth="1"/>
    <col min="5128" max="5128" width="24.28515625" style="190" customWidth="1"/>
    <col min="5129" max="5376" width="11.42578125" style="190"/>
    <col min="5377" max="5377" width="3.7109375" style="190" customWidth="1"/>
    <col min="5378" max="5378" width="28.85546875" style="190" customWidth="1"/>
    <col min="5379" max="5380" width="55" style="190" customWidth="1"/>
    <col min="5381" max="5381" width="28.85546875" style="190" customWidth="1"/>
    <col min="5382" max="5383" width="55" style="190" customWidth="1"/>
    <col min="5384" max="5384" width="24.28515625" style="190" customWidth="1"/>
    <col min="5385" max="5632" width="11.42578125" style="190"/>
    <col min="5633" max="5633" width="3.7109375" style="190" customWidth="1"/>
    <col min="5634" max="5634" width="28.85546875" style="190" customWidth="1"/>
    <col min="5635" max="5636" width="55" style="190" customWidth="1"/>
    <col min="5637" max="5637" width="28.85546875" style="190" customWidth="1"/>
    <col min="5638" max="5639" width="55" style="190" customWidth="1"/>
    <col min="5640" max="5640" width="24.28515625" style="190" customWidth="1"/>
    <col min="5641" max="5888" width="11.42578125" style="190"/>
    <col min="5889" max="5889" width="3.7109375" style="190" customWidth="1"/>
    <col min="5890" max="5890" width="28.85546875" style="190" customWidth="1"/>
    <col min="5891" max="5892" width="55" style="190" customWidth="1"/>
    <col min="5893" max="5893" width="28.85546875" style="190" customWidth="1"/>
    <col min="5894" max="5895" width="55" style="190" customWidth="1"/>
    <col min="5896" max="5896" width="24.28515625" style="190" customWidth="1"/>
    <col min="5897" max="6144" width="11.42578125" style="190"/>
    <col min="6145" max="6145" width="3.7109375" style="190" customWidth="1"/>
    <col min="6146" max="6146" width="28.85546875" style="190" customWidth="1"/>
    <col min="6147" max="6148" width="55" style="190" customWidth="1"/>
    <col min="6149" max="6149" width="28.85546875" style="190" customWidth="1"/>
    <col min="6150" max="6151" width="55" style="190" customWidth="1"/>
    <col min="6152" max="6152" width="24.28515625" style="190" customWidth="1"/>
    <col min="6153" max="6400" width="11.42578125" style="190"/>
    <col min="6401" max="6401" width="3.7109375" style="190" customWidth="1"/>
    <col min="6402" max="6402" width="28.85546875" style="190" customWidth="1"/>
    <col min="6403" max="6404" width="55" style="190" customWidth="1"/>
    <col min="6405" max="6405" width="28.85546875" style="190" customWidth="1"/>
    <col min="6406" max="6407" width="55" style="190" customWidth="1"/>
    <col min="6408" max="6408" width="24.28515625" style="190" customWidth="1"/>
    <col min="6409" max="6656" width="11.42578125" style="190"/>
    <col min="6657" max="6657" width="3.7109375" style="190" customWidth="1"/>
    <col min="6658" max="6658" width="28.85546875" style="190" customWidth="1"/>
    <col min="6659" max="6660" width="55" style="190" customWidth="1"/>
    <col min="6661" max="6661" width="28.85546875" style="190" customWidth="1"/>
    <col min="6662" max="6663" width="55" style="190" customWidth="1"/>
    <col min="6664" max="6664" width="24.28515625" style="190" customWidth="1"/>
    <col min="6665" max="6912" width="11.42578125" style="190"/>
    <col min="6913" max="6913" width="3.7109375" style="190" customWidth="1"/>
    <col min="6914" max="6914" width="28.85546875" style="190" customWidth="1"/>
    <col min="6915" max="6916" width="55" style="190" customWidth="1"/>
    <col min="6917" max="6917" width="28.85546875" style="190" customWidth="1"/>
    <col min="6918" max="6919" width="55" style="190" customWidth="1"/>
    <col min="6920" max="6920" width="24.28515625" style="190" customWidth="1"/>
    <col min="6921" max="7168" width="11.42578125" style="190"/>
    <col min="7169" max="7169" width="3.7109375" style="190" customWidth="1"/>
    <col min="7170" max="7170" width="28.85546875" style="190" customWidth="1"/>
    <col min="7171" max="7172" width="55" style="190" customWidth="1"/>
    <col min="7173" max="7173" width="28.85546875" style="190" customWidth="1"/>
    <col min="7174" max="7175" width="55" style="190" customWidth="1"/>
    <col min="7176" max="7176" width="24.28515625" style="190" customWidth="1"/>
    <col min="7177" max="7424" width="11.42578125" style="190"/>
    <col min="7425" max="7425" width="3.7109375" style="190" customWidth="1"/>
    <col min="7426" max="7426" width="28.85546875" style="190" customWidth="1"/>
    <col min="7427" max="7428" width="55" style="190" customWidth="1"/>
    <col min="7429" max="7429" width="28.85546875" style="190" customWidth="1"/>
    <col min="7430" max="7431" width="55" style="190" customWidth="1"/>
    <col min="7432" max="7432" width="24.28515625" style="190" customWidth="1"/>
    <col min="7433" max="7680" width="11.42578125" style="190"/>
    <col min="7681" max="7681" width="3.7109375" style="190" customWidth="1"/>
    <col min="7682" max="7682" width="28.85546875" style="190" customWidth="1"/>
    <col min="7683" max="7684" width="55" style="190" customWidth="1"/>
    <col min="7685" max="7685" width="28.85546875" style="190" customWidth="1"/>
    <col min="7686" max="7687" width="55" style="190" customWidth="1"/>
    <col min="7688" max="7688" width="24.28515625" style="190" customWidth="1"/>
    <col min="7689" max="7936" width="11.42578125" style="190"/>
    <col min="7937" max="7937" width="3.7109375" style="190" customWidth="1"/>
    <col min="7938" max="7938" width="28.85546875" style="190" customWidth="1"/>
    <col min="7939" max="7940" width="55" style="190" customWidth="1"/>
    <col min="7941" max="7941" width="28.85546875" style="190" customWidth="1"/>
    <col min="7942" max="7943" width="55" style="190" customWidth="1"/>
    <col min="7944" max="7944" width="24.28515625" style="190" customWidth="1"/>
    <col min="7945" max="8192" width="11.42578125" style="190"/>
    <col min="8193" max="8193" width="3.7109375" style="190" customWidth="1"/>
    <col min="8194" max="8194" width="28.85546875" style="190" customWidth="1"/>
    <col min="8195" max="8196" width="55" style="190" customWidth="1"/>
    <col min="8197" max="8197" width="28.85546875" style="190" customWidth="1"/>
    <col min="8198" max="8199" width="55" style="190" customWidth="1"/>
    <col min="8200" max="8200" width="24.28515625" style="190" customWidth="1"/>
    <col min="8201" max="8448" width="11.42578125" style="190"/>
    <col min="8449" max="8449" width="3.7109375" style="190" customWidth="1"/>
    <col min="8450" max="8450" width="28.85546875" style="190" customWidth="1"/>
    <col min="8451" max="8452" width="55" style="190" customWidth="1"/>
    <col min="8453" max="8453" width="28.85546875" style="190" customWidth="1"/>
    <col min="8454" max="8455" width="55" style="190" customWidth="1"/>
    <col min="8456" max="8456" width="24.28515625" style="190" customWidth="1"/>
    <col min="8457" max="8704" width="11.42578125" style="190"/>
    <col min="8705" max="8705" width="3.7109375" style="190" customWidth="1"/>
    <col min="8706" max="8706" width="28.85546875" style="190" customWidth="1"/>
    <col min="8707" max="8708" width="55" style="190" customWidth="1"/>
    <col min="8709" max="8709" width="28.85546875" style="190" customWidth="1"/>
    <col min="8710" max="8711" width="55" style="190" customWidth="1"/>
    <col min="8712" max="8712" width="24.28515625" style="190" customWidth="1"/>
    <col min="8713" max="8960" width="11.42578125" style="190"/>
    <col min="8961" max="8961" width="3.7109375" style="190" customWidth="1"/>
    <col min="8962" max="8962" width="28.85546875" style="190" customWidth="1"/>
    <col min="8963" max="8964" width="55" style="190" customWidth="1"/>
    <col min="8965" max="8965" width="28.85546875" style="190" customWidth="1"/>
    <col min="8966" max="8967" width="55" style="190" customWidth="1"/>
    <col min="8968" max="8968" width="24.28515625" style="190" customWidth="1"/>
    <col min="8969" max="9216" width="11.42578125" style="190"/>
    <col min="9217" max="9217" width="3.7109375" style="190" customWidth="1"/>
    <col min="9218" max="9218" width="28.85546875" style="190" customWidth="1"/>
    <col min="9219" max="9220" width="55" style="190" customWidth="1"/>
    <col min="9221" max="9221" width="28.85546875" style="190" customWidth="1"/>
    <col min="9222" max="9223" width="55" style="190" customWidth="1"/>
    <col min="9224" max="9224" width="24.28515625" style="190" customWidth="1"/>
    <col min="9225" max="9472" width="11.42578125" style="190"/>
    <col min="9473" max="9473" width="3.7109375" style="190" customWidth="1"/>
    <col min="9474" max="9474" width="28.85546875" style="190" customWidth="1"/>
    <col min="9475" max="9476" width="55" style="190" customWidth="1"/>
    <col min="9477" max="9477" width="28.85546875" style="190" customWidth="1"/>
    <col min="9478" max="9479" width="55" style="190" customWidth="1"/>
    <col min="9480" max="9480" width="24.28515625" style="190" customWidth="1"/>
    <col min="9481" max="9728" width="11.42578125" style="190"/>
    <col min="9729" max="9729" width="3.7109375" style="190" customWidth="1"/>
    <col min="9730" max="9730" width="28.85546875" style="190" customWidth="1"/>
    <col min="9731" max="9732" width="55" style="190" customWidth="1"/>
    <col min="9733" max="9733" width="28.85546875" style="190" customWidth="1"/>
    <col min="9734" max="9735" width="55" style="190" customWidth="1"/>
    <col min="9736" max="9736" width="24.28515625" style="190" customWidth="1"/>
    <col min="9737" max="9984" width="11.42578125" style="190"/>
    <col min="9985" max="9985" width="3.7109375" style="190" customWidth="1"/>
    <col min="9986" max="9986" width="28.85546875" style="190" customWidth="1"/>
    <col min="9987" max="9988" width="55" style="190" customWidth="1"/>
    <col min="9989" max="9989" width="28.85546875" style="190" customWidth="1"/>
    <col min="9990" max="9991" width="55" style="190" customWidth="1"/>
    <col min="9992" max="9992" width="24.28515625" style="190" customWidth="1"/>
    <col min="9993" max="10240" width="11.42578125" style="190"/>
    <col min="10241" max="10241" width="3.7109375" style="190" customWidth="1"/>
    <col min="10242" max="10242" width="28.85546875" style="190" customWidth="1"/>
    <col min="10243" max="10244" width="55" style="190" customWidth="1"/>
    <col min="10245" max="10245" width="28.85546875" style="190" customWidth="1"/>
    <col min="10246" max="10247" width="55" style="190" customWidth="1"/>
    <col min="10248" max="10248" width="24.28515625" style="190" customWidth="1"/>
    <col min="10249" max="10496" width="11.42578125" style="190"/>
    <col min="10497" max="10497" width="3.7109375" style="190" customWidth="1"/>
    <col min="10498" max="10498" width="28.85546875" style="190" customWidth="1"/>
    <col min="10499" max="10500" width="55" style="190" customWidth="1"/>
    <col min="10501" max="10501" width="28.85546875" style="190" customWidth="1"/>
    <col min="10502" max="10503" width="55" style="190" customWidth="1"/>
    <col min="10504" max="10504" width="24.28515625" style="190" customWidth="1"/>
    <col min="10505" max="10752" width="11.42578125" style="190"/>
    <col min="10753" max="10753" width="3.7109375" style="190" customWidth="1"/>
    <col min="10754" max="10754" width="28.85546875" style="190" customWidth="1"/>
    <col min="10755" max="10756" width="55" style="190" customWidth="1"/>
    <col min="10757" max="10757" width="28.85546875" style="190" customWidth="1"/>
    <col min="10758" max="10759" width="55" style="190" customWidth="1"/>
    <col min="10760" max="10760" width="24.28515625" style="190" customWidth="1"/>
    <col min="10761" max="11008" width="11.42578125" style="190"/>
    <col min="11009" max="11009" width="3.7109375" style="190" customWidth="1"/>
    <col min="11010" max="11010" width="28.85546875" style="190" customWidth="1"/>
    <col min="11011" max="11012" width="55" style="190" customWidth="1"/>
    <col min="11013" max="11013" width="28.85546875" style="190" customWidth="1"/>
    <col min="11014" max="11015" width="55" style="190" customWidth="1"/>
    <col min="11016" max="11016" width="24.28515625" style="190" customWidth="1"/>
    <col min="11017" max="11264" width="11.42578125" style="190"/>
    <col min="11265" max="11265" width="3.7109375" style="190" customWidth="1"/>
    <col min="11266" max="11266" width="28.85546875" style="190" customWidth="1"/>
    <col min="11267" max="11268" width="55" style="190" customWidth="1"/>
    <col min="11269" max="11269" width="28.85546875" style="190" customWidth="1"/>
    <col min="11270" max="11271" width="55" style="190" customWidth="1"/>
    <col min="11272" max="11272" width="24.28515625" style="190" customWidth="1"/>
    <col min="11273" max="11520" width="11.42578125" style="190"/>
    <col min="11521" max="11521" width="3.7109375" style="190" customWidth="1"/>
    <col min="11522" max="11522" width="28.85546875" style="190" customWidth="1"/>
    <col min="11523" max="11524" width="55" style="190" customWidth="1"/>
    <col min="11525" max="11525" width="28.85546875" style="190" customWidth="1"/>
    <col min="11526" max="11527" width="55" style="190" customWidth="1"/>
    <col min="11528" max="11528" width="24.28515625" style="190" customWidth="1"/>
    <col min="11529" max="11776" width="11.42578125" style="190"/>
    <col min="11777" max="11777" width="3.7109375" style="190" customWidth="1"/>
    <col min="11778" max="11778" width="28.85546875" style="190" customWidth="1"/>
    <col min="11779" max="11780" width="55" style="190" customWidth="1"/>
    <col min="11781" max="11781" width="28.85546875" style="190" customWidth="1"/>
    <col min="11782" max="11783" width="55" style="190" customWidth="1"/>
    <col min="11784" max="11784" width="24.28515625" style="190" customWidth="1"/>
    <col min="11785" max="12032" width="11.42578125" style="190"/>
    <col min="12033" max="12033" width="3.7109375" style="190" customWidth="1"/>
    <col min="12034" max="12034" width="28.85546875" style="190" customWidth="1"/>
    <col min="12035" max="12036" width="55" style="190" customWidth="1"/>
    <col min="12037" max="12037" width="28.85546875" style="190" customWidth="1"/>
    <col min="12038" max="12039" width="55" style="190" customWidth="1"/>
    <col min="12040" max="12040" width="24.28515625" style="190" customWidth="1"/>
    <col min="12041" max="12288" width="11.42578125" style="190"/>
    <col min="12289" max="12289" width="3.7109375" style="190" customWidth="1"/>
    <col min="12290" max="12290" width="28.85546875" style="190" customWidth="1"/>
    <col min="12291" max="12292" width="55" style="190" customWidth="1"/>
    <col min="12293" max="12293" width="28.85546875" style="190" customWidth="1"/>
    <col min="12294" max="12295" width="55" style="190" customWidth="1"/>
    <col min="12296" max="12296" width="24.28515625" style="190" customWidth="1"/>
    <col min="12297" max="12544" width="11.42578125" style="190"/>
    <col min="12545" max="12545" width="3.7109375" style="190" customWidth="1"/>
    <col min="12546" max="12546" width="28.85546875" style="190" customWidth="1"/>
    <col min="12547" max="12548" width="55" style="190" customWidth="1"/>
    <col min="12549" max="12549" width="28.85546875" style="190" customWidth="1"/>
    <col min="12550" max="12551" width="55" style="190" customWidth="1"/>
    <col min="12552" max="12552" width="24.28515625" style="190" customWidth="1"/>
    <col min="12553" max="12800" width="11.42578125" style="190"/>
    <col min="12801" max="12801" width="3.7109375" style="190" customWidth="1"/>
    <col min="12802" max="12802" width="28.85546875" style="190" customWidth="1"/>
    <col min="12803" max="12804" width="55" style="190" customWidth="1"/>
    <col min="12805" max="12805" width="28.85546875" style="190" customWidth="1"/>
    <col min="12806" max="12807" width="55" style="190" customWidth="1"/>
    <col min="12808" max="12808" width="24.28515625" style="190" customWidth="1"/>
    <col min="12809" max="13056" width="11.42578125" style="190"/>
    <col min="13057" max="13057" width="3.7109375" style="190" customWidth="1"/>
    <col min="13058" max="13058" width="28.85546875" style="190" customWidth="1"/>
    <col min="13059" max="13060" width="55" style="190" customWidth="1"/>
    <col min="13061" max="13061" width="28.85546875" style="190" customWidth="1"/>
    <col min="13062" max="13063" width="55" style="190" customWidth="1"/>
    <col min="13064" max="13064" width="24.28515625" style="190" customWidth="1"/>
    <col min="13065" max="13312" width="11.42578125" style="190"/>
    <col min="13313" max="13313" width="3.7109375" style="190" customWidth="1"/>
    <col min="13314" max="13314" width="28.85546875" style="190" customWidth="1"/>
    <col min="13315" max="13316" width="55" style="190" customWidth="1"/>
    <col min="13317" max="13317" width="28.85546875" style="190" customWidth="1"/>
    <col min="13318" max="13319" width="55" style="190" customWidth="1"/>
    <col min="13320" max="13320" width="24.28515625" style="190" customWidth="1"/>
    <col min="13321" max="13568" width="11.42578125" style="190"/>
    <col min="13569" max="13569" width="3.7109375" style="190" customWidth="1"/>
    <col min="13570" max="13570" width="28.85546875" style="190" customWidth="1"/>
    <col min="13571" max="13572" width="55" style="190" customWidth="1"/>
    <col min="13573" max="13573" width="28.85546875" style="190" customWidth="1"/>
    <col min="13574" max="13575" width="55" style="190" customWidth="1"/>
    <col min="13576" max="13576" width="24.28515625" style="190" customWidth="1"/>
    <col min="13577" max="13824" width="11.42578125" style="190"/>
    <col min="13825" max="13825" width="3.7109375" style="190" customWidth="1"/>
    <col min="13826" max="13826" width="28.85546875" style="190" customWidth="1"/>
    <col min="13827" max="13828" width="55" style="190" customWidth="1"/>
    <col min="13829" max="13829" width="28.85546875" style="190" customWidth="1"/>
    <col min="13830" max="13831" width="55" style="190" customWidth="1"/>
    <col min="13832" max="13832" width="24.28515625" style="190" customWidth="1"/>
    <col min="13833" max="14080" width="11.42578125" style="190"/>
    <col min="14081" max="14081" width="3.7109375" style="190" customWidth="1"/>
    <col min="14082" max="14082" width="28.85546875" style="190" customWidth="1"/>
    <col min="14083" max="14084" width="55" style="190" customWidth="1"/>
    <col min="14085" max="14085" width="28.85546875" style="190" customWidth="1"/>
    <col min="14086" max="14087" width="55" style="190" customWidth="1"/>
    <col min="14088" max="14088" width="24.28515625" style="190" customWidth="1"/>
    <col min="14089" max="14336" width="11.42578125" style="190"/>
    <col min="14337" max="14337" width="3.7109375" style="190" customWidth="1"/>
    <col min="14338" max="14338" width="28.85546875" style="190" customWidth="1"/>
    <col min="14339" max="14340" width="55" style="190" customWidth="1"/>
    <col min="14341" max="14341" width="28.85546875" style="190" customWidth="1"/>
    <col min="14342" max="14343" width="55" style="190" customWidth="1"/>
    <col min="14344" max="14344" width="24.28515625" style="190" customWidth="1"/>
    <col min="14345" max="14592" width="11.42578125" style="190"/>
    <col min="14593" max="14593" width="3.7109375" style="190" customWidth="1"/>
    <col min="14594" max="14594" width="28.85546875" style="190" customWidth="1"/>
    <col min="14595" max="14596" width="55" style="190" customWidth="1"/>
    <col min="14597" max="14597" width="28.85546875" style="190" customWidth="1"/>
    <col min="14598" max="14599" width="55" style="190" customWidth="1"/>
    <col min="14600" max="14600" width="24.28515625" style="190" customWidth="1"/>
    <col min="14601" max="14848" width="11.42578125" style="190"/>
    <col min="14849" max="14849" width="3.7109375" style="190" customWidth="1"/>
    <col min="14850" max="14850" width="28.85546875" style="190" customWidth="1"/>
    <col min="14851" max="14852" width="55" style="190" customWidth="1"/>
    <col min="14853" max="14853" width="28.85546875" style="190" customWidth="1"/>
    <col min="14854" max="14855" width="55" style="190" customWidth="1"/>
    <col min="14856" max="14856" width="24.28515625" style="190" customWidth="1"/>
    <col min="14857" max="15104" width="11.42578125" style="190"/>
    <col min="15105" max="15105" width="3.7109375" style="190" customWidth="1"/>
    <col min="15106" max="15106" width="28.85546875" style="190" customWidth="1"/>
    <col min="15107" max="15108" width="55" style="190" customWidth="1"/>
    <col min="15109" max="15109" width="28.85546875" style="190" customWidth="1"/>
    <col min="15110" max="15111" width="55" style="190" customWidth="1"/>
    <col min="15112" max="15112" width="24.28515625" style="190" customWidth="1"/>
    <col min="15113" max="15360" width="11.42578125" style="190"/>
    <col min="15361" max="15361" width="3.7109375" style="190" customWidth="1"/>
    <col min="15362" max="15362" width="28.85546875" style="190" customWidth="1"/>
    <col min="15363" max="15364" width="55" style="190" customWidth="1"/>
    <col min="15365" max="15365" width="28.85546875" style="190" customWidth="1"/>
    <col min="15366" max="15367" width="55" style="190" customWidth="1"/>
    <col min="15368" max="15368" width="24.28515625" style="190" customWidth="1"/>
    <col min="15369" max="15616" width="11.42578125" style="190"/>
    <col min="15617" max="15617" width="3.7109375" style="190" customWidth="1"/>
    <col min="15618" max="15618" width="28.85546875" style="190" customWidth="1"/>
    <col min="15619" max="15620" width="55" style="190" customWidth="1"/>
    <col min="15621" max="15621" width="28.85546875" style="190" customWidth="1"/>
    <col min="15622" max="15623" width="55" style="190" customWidth="1"/>
    <col min="15624" max="15624" width="24.28515625" style="190" customWidth="1"/>
    <col min="15625" max="15872" width="11.42578125" style="190"/>
    <col min="15873" max="15873" width="3.7109375" style="190" customWidth="1"/>
    <col min="15874" max="15874" width="28.85546875" style="190" customWidth="1"/>
    <col min="15875" max="15876" width="55" style="190" customWidth="1"/>
    <col min="15877" max="15877" width="28.85546875" style="190" customWidth="1"/>
    <col min="15878" max="15879" width="55" style="190" customWidth="1"/>
    <col min="15880" max="15880" width="24.28515625" style="190" customWidth="1"/>
    <col min="15881" max="16128" width="11.42578125" style="190"/>
    <col min="16129" max="16129" width="3.7109375" style="190" customWidth="1"/>
    <col min="16130" max="16130" width="28.85546875" style="190" customWidth="1"/>
    <col min="16131" max="16132" width="55" style="190" customWidth="1"/>
    <col min="16133" max="16133" width="28.85546875" style="190" customWidth="1"/>
    <col min="16134" max="16135" width="55" style="190" customWidth="1"/>
    <col min="16136" max="16136" width="24.28515625" style="190" customWidth="1"/>
    <col min="16137" max="16384" width="11.42578125" style="190"/>
  </cols>
  <sheetData>
    <row r="1" spans="2:8" ht="21" thickBot="1" x14ac:dyDescent="0.35"/>
    <row r="2" spans="2:8" x14ac:dyDescent="0.3">
      <c r="B2" s="191"/>
      <c r="C2" s="552" t="s">
        <v>68</v>
      </c>
      <c r="D2" s="553"/>
      <c r="E2" s="553"/>
      <c r="F2" s="554"/>
      <c r="G2" s="384" t="s">
        <v>498</v>
      </c>
    </row>
    <row r="3" spans="2:8" x14ac:dyDescent="0.3">
      <c r="B3" s="192"/>
      <c r="C3" s="555" t="s">
        <v>58</v>
      </c>
      <c r="D3" s="556"/>
      <c r="E3" s="556"/>
      <c r="F3" s="557"/>
      <c r="G3" s="203" t="s">
        <v>217</v>
      </c>
    </row>
    <row r="4" spans="2:8" x14ac:dyDescent="0.3">
      <c r="B4" s="192"/>
      <c r="C4" s="555" t="s">
        <v>59</v>
      </c>
      <c r="D4" s="556"/>
      <c r="E4" s="556"/>
      <c r="F4" s="557"/>
      <c r="G4" s="204" t="s">
        <v>499</v>
      </c>
    </row>
    <row r="5" spans="2:8" ht="24" customHeight="1" thickBot="1" x14ac:dyDescent="0.35">
      <c r="B5" s="193"/>
      <c r="C5" s="558" t="s">
        <v>94</v>
      </c>
      <c r="D5" s="559"/>
      <c r="E5" s="559"/>
      <c r="F5" s="560"/>
      <c r="G5" s="205" t="s">
        <v>60</v>
      </c>
    </row>
    <row r="6" spans="2:8" ht="27.75" customHeight="1" thickBot="1" x14ac:dyDescent="0.35">
      <c r="B6" s="564" t="s">
        <v>475</v>
      </c>
      <c r="C6" s="564"/>
      <c r="D6" s="564"/>
      <c r="E6" s="564"/>
      <c r="F6" s="564"/>
      <c r="G6" s="564"/>
      <c r="H6" s="197"/>
    </row>
    <row r="7" spans="2:8" ht="26.25" customHeight="1" x14ac:dyDescent="0.3">
      <c r="B7" s="563" t="s">
        <v>461</v>
      </c>
      <c r="C7" s="563"/>
      <c r="D7" s="563"/>
      <c r="E7" s="563"/>
      <c r="F7" s="563"/>
      <c r="G7" s="563"/>
    </row>
    <row r="8" spans="2:8" ht="39" customHeight="1" x14ac:dyDescent="0.3">
      <c r="B8" s="415"/>
      <c r="C8" s="415"/>
      <c r="D8" s="415"/>
      <c r="E8" s="415"/>
      <c r="F8" s="415"/>
      <c r="G8" s="415"/>
    </row>
    <row r="9" spans="2:8" ht="47.25" customHeight="1" thickBot="1" x14ac:dyDescent="0.35">
      <c r="B9" s="412" t="s">
        <v>355</v>
      </c>
      <c r="C9" s="419" t="s">
        <v>474</v>
      </c>
      <c r="D9" s="419"/>
      <c r="E9" s="419"/>
      <c r="F9" s="419"/>
      <c r="G9" s="419"/>
    </row>
    <row r="10" spans="2:8" ht="88.5" customHeight="1" thickBot="1" x14ac:dyDescent="0.35">
      <c r="B10" s="561" t="s">
        <v>213</v>
      </c>
      <c r="C10" s="562"/>
      <c r="D10" s="565" t="s">
        <v>362</v>
      </c>
      <c r="E10" s="566"/>
      <c r="F10" s="566"/>
      <c r="G10" s="567"/>
    </row>
    <row r="11" spans="2:8" ht="11.25" customHeight="1" x14ac:dyDescent="0.3">
      <c r="B11" s="568"/>
      <c r="C11" s="568"/>
      <c r="D11" s="569"/>
      <c r="E11" s="569"/>
      <c r="F11" s="569"/>
      <c r="G11" s="569"/>
    </row>
    <row r="12" spans="2:8" ht="11.25" customHeight="1" thickBot="1" x14ac:dyDescent="0.35"/>
    <row r="13" spans="2:8" s="67" customFormat="1" ht="25.5" customHeight="1" thickBot="1" x14ac:dyDescent="0.25">
      <c r="B13" s="570" t="s">
        <v>94</v>
      </c>
      <c r="C13" s="571"/>
      <c r="D13" s="571"/>
      <c r="E13" s="571"/>
      <c r="F13" s="571"/>
      <c r="G13" s="572"/>
    </row>
    <row r="14" spans="2:8" s="67" customFormat="1" ht="33" customHeight="1" thickBot="1" x14ac:dyDescent="0.25">
      <c r="B14" s="573" t="s">
        <v>200</v>
      </c>
      <c r="C14" s="574"/>
      <c r="D14" s="575"/>
      <c r="E14" s="573" t="s">
        <v>201</v>
      </c>
      <c r="F14" s="574"/>
      <c r="G14" s="575"/>
    </row>
    <row r="15" spans="2:8" s="67" customFormat="1" ht="33" customHeight="1" thickBot="1" x14ac:dyDescent="0.25">
      <c r="B15" s="459" t="s">
        <v>119</v>
      </c>
      <c r="C15" s="459" t="s">
        <v>114</v>
      </c>
      <c r="D15" s="459" t="s">
        <v>115</v>
      </c>
      <c r="E15" s="459" t="s">
        <v>119</v>
      </c>
      <c r="F15" s="459" t="s">
        <v>116</v>
      </c>
      <c r="G15" s="459" t="s">
        <v>117</v>
      </c>
    </row>
    <row r="16" spans="2:8" s="67" customFormat="1" ht="75" customHeight="1" x14ac:dyDescent="0.2">
      <c r="B16" s="548" t="s">
        <v>120</v>
      </c>
      <c r="C16" s="460" t="s">
        <v>363</v>
      </c>
      <c r="D16" s="576" t="s">
        <v>364</v>
      </c>
      <c r="E16" s="548" t="s">
        <v>123</v>
      </c>
      <c r="F16" s="578" t="s">
        <v>365</v>
      </c>
      <c r="G16" s="580" t="s">
        <v>366</v>
      </c>
    </row>
    <row r="17" spans="2:7" s="67" customFormat="1" ht="75" customHeight="1" x14ac:dyDescent="0.2">
      <c r="B17" s="549"/>
      <c r="C17" s="461"/>
      <c r="D17" s="577"/>
      <c r="E17" s="549"/>
      <c r="F17" s="579"/>
      <c r="G17" s="581"/>
    </row>
    <row r="18" spans="2:7" s="67" customFormat="1" ht="75" customHeight="1" x14ac:dyDescent="0.2">
      <c r="B18" s="549"/>
      <c r="C18" s="462"/>
      <c r="D18" s="463"/>
      <c r="E18" s="549"/>
      <c r="F18" s="462"/>
      <c r="G18" s="464"/>
    </row>
    <row r="19" spans="2:7" s="67" customFormat="1" ht="75" customHeight="1" x14ac:dyDescent="0.2">
      <c r="B19" s="549"/>
      <c r="C19" s="462"/>
      <c r="D19" s="463"/>
      <c r="E19" s="549"/>
      <c r="F19" s="462"/>
      <c r="G19" s="464"/>
    </row>
    <row r="20" spans="2:7" s="67" customFormat="1" ht="75" customHeight="1" x14ac:dyDescent="0.2">
      <c r="B20" s="549"/>
      <c r="C20" s="462"/>
      <c r="D20" s="463"/>
      <c r="E20" s="549"/>
      <c r="F20" s="462"/>
      <c r="G20" s="464"/>
    </row>
    <row r="21" spans="2:7" s="67" customFormat="1" ht="75" customHeight="1" thickBot="1" x14ac:dyDescent="0.25">
      <c r="B21" s="550"/>
      <c r="C21" s="465"/>
      <c r="D21" s="466"/>
      <c r="E21" s="550"/>
      <c r="F21" s="465"/>
      <c r="G21" s="467"/>
    </row>
    <row r="22" spans="2:7" s="67" customFormat="1" ht="75" customHeight="1" x14ac:dyDescent="0.2">
      <c r="B22" s="548" t="s">
        <v>204</v>
      </c>
      <c r="C22" s="468" t="s">
        <v>367</v>
      </c>
      <c r="D22" s="469" t="s">
        <v>368</v>
      </c>
      <c r="E22" s="548" t="s">
        <v>124</v>
      </c>
      <c r="F22" s="468" t="s">
        <v>369</v>
      </c>
      <c r="G22" s="470" t="s">
        <v>370</v>
      </c>
    </row>
    <row r="23" spans="2:7" s="67" customFormat="1" ht="75" customHeight="1" x14ac:dyDescent="0.2">
      <c r="B23" s="549"/>
      <c r="C23" s="471" t="s">
        <v>371</v>
      </c>
      <c r="D23" s="472"/>
      <c r="E23" s="549"/>
      <c r="F23" s="471" t="s">
        <v>372</v>
      </c>
      <c r="G23" s="473" t="s">
        <v>373</v>
      </c>
    </row>
    <row r="24" spans="2:7" s="67" customFormat="1" ht="75" customHeight="1" x14ac:dyDescent="0.2">
      <c r="B24" s="549"/>
      <c r="C24" s="474" t="s">
        <v>374</v>
      </c>
      <c r="D24" s="472" t="s">
        <v>375</v>
      </c>
      <c r="E24" s="549"/>
      <c r="F24" s="475" t="s">
        <v>348</v>
      </c>
      <c r="G24" s="473"/>
    </row>
    <row r="25" spans="2:7" s="67" customFormat="1" ht="75" customHeight="1" x14ac:dyDescent="0.2">
      <c r="B25" s="549"/>
      <c r="C25" s="474" t="s">
        <v>376</v>
      </c>
      <c r="D25" s="476"/>
      <c r="E25" s="549"/>
      <c r="F25" s="477"/>
      <c r="G25" s="473" t="s">
        <v>377</v>
      </c>
    </row>
    <row r="26" spans="2:7" s="67" customFormat="1" ht="75" customHeight="1" x14ac:dyDescent="0.2">
      <c r="B26" s="549"/>
      <c r="C26" s="477"/>
      <c r="D26" s="476"/>
      <c r="E26" s="549"/>
      <c r="F26" s="463"/>
      <c r="G26" s="464"/>
    </row>
    <row r="27" spans="2:7" s="67" customFormat="1" ht="75" customHeight="1" thickBot="1" x14ac:dyDescent="0.25">
      <c r="B27" s="550"/>
      <c r="C27" s="465"/>
      <c r="D27" s="466"/>
      <c r="E27" s="550"/>
      <c r="F27" s="466"/>
      <c r="G27" s="478"/>
    </row>
    <row r="28" spans="2:7" s="67" customFormat="1" ht="75" customHeight="1" x14ac:dyDescent="0.2">
      <c r="B28" s="548" t="s">
        <v>121</v>
      </c>
      <c r="C28" s="479" t="s">
        <v>378</v>
      </c>
      <c r="D28" s="469"/>
      <c r="E28" s="548" t="s">
        <v>100</v>
      </c>
      <c r="F28" s="480" t="s">
        <v>379</v>
      </c>
      <c r="G28" s="481" t="s">
        <v>380</v>
      </c>
    </row>
    <row r="29" spans="2:7" s="67" customFormat="1" ht="75" customHeight="1" x14ac:dyDescent="0.2">
      <c r="B29" s="549"/>
      <c r="C29" s="482"/>
      <c r="D29" s="483" t="s">
        <v>381</v>
      </c>
      <c r="E29" s="549"/>
      <c r="F29" s="484" t="s">
        <v>382</v>
      </c>
      <c r="G29" s="485" t="s">
        <v>349</v>
      </c>
    </row>
    <row r="30" spans="2:7" s="67" customFormat="1" ht="75" customHeight="1" x14ac:dyDescent="0.2">
      <c r="B30" s="549"/>
      <c r="C30" s="551"/>
      <c r="D30" s="476" t="s">
        <v>383</v>
      </c>
      <c r="E30" s="549"/>
      <c r="F30" s="486" t="s">
        <v>384</v>
      </c>
      <c r="G30" s="487"/>
    </row>
    <row r="31" spans="2:7" s="67" customFormat="1" ht="75" customHeight="1" x14ac:dyDescent="0.2">
      <c r="B31" s="549"/>
      <c r="C31" s="551"/>
      <c r="D31" s="476"/>
      <c r="E31" s="549"/>
      <c r="F31" s="486" t="s">
        <v>385</v>
      </c>
      <c r="G31" s="487"/>
    </row>
    <row r="32" spans="2:7" s="67" customFormat="1" ht="75" customHeight="1" x14ac:dyDescent="0.2">
      <c r="B32" s="549"/>
      <c r="C32" s="482" t="s">
        <v>386</v>
      </c>
      <c r="D32" s="476" t="s">
        <v>387</v>
      </c>
      <c r="E32" s="549"/>
      <c r="F32" s="486" t="s">
        <v>388</v>
      </c>
      <c r="G32" s="487"/>
    </row>
    <row r="33" spans="2:7" s="67" customFormat="1" ht="75" customHeight="1" x14ac:dyDescent="0.2">
      <c r="B33" s="549"/>
      <c r="C33" s="482"/>
      <c r="D33" s="476"/>
      <c r="E33" s="549"/>
      <c r="F33" s="486" t="s">
        <v>389</v>
      </c>
      <c r="G33" s="487"/>
    </row>
    <row r="34" spans="2:7" s="67" customFormat="1" ht="75" customHeight="1" x14ac:dyDescent="0.2">
      <c r="B34" s="549"/>
      <c r="C34" s="463"/>
      <c r="D34" s="488"/>
      <c r="E34" s="549"/>
      <c r="F34" s="489"/>
      <c r="G34" s="490"/>
    </row>
    <row r="35" spans="2:7" s="67" customFormat="1" ht="75" customHeight="1" x14ac:dyDescent="0.2">
      <c r="B35" s="549"/>
      <c r="C35" s="463"/>
      <c r="D35" s="488"/>
      <c r="E35" s="549"/>
      <c r="F35" s="489"/>
      <c r="G35" s="491"/>
    </row>
    <row r="36" spans="2:7" s="67" customFormat="1" ht="75" customHeight="1" x14ac:dyDescent="0.2">
      <c r="B36" s="549"/>
      <c r="C36" s="463"/>
      <c r="D36" s="488"/>
      <c r="E36" s="549"/>
      <c r="F36" s="489"/>
      <c r="G36" s="490"/>
    </row>
    <row r="37" spans="2:7" s="67" customFormat="1" ht="75" customHeight="1" thickBot="1" x14ac:dyDescent="0.25">
      <c r="B37" s="550"/>
      <c r="C37" s="463"/>
      <c r="D37" s="488"/>
      <c r="E37" s="550"/>
      <c r="F37" s="492"/>
      <c r="G37" s="493"/>
    </row>
    <row r="38" spans="2:7" s="67" customFormat="1" ht="75" customHeight="1" x14ac:dyDescent="0.2">
      <c r="B38" s="542" t="s">
        <v>122</v>
      </c>
      <c r="C38" s="494" t="s">
        <v>390</v>
      </c>
      <c r="D38" s="495" t="s">
        <v>391</v>
      </c>
      <c r="E38" s="545" t="s">
        <v>99</v>
      </c>
      <c r="F38" s="496" t="s">
        <v>392</v>
      </c>
      <c r="G38" s="497" t="s">
        <v>393</v>
      </c>
    </row>
    <row r="39" spans="2:7" s="67" customFormat="1" ht="75" customHeight="1" x14ac:dyDescent="0.2">
      <c r="B39" s="543"/>
      <c r="C39" s="498" t="s">
        <v>394</v>
      </c>
      <c r="D39" s="499" t="s">
        <v>395</v>
      </c>
      <c r="E39" s="546"/>
      <c r="F39" s="500" t="s">
        <v>396</v>
      </c>
      <c r="G39" s="501" t="s">
        <v>397</v>
      </c>
    </row>
    <row r="40" spans="2:7" s="67" customFormat="1" ht="75" customHeight="1" x14ac:dyDescent="0.2">
      <c r="B40" s="543"/>
      <c r="C40" s="498" t="s">
        <v>398</v>
      </c>
      <c r="D40" s="499" t="s">
        <v>399</v>
      </c>
      <c r="E40" s="546"/>
      <c r="F40" s="500" t="s">
        <v>400</v>
      </c>
      <c r="G40" s="501" t="s">
        <v>401</v>
      </c>
    </row>
    <row r="41" spans="2:7" s="67" customFormat="1" ht="75" customHeight="1" x14ac:dyDescent="0.2">
      <c r="B41" s="543"/>
      <c r="C41" s="502"/>
      <c r="D41" s="503"/>
      <c r="E41" s="546"/>
      <c r="F41" s="504"/>
      <c r="G41" s="485" t="s">
        <v>223</v>
      </c>
    </row>
    <row r="42" spans="2:7" s="67" customFormat="1" ht="75" customHeight="1" x14ac:dyDescent="0.2">
      <c r="B42" s="543"/>
      <c r="C42" s="505"/>
      <c r="D42" s="490"/>
      <c r="E42" s="546"/>
      <c r="F42" s="463"/>
      <c r="G42" s="464"/>
    </row>
    <row r="43" spans="2:7" s="67" customFormat="1" ht="75" customHeight="1" x14ac:dyDescent="0.2">
      <c r="B43" s="543"/>
      <c r="C43" s="505"/>
      <c r="D43" s="490"/>
      <c r="E43" s="546"/>
      <c r="F43" s="463"/>
      <c r="G43" s="464"/>
    </row>
    <row r="44" spans="2:7" s="67" customFormat="1" ht="75" customHeight="1" thickBot="1" x14ac:dyDescent="0.25">
      <c r="B44" s="544"/>
      <c r="C44" s="506"/>
      <c r="D44" s="493"/>
      <c r="E44" s="547"/>
      <c r="F44" s="466"/>
      <c r="G44" s="467"/>
    </row>
    <row r="45" spans="2:7" s="67" customFormat="1" ht="75" customHeight="1" x14ac:dyDescent="0.2">
      <c r="B45" s="548" t="s">
        <v>77</v>
      </c>
      <c r="C45" s="507"/>
      <c r="D45" s="508" t="s">
        <v>402</v>
      </c>
      <c r="E45" s="548" t="s">
        <v>125</v>
      </c>
      <c r="F45" s="509" t="s">
        <v>403</v>
      </c>
      <c r="G45" s="510" t="s">
        <v>404</v>
      </c>
    </row>
    <row r="46" spans="2:7" s="67" customFormat="1" ht="75" customHeight="1" x14ac:dyDescent="0.2">
      <c r="B46" s="549"/>
      <c r="C46" s="511"/>
      <c r="D46" s="482" t="s">
        <v>405</v>
      </c>
      <c r="E46" s="549"/>
      <c r="F46" s="462"/>
      <c r="G46" s="464"/>
    </row>
    <row r="47" spans="2:7" s="67" customFormat="1" ht="75" customHeight="1" x14ac:dyDescent="0.2">
      <c r="B47" s="549"/>
      <c r="C47" s="512"/>
      <c r="D47" s="482"/>
      <c r="E47" s="549"/>
      <c r="F47" s="462"/>
      <c r="G47" s="464"/>
    </row>
    <row r="48" spans="2:7" s="67" customFormat="1" ht="75" customHeight="1" thickBot="1" x14ac:dyDescent="0.25">
      <c r="B48" s="550"/>
      <c r="C48" s="465"/>
      <c r="D48" s="513"/>
      <c r="E48" s="550"/>
      <c r="F48" s="465"/>
      <c r="G48" s="478"/>
    </row>
    <row r="49" spans="2:13" s="67" customFormat="1" ht="75" customHeight="1" x14ac:dyDescent="0.2">
      <c r="B49" s="548" t="s">
        <v>118</v>
      </c>
      <c r="C49" s="514" t="s">
        <v>406</v>
      </c>
      <c r="D49" s="508"/>
      <c r="E49" s="548" t="s">
        <v>118</v>
      </c>
      <c r="F49" s="515"/>
      <c r="G49" s="516" t="s">
        <v>407</v>
      </c>
    </row>
    <row r="50" spans="2:13" s="67" customFormat="1" ht="75" customHeight="1" x14ac:dyDescent="0.2">
      <c r="B50" s="549"/>
      <c r="C50" s="474" t="s">
        <v>408</v>
      </c>
      <c r="D50" s="517"/>
      <c r="E50" s="549"/>
      <c r="F50" s="477"/>
      <c r="G50" s="518" t="s">
        <v>409</v>
      </c>
    </row>
    <row r="51" spans="2:13" s="67" customFormat="1" ht="75" customHeight="1" x14ac:dyDescent="0.2">
      <c r="B51" s="549"/>
      <c r="C51" s="477"/>
      <c r="D51" s="517"/>
      <c r="E51" s="549"/>
      <c r="F51" s="477"/>
      <c r="G51" s="518" t="s">
        <v>410</v>
      </c>
    </row>
    <row r="52" spans="2:13" s="67" customFormat="1" ht="75" customHeight="1" thickBot="1" x14ac:dyDescent="0.25">
      <c r="B52" s="550"/>
      <c r="C52" s="519"/>
      <c r="D52" s="520"/>
      <c r="E52" s="550"/>
      <c r="F52" s="519"/>
      <c r="G52" s="521" t="s">
        <v>411</v>
      </c>
    </row>
    <row r="53" spans="2:13" ht="23.25" customHeight="1" x14ac:dyDescent="0.3">
      <c r="B53" s="190" t="s">
        <v>172</v>
      </c>
    </row>
    <row r="54" spans="2:13" ht="39.75" customHeight="1" x14ac:dyDescent="0.3">
      <c r="B54" s="182"/>
      <c r="C54" s="183"/>
      <c r="D54" s="184"/>
      <c r="E54" s="194"/>
      <c r="G54" s="185"/>
    </row>
    <row r="55" spans="2:13" s="195" customFormat="1" ht="36.75" customHeight="1" thickBot="1" x14ac:dyDescent="0.35">
      <c r="B55" s="582" t="s">
        <v>350</v>
      </c>
      <c r="C55" s="582"/>
      <c r="D55" s="582"/>
      <c r="E55" s="582"/>
      <c r="F55" s="582"/>
      <c r="G55" s="582"/>
    </row>
    <row r="56" spans="2:13" s="196" customFormat="1" ht="44.25" customHeight="1" thickBot="1" x14ac:dyDescent="0.25">
      <c r="B56" s="583" t="s">
        <v>126</v>
      </c>
      <c r="C56" s="584"/>
      <c r="D56" s="585"/>
      <c r="E56" s="583" t="s">
        <v>63</v>
      </c>
      <c r="F56" s="584"/>
      <c r="G56" s="585"/>
      <c r="H56" s="186"/>
      <c r="I56" s="186"/>
      <c r="J56" s="186"/>
      <c r="K56" s="186"/>
      <c r="L56" s="186"/>
      <c r="M56" s="181"/>
    </row>
    <row r="57" spans="2:13" s="197" customFormat="1" ht="39" customHeight="1" thickBot="1" x14ac:dyDescent="0.35">
      <c r="B57" s="586" t="s">
        <v>208</v>
      </c>
      <c r="C57" s="587"/>
      <c r="D57" s="385" t="s">
        <v>132</v>
      </c>
      <c r="E57" s="588" t="s">
        <v>208</v>
      </c>
      <c r="F57" s="589"/>
      <c r="G57" s="385" t="s">
        <v>132</v>
      </c>
      <c r="H57" s="187"/>
      <c r="I57" s="187"/>
      <c r="J57" s="187"/>
      <c r="K57" s="187"/>
      <c r="L57" s="187"/>
      <c r="M57" s="386"/>
    </row>
    <row r="58" spans="2:13" ht="35.1" customHeight="1" x14ac:dyDescent="0.3">
      <c r="B58" s="590" t="s">
        <v>412</v>
      </c>
      <c r="C58" s="591"/>
      <c r="D58" s="387"/>
      <c r="E58" s="592" t="s">
        <v>413</v>
      </c>
      <c r="F58" s="593"/>
      <c r="G58" s="596"/>
      <c r="H58" s="188"/>
      <c r="I58" s="188"/>
      <c r="J58" s="188"/>
      <c r="K58" s="188"/>
      <c r="L58" s="188"/>
      <c r="M58" s="195"/>
    </row>
    <row r="59" spans="2:13" ht="35.1" customHeight="1" x14ac:dyDescent="0.3">
      <c r="B59" s="590" t="s">
        <v>414</v>
      </c>
      <c r="C59" s="591"/>
      <c r="D59" s="387"/>
      <c r="E59" s="594"/>
      <c r="F59" s="595"/>
      <c r="G59" s="597"/>
      <c r="H59" s="188"/>
      <c r="I59" s="188"/>
      <c r="J59" s="188"/>
      <c r="K59" s="188"/>
      <c r="L59" s="188"/>
      <c r="M59" s="195"/>
    </row>
    <row r="60" spans="2:13" ht="35.1" customHeight="1" x14ac:dyDescent="0.3">
      <c r="B60" s="590" t="s">
        <v>415</v>
      </c>
      <c r="C60" s="591"/>
      <c r="D60" s="388"/>
      <c r="E60" s="592" t="s">
        <v>421</v>
      </c>
      <c r="F60" s="593"/>
      <c r="G60" s="598"/>
      <c r="H60" s="188"/>
      <c r="I60" s="188"/>
      <c r="J60" s="188"/>
      <c r="K60" s="188"/>
      <c r="L60" s="188"/>
      <c r="M60" s="195"/>
    </row>
    <row r="61" spans="2:13" ht="35.1" customHeight="1" x14ac:dyDescent="0.3">
      <c r="B61" s="590" t="s">
        <v>416</v>
      </c>
      <c r="C61" s="591"/>
      <c r="D61" s="387"/>
      <c r="E61" s="594"/>
      <c r="F61" s="595"/>
      <c r="G61" s="598"/>
      <c r="H61" s="188"/>
      <c r="I61" s="188"/>
      <c r="J61" s="188"/>
      <c r="K61" s="188"/>
      <c r="L61" s="188"/>
      <c r="M61" s="195"/>
    </row>
    <row r="62" spans="2:13" ht="35.1" customHeight="1" x14ac:dyDescent="0.3">
      <c r="B62" s="590" t="s">
        <v>417</v>
      </c>
      <c r="C62" s="591"/>
      <c r="D62" s="387"/>
      <c r="E62" s="599"/>
      <c r="F62" s="600"/>
      <c r="G62" s="598"/>
      <c r="H62" s="188"/>
      <c r="I62" s="188"/>
      <c r="J62" s="188"/>
      <c r="K62" s="188"/>
      <c r="L62" s="188"/>
      <c r="M62" s="195"/>
    </row>
    <row r="63" spans="2:13" ht="35.1" customHeight="1" x14ac:dyDescent="0.3">
      <c r="B63" s="590" t="s">
        <v>418</v>
      </c>
      <c r="C63" s="591"/>
      <c r="D63" s="388"/>
      <c r="E63" s="599"/>
      <c r="F63" s="600"/>
      <c r="G63" s="598"/>
      <c r="H63" s="188"/>
      <c r="I63" s="188"/>
      <c r="J63" s="188"/>
      <c r="K63" s="188"/>
      <c r="L63" s="188"/>
      <c r="M63" s="195"/>
    </row>
    <row r="64" spans="2:13" ht="35.1" customHeight="1" x14ac:dyDescent="0.3">
      <c r="B64" s="590" t="s">
        <v>419</v>
      </c>
      <c r="C64" s="591"/>
      <c r="D64" s="387"/>
      <c r="E64" s="599"/>
      <c r="F64" s="600"/>
      <c r="G64" s="598"/>
      <c r="H64" s="188"/>
      <c r="I64" s="188"/>
      <c r="J64" s="188"/>
      <c r="K64" s="188"/>
      <c r="L64" s="188"/>
      <c r="M64" s="195"/>
    </row>
    <row r="65" spans="2:13" ht="35.1" customHeight="1" x14ac:dyDescent="0.3">
      <c r="B65" s="590" t="s">
        <v>420</v>
      </c>
      <c r="C65" s="591"/>
      <c r="D65" s="387"/>
      <c r="E65" s="599"/>
      <c r="F65" s="600"/>
      <c r="G65" s="598"/>
      <c r="H65" s="188"/>
      <c r="I65" s="188"/>
      <c r="J65" s="188"/>
      <c r="K65" s="188"/>
      <c r="L65" s="188"/>
      <c r="M65" s="195"/>
    </row>
    <row r="66" spans="2:13" ht="35.1" customHeight="1" x14ac:dyDescent="0.3">
      <c r="B66" s="608"/>
      <c r="C66" s="609"/>
      <c r="D66" s="387"/>
      <c r="E66" s="599"/>
      <c r="F66" s="600"/>
      <c r="G66" s="598"/>
      <c r="H66" s="188"/>
      <c r="I66" s="188"/>
      <c r="J66" s="188"/>
      <c r="K66" s="188"/>
      <c r="L66" s="188"/>
      <c r="M66" s="195"/>
    </row>
    <row r="67" spans="2:13" ht="35.1" customHeight="1" x14ac:dyDescent="0.3">
      <c r="B67" s="608"/>
      <c r="C67" s="609"/>
      <c r="D67" s="387"/>
      <c r="E67" s="599"/>
      <c r="F67" s="600"/>
      <c r="G67" s="598"/>
      <c r="H67" s="188"/>
      <c r="I67" s="188"/>
      <c r="J67" s="188"/>
      <c r="K67" s="188"/>
      <c r="L67" s="188"/>
      <c r="M67" s="195"/>
    </row>
    <row r="68" spans="2:13" ht="35.1" customHeight="1" x14ac:dyDescent="0.3">
      <c r="B68" s="601"/>
      <c r="C68" s="602"/>
      <c r="D68" s="382"/>
      <c r="E68" s="599"/>
      <c r="F68" s="600"/>
      <c r="G68" s="598"/>
    </row>
    <row r="69" spans="2:13" ht="35.1" customHeight="1" thickBot="1" x14ac:dyDescent="0.35">
      <c r="B69" s="606"/>
      <c r="C69" s="607"/>
      <c r="D69" s="189"/>
      <c r="E69" s="603"/>
      <c r="F69" s="604"/>
      <c r="G69" s="605"/>
    </row>
  </sheetData>
  <sheetProtection selectLockedCells="1"/>
  <mergeCells count="58">
    <mergeCell ref="B62:C62"/>
    <mergeCell ref="E62:F63"/>
    <mergeCell ref="G62:G63"/>
    <mergeCell ref="B63:C63"/>
    <mergeCell ref="B68:C68"/>
    <mergeCell ref="E68:F69"/>
    <mergeCell ref="G68:G69"/>
    <mergeCell ref="B69:C69"/>
    <mergeCell ref="B64:C64"/>
    <mergeCell ref="E64:F65"/>
    <mergeCell ref="G64:G65"/>
    <mergeCell ref="B65:C65"/>
    <mergeCell ref="B66:C66"/>
    <mergeCell ref="E66:F67"/>
    <mergeCell ref="G66:G67"/>
    <mergeCell ref="B67:C67"/>
    <mergeCell ref="B58:C58"/>
    <mergeCell ref="E58:F59"/>
    <mergeCell ref="G58:G59"/>
    <mergeCell ref="B59:C59"/>
    <mergeCell ref="B60:C60"/>
    <mergeCell ref="E60:F61"/>
    <mergeCell ref="G60:G61"/>
    <mergeCell ref="B61:C61"/>
    <mergeCell ref="B55:G55"/>
    <mergeCell ref="B56:D56"/>
    <mergeCell ref="E56:G56"/>
    <mergeCell ref="B57:C57"/>
    <mergeCell ref="E57:F57"/>
    <mergeCell ref="B16:B21"/>
    <mergeCell ref="D16:D17"/>
    <mergeCell ref="E16:E21"/>
    <mergeCell ref="F16:F17"/>
    <mergeCell ref="G16:G17"/>
    <mergeCell ref="B11:C11"/>
    <mergeCell ref="D11:G11"/>
    <mergeCell ref="B13:G13"/>
    <mergeCell ref="B14:D14"/>
    <mergeCell ref="E14:G14"/>
    <mergeCell ref="C2:F2"/>
    <mergeCell ref="C3:F3"/>
    <mergeCell ref="C4:F4"/>
    <mergeCell ref="C5:F5"/>
    <mergeCell ref="B10:C10"/>
    <mergeCell ref="B7:G7"/>
    <mergeCell ref="B6:G6"/>
    <mergeCell ref="D10:G10"/>
    <mergeCell ref="B22:B27"/>
    <mergeCell ref="E22:E27"/>
    <mergeCell ref="B28:B37"/>
    <mergeCell ref="E28:E37"/>
    <mergeCell ref="C30:C31"/>
    <mergeCell ref="B38:B44"/>
    <mergeCell ref="E38:E44"/>
    <mergeCell ref="B45:B48"/>
    <mergeCell ref="E45:E48"/>
    <mergeCell ref="B49:B52"/>
    <mergeCell ref="E49:E52"/>
  </mergeCells>
  <pageMargins left="0.70866141732283472" right="0.70866141732283472" top="0.74803149606299213" bottom="0.74803149606299213" header="0.31496062992125984" footer="0.31496062992125984"/>
  <pageSetup paperSize="9" scale="36" fitToHeight="2"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T15"/>
  <sheetViews>
    <sheetView workbookViewId="0"/>
  </sheetViews>
  <sheetFormatPr baseColWidth="10" defaultColWidth="11.42578125" defaultRowHeight="12.75" x14ac:dyDescent="0.2"/>
  <cols>
    <col min="1" max="1" width="1.7109375" customWidth="1"/>
    <col min="2" max="2" width="5.28515625" customWidth="1"/>
    <col min="3" max="3" width="35.140625" customWidth="1"/>
    <col min="4" max="5" width="8" customWidth="1"/>
    <col min="6" max="6" width="8.5703125" customWidth="1"/>
    <col min="7" max="7" width="8.42578125" customWidth="1"/>
    <col min="8" max="8" width="8" customWidth="1"/>
    <col min="9" max="9" width="12.7109375" style="39" customWidth="1"/>
    <col min="10" max="10" width="4.28515625" style="249" customWidth="1"/>
    <col min="11" max="11" width="4" style="249" customWidth="1"/>
    <col min="12" max="12" width="5.28515625" customWidth="1"/>
    <col min="13" max="13" width="37.42578125" customWidth="1"/>
    <col min="14" max="14" width="8.42578125" customWidth="1"/>
    <col min="19" max="19" width="14.5703125" customWidth="1"/>
    <col min="20" max="20" width="39.140625" customWidth="1"/>
  </cols>
  <sheetData>
    <row r="1" spans="2:20" ht="13.5" thickBot="1" x14ac:dyDescent="0.25"/>
    <row r="2" spans="2:20" ht="13.5" thickBot="1" x14ac:dyDescent="0.25">
      <c r="B2" s="1364" t="s">
        <v>232</v>
      </c>
      <c r="C2" s="1364" t="s">
        <v>12</v>
      </c>
      <c r="D2" s="866" t="s">
        <v>242</v>
      </c>
      <c r="E2" s="866"/>
      <c r="F2" s="866"/>
      <c r="G2" s="866"/>
      <c r="H2" s="866"/>
      <c r="I2" s="867"/>
      <c r="J2" s="250"/>
      <c r="K2" s="250"/>
      <c r="L2" s="867" t="s">
        <v>232</v>
      </c>
      <c r="M2" s="1364" t="s">
        <v>12</v>
      </c>
      <c r="N2" s="1367" t="s">
        <v>243</v>
      </c>
      <c r="O2" s="1368"/>
      <c r="P2" s="1368"/>
      <c r="Q2" s="1368"/>
      <c r="R2" s="1368"/>
      <c r="S2" s="1369"/>
    </row>
    <row r="3" spans="2:20" ht="26.25" thickBot="1" x14ac:dyDescent="0.25">
      <c r="B3" s="1366"/>
      <c r="C3" s="868"/>
      <c r="D3" s="225" t="s">
        <v>233</v>
      </c>
      <c r="E3" s="225" t="s">
        <v>234</v>
      </c>
      <c r="F3" s="225" t="s">
        <v>235</v>
      </c>
      <c r="G3" s="226" t="s">
        <v>233</v>
      </c>
      <c r="H3" s="226" t="s">
        <v>234</v>
      </c>
      <c r="I3" s="242" t="s">
        <v>236</v>
      </c>
      <c r="J3" s="250"/>
      <c r="K3" s="250"/>
      <c r="L3" s="870"/>
      <c r="M3" s="1365"/>
      <c r="N3" s="258" t="s">
        <v>233</v>
      </c>
      <c r="O3" s="258" t="s">
        <v>234</v>
      </c>
      <c r="P3" s="258" t="s">
        <v>235</v>
      </c>
      <c r="Q3" s="225" t="s">
        <v>233</v>
      </c>
      <c r="R3" s="225" t="s">
        <v>234</v>
      </c>
      <c r="S3" s="267" t="s">
        <v>236</v>
      </c>
      <c r="T3" s="240" t="s">
        <v>252</v>
      </c>
    </row>
    <row r="4" spans="2:20" ht="54" customHeight="1" x14ac:dyDescent="0.2">
      <c r="B4" s="227">
        <v>1</v>
      </c>
      <c r="C4" s="37" t="s">
        <v>237</v>
      </c>
      <c r="D4" s="228">
        <v>4</v>
      </c>
      <c r="E4" s="229">
        <v>11</v>
      </c>
      <c r="F4" s="236" t="s">
        <v>196</v>
      </c>
      <c r="G4" s="237">
        <v>6</v>
      </c>
      <c r="H4" s="237">
        <v>4</v>
      </c>
      <c r="I4" s="243" t="s">
        <v>185</v>
      </c>
      <c r="J4" s="220"/>
      <c r="K4" s="220"/>
      <c r="L4" s="245">
        <v>1</v>
      </c>
      <c r="M4" s="37" t="s">
        <v>241</v>
      </c>
      <c r="N4" s="257">
        <v>3</v>
      </c>
      <c r="O4" s="257">
        <v>11</v>
      </c>
      <c r="P4" s="266" t="s">
        <v>194</v>
      </c>
      <c r="Q4" s="257">
        <v>1</v>
      </c>
      <c r="R4" s="257">
        <v>6</v>
      </c>
      <c r="S4" s="266" t="s">
        <v>179</v>
      </c>
      <c r="T4" s="217" t="s">
        <v>247</v>
      </c>
    </row>
    <row r="5" spans="2:20" ht="54" customHeight="1" x14ac:dyDescent="0.2">
      <c r="B5" s="230">
        <v>2</v>
      </c>
      <c r="C5" s="217" t="s">
        <v>229</v>
      </c>
      <c r="D5" s="231">
        <v>3</v>
      </c>
      <c r="E5" s="232">
        <v>11</v>
      </c>
      <c r="F5" s="236" t="s">
        <v>194</v>
      </c>
      <c r="G5" s="238">
        <v>11</v>
      </c>
      <c r="H5" s="238">
        <v>2</v>
      </c>
      <c r="I5" s="244" t="s">
        <v>184</v>
      </c>
      <c r="J5" s="220"/>
      <c r="K5" s="220"/>
      <c r="L5" s="221">
        <v>2</v>
      </c>
      <c r="M5" s="217" t="s">
        <v>245</v>
      </c>
      <c r="N5" s="257">
        <v>4</v>
      </c>
      <c r="O5" s="257">
        <v>11</v>
      </c>
      <c r="P5" s="266" t="s">
        <v>196</v>
      </c>
      <c r="Q5" s="257">
        <v>2</v>
      </c>
      <c r="R5" s="257">
        <v>11</v>
      </c>
      <c r="S5" s="266" t="s">
        <v>184</v>
      </c>
      <c r="T5" s="217" t="s">
        <v>248</v>
      </c>
    </row>
    <row r="6" spans="2:20" ht="54" customHeight="1" x14ac:dyDescent="0.2">
      <c r="B6" s="230">
        <v>3</v>
      </c>
      <c r="C6" s="217" t="s">
        <v>226</v>
      </c>
      <c r="D6" s="231">
        <v>3</v>
      </c>
      <c r="E6" s="232">
        <v>7</v>
      </c>
      <c r="F6" s="236" t="s">
        <v>183</v>
      </c>
      <c r="G6" s="238">
        <v>7</v>
      </c>
      <c r="H6" s="238">
        <v>1</v>
      </c>
      <c r="I6" s="244" t="s">
        <v>190</v>
      </c>
      <c r="J6" s="220"/>
      <c r="K6" s="220"/>
      <c r="L6" s="221">
        <v>3</v>
      </c>
      <c r="M6" s="217" t="s">
        <v>226</v>
      </c>
      <c r="N6" s="257">
        <v>4</v>
      </c>
      <c r="O6" s="257">
        <v>11</v>
      </c>
      <c r="P6" s="266" t="s">
        <v>196</v>
      </c>
      <c r="Q6" s="257">
        <v>2</v>
      </c>
      <c r="R6" s="257">
        <v>11</v>
      </c>
      <c r="S6" s="266" t="s">
        <v>184</v>
      </c>
      <c r="T6" s="13" t="s">
        <v>250</v>
      </c>
    </row>
    <row r="7" spans="2:20" ht="54" customHeight="1" x14ac:dyDescent="0.2">
      <c r="B7" s="230">
        <v>4</v>
      </c>
      <c r="C7" s="217" t="s">
        <v>238</v>
      </c>
      <c r="D7" s="231">
        <v>4</v>
      </c>
      <c r="E7" s="232">
        <v>11</v>
      </c>
      <c r="F7" s="236" t="s">
        <v>196</v>
      </c>
      <c r="G7" s="238">
        <v>11</v>
      </c>
      <c r="H7" s="238">
        <v>2</v>
      </c>
      <c r="I7" s="244" t="s">
        <v>184</v>
      </c>
      <c r="J7" s="220"/>
      <c r="K7" s="220"/>
      <c r="L7" s="221">
        <v>4</v>
      </c>
      <c r="M7" s="217" t="s">
        <v>230</v>
      </c>
      <c r="N7" s="257">
        <v>3</v>
      </c>
      <c r="O7" s="257">
        <v>11</v>
      </c>
      <c r="P7" s="266" t="s">
        <v>194</v>
      </c>
      <c r="Q7" s="257">
        <v>1</v>
      </c>
      <c r="R7" s="257">
        <v>11</v>
      </c>
      <c r="S7" s="266" t="s">
        <v>182</v>
      </c>
      <c r="T7" s="217" t="s">
        <v>251</v>
      </c>
    </row>
    <row r="8" spans="2:20" ht="54" customHeight="1" x14ac:dyDescent="0.2">
      <c r="B8" s="230">
        <v>5</v>
      </c>
      <c r="C8" s="217" t="s">
        <v>227</v>
      </c>
      <c r="D8" s="231">
        <v>5</v>
      </c>
      <c r="E8" s="232">
        <v>7</v>
      </c>
      <c r="F8" s="236" t="s">
        <v>195</v>
      </c>
      <c r="G8" s="238">
        <v>7</v>
      </c>
      <c r="H8" s="238">
        <v>3</v>
      </c>
      <c r="I8" s="244" t="s">
        <v>183</v>
      </c>
      <c r="J8" s="220"/>
      <c r="K8" s="220"/>
      <c r="L8" s="221">
        <v>5</v>
      </c>
      <c r="M8" s="217" t="s">
        <v>227</v>
      </c>
      <c r="N8" s="257">
        <v>5</v>
      </c>
      <c r="O8" s="257">
        <v>11</v>
      </c>
      <c r="P8" s="266" t="s">
        <v>197</v>
      </c>
      <c r="Q8" s="257">
        <v>3</v>
      </c>
      <c r="R8" s="257">
        <v>11</v>
      </c>
      <c r="S8" s="266" t="s">
        <v>194</v>
      </c>
      <c r="T8" s="217" t="s">
        <v>249</v>
      </c>
    </row>
    <row r="9" spans="2:20" ht="121.5" customHeight="1" x14ac:dyDescent="0.2">
      <c r="B9" s="233">
        <v>6</v>
      </c>
      <c r="C9" s="235" t="s">
        <v>239</v>
      </c>
      <c r="D9" s="239">
        <v>3</v>
      </c>
      <c r="E9" s="234">
        <v>11</v>
      </c>
      <c r="F9" s="236" t="s">
        <v>194</v>
      </c>
      <c r="G9" s="238">
        <v>11</v>
      </c>
      <c r="H9" s="238">
        <v>2</v>
      </c>
      <c r="I9" s="244" t="s">
        <v>184</v>
      </c>
      <c r="J9" s="220"/>
      <c r="K9" s="220"/>
      <c r="L9" s="246"/>
      <c r="M9" s="1363" t="s">
        <v>246</v>
      </c>
      <c r="N9" s="1363"/>
      <c r="O9" s="1363"/>
      <c r="P9" s="1363"/>
      <c r="Q9" s="1363"/>
      <c r="R9" s="1363"/>
      <c r="S9" s="1363"/>
      <c r="T9" s="217" t="s">
        <v>257</v>
      </c>
    </row>
    <row r="10" spans="2:20" ht="36.75" customHeight="1" thickBot="1" x14ac:dyDescent="0.25">
      <c r="B10" s="240"/>
      <c r="C10" s="217"/>
      <c r="D10" s="256"/>
      <c r="E10" s="256"/>
      <c r="F10" s="257"/>
      <c r="G10" s="241"/>
      <c r="H10" s="241"/>
      <c r="I10" s="257"/>
      <c r="J10" s="220"/>
      <c r="K10" s="220"/>
      <c r="L10" s="246">
        <v>6</v>
      </c>
      <c r="M10" s="217" t="s">
        <v>254</v>
      </c>
      <c r="N10" s="257">
        <v>5</v>
      </c>
      <c r="O10" s="257">
        <v>11</v>
      </c>
      <c r="P10" s="266" t="s">
        <v>197</v>
      </c>
      <c r="Q10" s="257">
        <v>5</v>
      </c>
      <c r="R10" s="257">
        <v>11</v>
      </c>
      <c r="S10" s="266" t="s">
        <v>197</v>
      </c>
      <c r="T10" s="265" t="s">
        <v>255</v>
      </c>
    </row>
    <row r="11" spans="2:20" ht="36" customHeight="1" x14ac:dyDescent="0.2">
      <c r="B11" s="259">
        <v>7</v>
      </c>
      <c r="C11" s="260" t="s">
        <v>228</v>
      </c>
      <c r="D11" s="261">
        <v>4</v>
      </c>
      <c r="E11" s="262">
        <v>7</v>
      </c>
      <c r="F11" s="263" t="s">
        <v>186</v>
      </c>
      <c r="G11" s="237">
        <v>7</v>
      </c>
      <c r="H11" s="237">
        <v>2</v>
      </c>
      <c r="I11" s="264" t="s">
        <v>191</v>
      </c>
      <c r="J11" s="220"/>
      <c r="K11" s="220"/>
      <c r="L11" s="247">
        <v>7</v>
      </c>
      <c r="M11" s="217" t="s">
        <v>228</v>
      </c>
      <c r="N11" s="257">
        <v>3</v>
      </c>
      <c r="O11" s="257">
        <v>7</v>
      </c>
      <c r="P11" s="266" t="s">
        <v>183</v>
      </c>
      <c r="Q11" s="257">
        <v>2</v>
      </c>
      <c r="R11" s="257">
        <v>7</v>
      </c>
      <c r="S11" s="266" t="s">
        <v>191</v>
      </c>
      <c r="T11" s="8" t="s">
        <v>249</v>
      </c>
    </row>
    <row r="12" spans="2:20" ht="25.5" customHeight="1" x14ac:dyDescent="0.2">
      <c r="B12" s="240">
        <v>8</v>
      </c>
      <c r="C12" s="217" t="s">
        <v>240</v>
      </c>
      <c r="D12" s="222">
        <v>4</v>
      </c>
      <c r="E12" s="222">
        <v>11</v>
      </c>
      <c r="F12" s="224" t="s">
        <v>196</v>
      </c>
      <c r="G12" s="241">
        <v>11</v>
      </c>
      <c r="H12" s="241">
        <v>3</v>
      </c>
      <c r="I12" s="223" t="s">
        <v>194</v>
      </c>
      <c r="L12" s="248">
        <v>8</v>
      </c>
      <c r="M12" s="217" t="s">
        <v>231</v>
      </c>
      <c r="N12" s="257">
        <v>3</v>
      </c>
      <c r="O12" s="257">
        <v>6</v>
      </c>
      <c r="P12" s="266" t="s">
        <v>192</v>
      </c>
      <c r="Q12" s="257">
        <v>2</v>
      </c>
      <c r="R12" s="257">
        <v>6</v>
      </c>
      <c r="S12" s="266" t="s">
        <v>199</v>
      </c>
      <c r="T12" s="8" t="s">
        <v>249</v>
      </c>
    </row>
    <row r="13" spans="2:20" ht="64.5" customHeight="1" x14ac:dyDescent="0.2">
      <c r="L13" s="248">
        <v>9</v>
      </c>
      <c r="M13" s="217" t="s">
        <v>253</v>
      </c>
      <c r="N13" s="8">
        <v>4</v>
      </c>
      <c r="O13" s="8">
        <v>11</v>
      </c>
      <c r="P13" s="266" t="s">
        <v>196</v>
      </c>
      <c r="Q13" s="8">
        <v>4</v>
      </c>
      <c r="R13" s="257">
        <v>11</v>
      </c>
      <c r="S13" s="266" t="s">
        <v>196</v>
      </c>
      <c r="T13" s="265" t="s">
        <v>256</v>
      </c>
    </row>
    <row r="14" spans="2:20" ht="12.75" customHeight="1" x14ac:dyDescent="0.2"/>
    <row r="15" spans="2:20" ht="12.75" customHeight="1" x14ac:dyDescent="0.2"/>
  </sheetData>
  <mergeCells count="7">
    <mergeCell ref="M9:S9"/>
    <mergeCell ref="L2:L3"/>
    <mergeCell ref="M2:M3"/>
    <mergeCell ref="B2:B3"/>
    <mergeCell ref="C2:C3"/>
    <mergeCell ref="D2:I2"/>
    <mergeCell ref="N2:S2"/>
  </mergeCells>
  <conditionalFormatting sqref="I4:K9 J10:K11 I10:I12 F10">
    <cfRule type="containsText" dxfId="156" priority="115" stopIfTrue="1" operator="containsText" text="Riesgo Extremo">
      <formula>NOT(ISERROR(SEARCH("Riesgo Extremo",F4)))</formula>
    </cfRule>
  </conditionalFormatting>
  <conditionalFormatting sqref="F4 F10 I4:K9 J10:K11 I10:I12">
    <cfRule type="containsText" dxfId="155" priority="164" stopIfTrue="1" operator="containsText" text="Riesgo Alto">
      <formula>NOT(ISERROR(SEARCH("Riesgo Alto",F4)))</formula>
    </cfRule>
    <cfRule type="containsText" dxfId="154" priority="165" stopIfTrue="1" operator="containsText" text="Riesgo Moderado">
      <formula>NOT(ISERROR(SEARCH("Riesgo Moderado",F4)))</formula>
    </cfRule>
    <cfRule type="containsText" dxfId="153" priority="166" stopIfTrue="1" operator="containsText" text="Riesgo Bajo">
      <formula>NOT(ISERROR(SEARCH("Riesgo Bajo",F4)))</formula>
    </cfRule>
    <cfRule type="containsText" dxfId="152" priority="167" stopIfTrue="1" operator="containsText" text="Riesgo Alto">
      <formula>NOT(ISERROR(SEARCH("Riesgo Alto",F4)))</formula>
    </cfRule>
    <cfRule type="containsText" dxfId="151" priority="168" stopIfTrue="1" operator="containsText" text="Riesgo Extremo">
      <formula>NOT(ISERROR(SEARCH("Riesgo Extremo",F4)))</formula>
    </cfRule>
  </conditionalFormatting>
  <conditionalFormatting sqref="F4">
    <cfRule type="containsText" dxfId="150" priority="163" stopIfTrue="1" operator="containsText" text="Riesgo Extremo">
      <formula>NOT(ISERROR(SEARCH("Riesgo Extremo",F4)))</formula>
    </cfRule>
  </conditionalFormatting>
  <conditionalFormatting sqref="F5">
    <cfRule type="containsText" dxfId="149" priority="158" stopIfTrue="1" operator="containsText" text="Riesgo Alto">
      <formula>NOT(ISERROR(SEARCH("Riesgo Alto",F5)))</formula>
    </cfRule>
    <cfRule type="containsText" dxfId="148" priority="159" stopIfTrue="1" operator="containsText" text="Riesgo Moderado">
      <formula>NOT(ISERROR(SEARCH("Riesgo Moderado",F5)))</formula>
    </cfRule>
    <cfRule type="containsText" dxfId="147" priority="160" stopIfTrue="1" operator="containsText" text="Riesgo Bajo">
      <formula>NOT(ISERROR(SEARCH("Riesgo Bajo",F5)))</formula>
    </cfRule>
    <cfRule type="containsText" dxfId="146" priority="161" stopIfTrue="1" operator="containsText" text="Riesgo Alto">
      <formula>NOT(ISERROR(SEARCH("Riesgo Alto",F5)))</formula>
    </cfRule>
    <cfRule type="containsText" dxfId="145" priority="162" stopIfTrue="1" operator="containsText" text="Riesgo Extremo">
      <formula>NOT(ISERROR(SEARCH("Riesgo Extremo",F5)))</formula>
    </cfRule>
  </conditionalFormatting>
  <conditionalFormatting sqref="F5">
    <cfRule type="containsText" dxfId="144" priority="157" stopIfTrue="1" operator="containsText" text="Riesgo Extremo">
      <formula>NOT(ISERROR(SEARCH("Riesgo Extremo",F5)))</formula>
    </cfRule>
  </conditionalFormatting>
  <conditionalFormatting sqref="F6">
    <cfRule type="containsText" dxfId="143" priority="152" stopIfTrue="1" operator="containsText" text="Riesgo Alto">
      <formula>NOT(ISERROR(SEARCH("Riesgo Alto",F6)))</formula>
    </cfRule>
    <cfRule type="containsText" dxfId="142" priority="153" stopIfTrue="1" operator="containsText" text="Riesgo Moderado">
      <formula>NOT(ISERROR(SEARCH("Riesgo Moderado",F6)))</formula>
    </cfRule>
    <cfRule type="containsText" dxfId="141" priority="154" stopIfTrue="1" operator="containsText" text="Riesgo Bajo">
      <formula>NOT(ISERROR(SEARCH("Riesgo Bajo",F6)))</formula>
    </cfRule>
    <cfRule type="containsText" dxfId="140" priority="155" stopIfTrue="1" operator="containsText" text="Riesgo Alto">
      <formula>NOT(ISERROR(SEARCH("Riesgo Alto",F6)))</formula>
    </cfRule>
    <cfRule type="containsText" dxfId="139" priority="156" stopIfTrue="1" operator="containsText" text="Riesgo Extremo">
      <formula>NOT(ISERROR(SEARCH("Riesgo Extremo",F6)))</formula>
    </cfRule>
  </conditionalFormatting>
  <conditionalFormatting sqref="F6">
    <cfRule type="containsText" dxfId="138" priority="151" stopIfTrue="1" operator="containsText" text="Riesgo Extremo">
      <formula>NOT(ISERROR(SEARCH("Riesgo Extremo",F6)))</formula>
    </cfRule>
  </conditionalFormatting>
  <conditionalFormatting sqref="F7">
    <cfRule type="containsText" dxfId="137" priority="146" stopIfTrue="1" operator="containsText" text="Riesgo Alto">
      <formula>NOT(ISERROR(SEARCH("Riesgo Alto",F7)))</formula>
    </cfRule>
    <cfRule type="containsText" dxfId="136" priority="147" stopIfTrue="1" operator="containsText" text="Riesgo Moderado">
      <formula>NOT(ISERROR(SEARCH("Riesgo Moderado",F7)))</formula>
    </cfRule>
    <cfRule type="containsText" dxfId="135" priority="148" stopIfTrue="1" operator="containsText" text="Riesgo Bajo">
      <formula>NOT(ISERROR(SEARCH("Riesgo Bajo",F7)))</formula>
    </cfRule>
    <cfRule type="containsText" dxfId="134" priority="149" stopIfTrue="1" operator="containsText" text="Riesgo Alto">
      <formula>NOT(ISERROR(SEARCH("Riesgo Alto",F7)))</formula>
    </cfRule>
    <cfRule type="containsText" dxfId="133" priority="150" stopIfTrue="1" operator="containsText" text="Riesgo Extremo">
      <formula>NOT(ISERROR(SEARCH("Riesgo Extremo",F7)))</formula>
    </cfRule>
  </conditionalFormatting>
  <conditionalFormatting sqref="F7">
    <cfRule type="containsText" dxfId="132" priority="145" stopIfTrue="1" operator="containsText" text="Riesgo Extremo">
      <formula>NOT(ISERROR(SEARCH("Riesgo Extremo",F7)))</formula>
    </cfRule>
  </conditionalFormatting>
  <conditionalFormatting sqref="F8">
    <cfRule type="containsText" dxfId="131" priority="140" stopIfTrue="1" operator="containsText" text="Riesgo Alto">
      <formula>NOT(ISERROR(SEARCH("Riesgo Alto",F8)))</formula>
    </cfRule>
    <cfRule type="containsText" dxfId="130" priority="141" stopIfTrue="1" operator="containsText" text="Riesgo Moderado">
      <formula>NOT(ISERROR(SEARCH("Riesgo Moderado",F8)))</formula>
    </cfRule>
    <cfRule type="containsText" dxfId="129" priority="142" stopIfTrue="1" operator="containsText" text="Riesgo Bajo">
      <formula>NOT(ISERROR(SEARCH("Riesgo Bajo",F8)))</formula>
    </cfRule>
    <cfRule type="containsText" dxfId="128" priority="143" stopIfTrue="1" operator="containsText" text="Riesgo Alto">
      <formula>NOT(ISERROR(SEARCH("Riesgo Alto",F8)))</formula>
    </cfRule>
    <cfRule type="containsText" dxfId="127" priority="144" stopIfTrue="1" operator="containsText" text="Riesgo Extremo">
      <formula>NOT(ISERROR(SEARCH("Riesgo Extremo",F8)))</formula>
    </cfRule>
  </conditionalFormatting>
  <conditionalFormatting sqref="F8">
    <cfRule type="containsText" dxfId="126" priority="139" stopIfTrue="1" operator="containsText" text="Riesgo Extremo">
      <formula>NOT(ISERROR(SEARCH("Riesgo Extremo",F8)))</formula>
    </cfRule>
  </conditionalFormatting>
  <conditionalFormatting sqref="F9">
    <cfRule type="containsText" dxfId="125" priority="134" stopIfTrue="1" operator="containsText" text="Riesgo Alto">
      <formula>NOT(ISERROR(SEARCH("Riesgo Alto",F9)))</formula>
    </cfRule>
    <cfRule type="containsText" dxfId="124" priority="135" stopIfTrue="1" operator="containsText" text="Riesgo Moderado">
      <formula>NOT(ISERROR(SEARCH("Riesgo Moderado",F9)))</formula>
    </cfRule>
    <cfRule type="containsText" dxfId="123" priority="136" stopIfTrue="1" operator="containsText" text="Riesgo Bajo">
      <formula>NOT(ISERROR(SEARCH("Riesgo Bajo",F9)))</formula>
    </cfRule>
    <cfRule type="containsText" dxfId="122" priority="137" stopIfTrue="1" operator="containsText" text="Riesgo Alto">
      <formula>NOT(ISERROR(SEARCH("Riesgo Alto",F9)))</formula>
    </cfRule>
    <cfRule type="containsText" dxfId="121" priority="138" stopIfTrue="1" operator="containsText" text="Riesgo Extremo">
      <formula>NOT(ISERROR(SEARCH("Riesgo Extremo",F9)))</formula>
    </cfRule>
  </conditionalFormatting>
  <conditionalFormatting sqref="F9">
    <cfRule type="containsText" dxfId="120" priority="133" stopIfTrue="1" operator="containsText" text="Riesgo Extremo">
      <formula>NOT(ISERROR(SEARCH("Riesgo Extremo",F9)))</formula>
    </cfRule>
  </conditionalFormatting>
  <conditionalFormatting sqref="F11">
    <cfRule type="containsText" dxfId="119" priority="128" stopIfTrue="1" operator="containsText" text="Riesgo Alto">
      <formula>NOT(ISERROR(SEARCH("Riesgo Alto",F11)))</formula>
    </cfRule>
    <cfRule type="containsText" dxfId="118" priority="129" stopIfTrue="1" operator="containsText" text="Riesgo Moderado">
      <formula>NOT(ISERROR(SEARCH("Riesgo Moderado",F11)))</formula>
    </cfRule>
    <cfRule type="containsText" dxfId="117" priority="130" stopIfTrue="1" operator="containsText" text="Riesgo Bajo">
      <formula>NOT(ISERROR(SEARCH("Riesgo Bajo",F11)))</formula>
    </cfRule>
    <cfRule type="containsText" dxfId="116" priority="131" stopIfTrue="1" operator="containsText" text="Riesgo Alto">
      <formula>NOT(ISERROR(SEARCH("Riesgo Alto",F11)))</formula>
    </cfRule>
    <cfRule type="containsText" dxfId="115" priority="132" stopIfTrue="1" operator="containsText" text="Riesgo Extremo">
      <formula>NOT(ISERROR(SEARCH("Riesgo Extremo",F11)))</formula>
    </cfRule>
  </conditionalFormatting>
  <conditionalFormatting sqref="F11">
    <cfRule type="containsText" dxfId="114" priority="127" stopIfTrue="1" operator="containsText" text="Riesgo Extremo">
      <formula>NOT(ISERROR(SEARCH("Riesgo Extremo",F11)))</formula>
    </cfRule>
  </conditionalFormatting>
  <conditionalFormatting sqref="F12">
    <cfRule type="containsText" dxfId="113" priority="122" stopIfTrue="1" operator="containsText" text="Riesgo Alto">
      <formula>NOT(ISERROR(SEARCH("Riesgo Alto",F12)))</formula>
    </cfRule>
    <cfRule type="containsText" dxfId="112" priority="123" stopIfTrue="1" operator="containsText" text="Riesgo Moderado">
      <formula>NOT(ISERROR(SEARCH("Riesgo Moderado",F12)))</formula>
    </cfRule>
    <cfRule type="containsText" dxfId="111" priority="124" stopIfTrue="1" operator="containsText" text="Riesgo Bajo">
      <formula>NOT(ISERROR(SEARCH("Riesgo Bajo",F12)))</formula>
    </cfRule>
    <cfRule type="containsText" dxfId="110" priority="125" stopIfTrue="1" operator="containsText" text="Riesgo Alto">
      <formula>NOT(ISERROR(SEARCH("Riesgo Alto",F12)))</formula>
    </cfRule>
    <cfRule type="containsText" dxfId="109" priority="126" stopIfTrue="1" operator="containsText" text="Riesgo Extremo">
      <formula>NOT(ISERROR(SEARCH("Riesgo Extremo",F12)))</formula>
    </cfRule>
  </conditionalFormatting>
  <conditionalFormatting sqref="F12">
    <cfRule type="containsText" dxfId="108" priority="121" stopIfTrue="1" operator="containsText" text="Riesgo Extremo">
      <formula>NOT(ISERROR(SEARCH("Riesgo Extremo",F12)))</formula>
    </cfRule>
  </conditionalFormatting>
  <conditionalFormatting sqref="P4">
    <cfRule type="containsText" dxfId="107" priority="97" stopIfTrue="1" operator="containsText" text="Riesgo Extremo">
      <formula>NOT(ISERROR(SEARCH("Riesgo Extremo",P4)))</formula>
    </cfRule>
  </conditionalFormatting>
  <conditionalFormatting sqref="S4">
    <cfRule type="containsText" dxfId="106" priority="104" stopIfTrue="1" operator="containsText" text="Riesgo Alto">
      <formula>NOT(ISERROR(SEARCH("Riesgo Alto",S4)))</formula>
    </cfRule>
    <cfRule type="containsText" dxfId="105" priority="105" stopIfTrue="1" operator="containsText" text="Riesgo Moderado">
      <formula>NOT(ISERROR(SEARCH("Riesgo Moderado",S4)))</formula>
    </cfRule>
    <cfRule type="containsText" dxfId="104" priority="106" stopIfTrue="1" operator="containsText" text="Riesgo Bajo">
      <formula>NOT(ISERROR(SEARCH("Riesgo Bajo",S4)))</formula>
    </cfRule>
    <cfRule type="containsText" dxfId="103" priority="107" stopIfTrue="1" operator="containsText" text="Riesgo Alto">
      <formula>NOT(ISERROR(SEARCH("Riesgo Alto",S4)))</formula>
    </cfRule>
    <cfRule type="containsText" dxfId="102" priority="108" stopIfTrue="1" operator="containsText" text="Riesgo Extremo">
      <formula>NOT(ISERROR(SEARCH("Riesgo Extremo",S4)))</formula>
    </cfRule>
  </conditionalFormatting>
  <conditionalFormatting sqref="S4">
    <cfRule type="containsText" dxfId="101" priority="103" stopIfTrue="1" operator="containsText" text="Riesgo Extremo">
      <formula>NOT(ISERROR(SEARCH("Riesgo Extremo",S4)))</formula>
    </cfRule>
  </conditionalFormatting>
  <conditionalFormatting sqref="P4">
    <cfRule type="containsText" dxfId="100" priority="98" stopIfTrue="1" operator="containsText" text="Riesgo Alto">
      <formula>NOT(ISERROR(SEARCH("Riesgo Alto",P4)))</formula>
    </cfRule>
    <cfRule type="containsText" dxfId="99" priority="99" stopIfTrue="1" operator="containsText" text="Riesgo Moderado">
      <formula>NOT(ISERROR(SEARCH("Riesgo Moderado",P4)))</formula>
    </cfRule>
    <cfRule type="containsText" dxfId="98" priority="100" stopIfTrue="1" operator="containsText" text="Riesgo Bajo">
      <formula>NOT(ISERROR(SEARCH("Riesgo Bajo",P4)))</formula>
    </cfRule>
    <cfRule type="containsText" dxfId="97" priority="101" stopIfTrue="1" operator="containsText" text="Riesgo Alto">
      <formula>NOT(ISERROR(SEARCH("Riesgo Alto",P4)))</formula>
    </cfRule>
    <cfRule type="containsText" dxfId="96" priority="102" stopIfTrue="1" operator="containsText" text="Riesgo Extremo">
      <formula>NOT(ISERROR(SEARCH("Riesgo Extremo",P4)))</formula>
    </cfRule>
  </conditionalFormatting>
  <conditionalFormatting sqref="P5">
    <cfRule type="containsText" dxfId="95" priority="92" stopIfTrue="1" operator="containsText" text="Riesgo Alto">
      <formula>NOT(ISERROR(SEARCH("Riesgo Alto",P5)))</formula>
    </cfRule>
    <cfRule type="containsText" dxfId="94" priority="93" stopIfTrue="1" operator="containsText" text="Riesgo Moderado">
      <formula>NOT(ISERROR(SEARCH("Riesgo Moderado",P5)))</formula>
    </cfRule>
    <cfRule type="containsText" dxfId="93" priority="94" stopIfTrue="1" operator="containsText" text="Riesgo Bajo">
      <formula>NOT(ISERROR(SEARCH("Riesgo Bajo",P5)))</formula>
    </cfRule>
    <cfRule type="containsText" dxfId="92" priority="95" stopIfTrue="1" operator="containsText" text="Riesgo Alto">
      <formula>NOT(ISERROR(SEARCH("Riesgo Alto",P5)))</formula>
    </cfRule>
    <cfRule type="containsText" dxfId="91" priority="96" stopIfTrue="1" operator="containsText" text="Riesgo Extremo">
      <formula>NOT(ISERROR(SEARCH("Riesgo Extremo",P5)))</formula>
    </cfRule>
  </conditionalFormatting>
  <conditionalFormatting sqref="P5">
    <cfRule type="containsText" dxfId="90" priority="91" stopIfTrue="1" operator="containsText" text="Riesgo Extremo">
      <formula>NOT(ISERROR(SEARCH("Riesgo Extremo",P5)))</formula>
    </cfRule>
  </conditionalFormatting>
  <conditionalFormatting sqref="S5">
    <cfRule type="containsText" dxfId="89" priority="86" stopIfTrue="1" operator="containsText" text="Riesgo Alto">
      <formula>NOT(ISERROR(SEARCH("Riesgo Alto",S5)))</formula>
    </cfRule>
    <cfRule type="containsText" dxfId="88" priority="87" stopIfTrue="1" operator="containsText" text="Riesgo Moderado">
      <formula>NOT(ISERROR(SEARCH("Riesgo Moderado",S5)))</formula>
    </cfRule>
    <cfRule type="containsText" dxfId="87" priority="88" stopIfTrue="1" operator="containsText" text="Riesgo Bajo">
      <formula>NOT(ISERROR(SEARCH("Riesgo Bajo",S5)))</formula>
    </cfRule>
    <cfRule type="containsText" dxfId="86" priority="89" stopIfTrue="1" operator="containsText" text="Riesgo Alto">
      <formula>NOT(ISERROR(SEARCH("Riesgo Alto",S5)))</formula>
    </cfRule>
    <cfRule type="containsText" dxfId="85" priority="90" stopIfTrue="1" operator="containsText" text="Riesgo Extremo">
      <formula>NOT(ISERROR(SEARCH("Riesgo Extremo",S5)))</formula>
    </cfRule>
  </conditionalFormatting>
  <conditionalFormatting sqref="S5">
    <cfRule type="containsText" dxfId="84" priority="85" stopIfTrue="1" operator="containsText" text="Riesgo Extremo">
      <formula>NOT(ISERROR(SEARCH("Riesgo Extremo",S5)))</formula>
    </cfRule>
  </conditionalFormatting>
  <conditionalFormatting sqref="P6">
    <cfRule type="containsText" dxfId="83" priority="80" stopIfTrue="1" operator="containsText" text="Riesgo Alto">
      <formula>NOT(ISERROR(SEARCH("Riesgo Alto",P6)))</formula>
    </cfRule>
    <cfRule type="containsText" dxfId="82" priority="81" stopIfTrue="1" operator="containsText" text="Riesgo Moderado">
      <formula>NOT(ISERROR(SEARCH("Riesgo Moderado",P6)))</formula>
    </cfRule>
    <cfRule type="containsText" dxfId="81" priority="82" stopIfTrue="1" operator="containsText" text="Riesgo Bajo">
      <formula>NOT(ISERROR(SEARCH("Riesgo Bajo",P6)))</formula>
    </cfRule>
    <cfRule type="containsText" dxfId="80" priority="83" stopIfTrue="1" operator="containsText" text="Riesgo Alto">
      <formula>NOT(ISERROR(SEARCH("Riesgo Alto",P6)))</formula>
    </cfRule>
    <cfRule type="containsText" dxfId="79" priority="84" stopIfTrue="1" operator="containsText" text="Riesgo Extremo">
      <formula>NOT(ISERROR(SEARCH("Riesgo Extremo",P6)))</formula>
    </cfRule>
  </conditionalFormatting>
  <conditionalFormatting sqref="P6">
    <cfRule type="containsText" dxfId="78" priority="79" stopIfTrue="1" operator="containsText" text="Riesgo Extremo">
      <formula>NOT(ISERROR(SEARCH("Riesgo Extremo",P6)))</formula>
    </cfRule>
  </conditionalFormatting>
  <conditionalFormatting sqref="S6">
    <cfRule type="containsText" dxfId="77" priority="74" stopIfTrue="1" operator="containsText" text="Riesgo Alto">
      <formula>NOT(ISERROR(SEARCH("Riesgo Alto",S6)))</formula>
    </cfRule>
    <cfRule type="containsText" dxfId="76" priority="75" stopIfTrue="1" operator="containsText" text="Riesgo Moderado">
      <formula>NOT(ISERROR(SEARCH("Riesgo Moderado",S6)))</formula>
    </cfRule>
    <cfRule type="containsText" dxfId="75" priority="76" stopIfTrue="1" operator="containsText" text="Riesgo Bajo">
      <formula>NOT(ISERROR(SEARCH("Riesgo Bajo",S6)))</formula>
    </cfRule>
    <cfRule type="containsText" dxfId="74" priority="77" stopIfTrue="1" operator="containsText" text="Riesgo Alto">
      <formula>NOT(ISERROR(SEARCH("Riesgo Alto",S6)))</formula>
    </cfRule>
    <cfRule type="containsText" dxfId="73" priority="78" stopIfTrue="1" operator="containsText" text="Riesgo Extremo">
      <formula>NOT(ISERROR(SEARCH("Riesgo Extremo",S6)))</formula>
    </cfRule>
  </conditionalFormatting>
  <conditionalFormatting sqref="S6">
    <cfRule type="containsText" dxfId="72" priority="73" stopIfTrue="1" operator="containsText" text="Riesgo Extremo">
      <formula>NOT(ISERROR(SEARCH("Riesgo Extremo",S6)))</formula>
    </cfRule>
  </conditionalFormatting>
  <conditionalFormatting sqref="P7">
    <cfRule type="containsText" dxfId="71" priority="68" stopIfTrue="1" operator="containsText" text="Riesgo Alto">
      <formula>NOT(ISERROR(SEARCH("Riesgo Alto",P7)))</formula>
    </cfRule>
    <cfRule type="containsText" dxfId="70" priority="69" stopIfTrue="1" operator="containsText" text="Riesgo Moderado">
      <formula>NOT(ISERROR(SEARCH("Riesgo Moderado",P7)))</formula>
    </cfRule>
    <cfRule type="containsText" dxfId="69" priority="70" stopIfTrue="1" operator="containsText" text="Riesgo Bajo">
      <formula>NOT(ISERROR(SEARCH("Riesgo Bajo",P7)))</formula>
    </cfRule>
    <cfRule type="containsText" dxfId="68" priority="71" stopIfTrue="1" operator="containsText" text="Riesgo Alto">
      <formula>NOT(ISERROR(SEARCH("Riesgo Alto",P7)))</formula>
    </cfRule>
    <cfRule type="containsText" dxfId="67" priority="72" stopIfTrue="1" operator="containsText" text="Riesgo Extremo">
      <formula>NOT(ISERROR(SEARCH("Riesgo Extremo",P7)))</formula>
    </cfRule>
  </conditionalFormatting>
  <conditionalFormatting sqref="P7">
    <cfRule type="containsText" dxfId="66" priority="67" stopIfTrue="1" operator="containsText" text="Riesgo Extremo">
      <formula>NOT(ISERROR(SEARCH("Riesgo Extremo",P7)))</formula>
    </cfRule>
  </conditionalFormatting>
  <conditionalFormatting sqref="S7">
    <cfRule type="containsText" dxfId="65" priority="62" stopIfTrue="1" operator="containsText" text="Riesgo Alto">
      <formula>NOT(ISERROR(SEARCH("Riesgo Alto",S7)))</formula>
    </cfRule>
    <cfRule type="containsText" dxfId="64" priority="63" stopIfTrue="1" operator="containsText" text="Riesgo Moderado">
      <formula>NOT(ISERROR(SEARCH("Riesgo Moderado",S7)))</formula>
    </cfRule>
    <cfRule type="containsText" dxfId="63" priority="64" stopIfTrue="1" operator="containsText" text="Riesgo Bajo">
      <formula>NOT(ISERROR(SEARCH("Riesgo Bajo",S7)))</formula>
    </cfRule>
    <cfRule type="containsText" dxfId="62" priority="65" stopIfTrue="1" operator="containsText" text="Riesgo Alto">
      <formula>NOT(ISERROR(SEARCH("Riesgo Alto",S7)))</formula>
    </cfRule>
    <cfRule type="containsText" dxfId="61" priority="66" stopIfTrue="1" operator="containsText" text="Riesgo Extremo">
      <formula>NOT(ISERROR(SEARCH("Riesgo Extremo",S7)))</formula>
    </cfRule>
  </conditionalFormatting>
  <conditionalFormatting sqref="S7">
    <cfRule type="containsText" dxfId="60" priority="61" stopIfTrue="1" operator="containsText" text="Riesgo Extremo">
      <formula>NOT(ISERROR(SEARCH("Riesgo Extremo",S7)))</formula>
    </cfRule>
  </conditionalFormatting>
  <conditionalFormatting sqref="P8">
    <cfRule type="containsText" dxfId="59" priority="56" stopIfTrue="1" operator="containsText" text="Riesgo Alto">
      <formula>NOT(ISERROR(SEARCH("Riesgo Alto",P8)))</formula>
    </cfRule>
    <cfRule type="containsText" dxfId="58" priority="57" stopIfTrue="1" operator="containsText" text="Riesgo Moderado">
      <formula>NOT(ISERROR(SEARCH("Riesgo Moderado",P8)))</formula>
    </cfRule>
    <cfRule type="containsText" dxfId="57" priority="58" stopIfTrue="1" operator="containsText" text="Riesgo Bajo">
      <formula>NOT(ISERROR(SEARCH("Riesgo Bajo",P8)))</formula>
    </cfRule>
    <cfRule type="containsText" dxfId="56" priority="59" stopIfTrue="1" operator="containsText" text="Riesgo Alto">
      <formula>NOT(ISERROR(SEARCH("Riesgo Alto",P8)))</formula>
    </cfRule>
    <cfRule type="containsText" dxfId="55" priority="60" stopIfTrue="1" operator="containsText" text="Riesgo Extremo">
      <formula>NOT(ISERROR(SEARCH("Riesgo Extremo",P8)))</formula>
    </cfRule>
  </conditionalFormatting>
  <conditionalFormatting sqref="P8">
    <cfRule type="containsText" dxfId="54" priority="55" stopIfTrue="1" operator="containsText" text="Riesgo Extremo">
      <formula>NOT(ISERROR(SEARCH("Riesgo Extremo",P8)))</formula>
    </cfRule>
  </conditionalFormatting>
  <conditionalFormatting sqref="S8">
    <cfRule type="containsText" dxfId="53" priority="50" stopIfTrue="1" operator="containsText" text="Riesgo Alto">
      <formula>NOT(ISERROR(SEARCH("Riesgo Alto",S8)))</formula>
    </cfRule>
    <cfRule type="containsText" dxfId="52" priority="51" stopIfTrue="1" operator="containsText" text="Riesgo Moderado">
      <formula>NOT(ISERROR(SEARCH("Riesgo Moderado",S8)))</formula>
    </cfRule>
    <cfRule type="containsText" dxfId="51" priority="52" stopIfTrue="1" operator="containsText" text="Riesgo Bajo">
      <formula>NOT(ISERROR(SEARCH("Riesgo Bajo",S8)))</formula>
    </cfRule>
    <cfRule type="containsText" dxfId="50" priority="53" stopIfTrue="1" operator="containsText" text="Riesgo Alto">
      <formula>NOT(ISERROR(SEARCH("Riesgo Alto",S8)))</formula>
    </cfRule>
    <cfRule type="containsText" dxfId="49" priority="54" stopIfTrue="1" operator="containsText" text="Riesgo Extremo">
      <formula>NOT(ISERROR(SEARCH("Riesgo Extremo",S8)))</formula>
    </cfRule>
  </conditionalFormatting>
  <conditionalFormatting sqref="S8">
    <cfRule type="containsText" dxfId="48" priority="49" stopIfTrue="1" operator="containsText" text="Riesgo Extremo">
      <formula>NOT(ISERROR(SEARCH("Riesgo Extremo",S8)))</formula>
    </cfRule>
  </conditionalFormatting>
  <conditionalFormatting sqref="P10">
    <cfRule type="containsText" dxfId="47" priority="44" stopIfTrue="1" operator="containsText" text="Riesgo Alto">
      <formula>NOT(ISERROR(SEARCH("Riesgo Alto",P10)))</formula>
    </cfRule>
    <cfRule type="containsText" dxfId="46" priority="45" stopIfTrue="1" operator="containsText" text="Riesgo Moderado">
      <formula>NOT(ISERROR(SEARCH("Riesgo Moderado",P10)))</formula>
    </cfRule>
    <cfRule type="containsText" dxfId="45" priority="46" stopIfTrue="1" operator="containsText" text="Riesgo Bajo">
      <formula>NOT(ISERROR(SEARCH("Riesgo Bajo",P10)))</formula>
    </cfRule>
    <cfRule type="containsText" dxfId="44" priority="47" stopIfTrue="1" operator="containsText" text="Riesgo Alto">
      <formula>NOT(ISERROR(SEARCH("Riesgo Alto",P10)))</formula>
    </cfRule>
    <cfRule type="containsText" dxfId="43" priority="48" stopIfTrue="1" operator="containsText" text="Riesgo Extremo">
      <formula>NOT(ISERROR(SEARCH("Riesgo Extremo",P10)))</formula>
    </cfRule>
  </conditionalFormatting>
  <conditionalFormatting sqref="P10">
    <cfRule type="containsText" dxfId="42" priority="43" stopIfTrue="1" operator="containsText" text="Riesgo Extremo">
      <formula>NOT(ISERROR(SEARCH("Riesgo Extremo",P10)))</formula>
    </cfRule>
  </conditionalFormatting>
  <conditionalFormatting sqref="S10">
    <cfRule type="containsText" dxfId="41" priority="38" stopIfTrue="1" operator="containsText" text="Riesgo Alto">
      <formula>NOT(ISERROR(SEARCH("Riesgo Alto",S10)))</formula>
    </cfRule>
    <cfRule type="containsText" dxfId="40" priority="39" stopIfTrue="1" operator="containsText" text="Riesgo Moderado">
      <formula>NOT(ISERROR(SEARCH("Riesgo Moderado",S10)))</formula>
    </cfRule>
    <cfRule type="containsText" dxfId="39" priority="40" stopIfTrue="1" operator="containsText" text="Riesgo Bajo">
      <formula>NOT(ISERROR(SEARCH("Riesgo Bajo",S10)))</formula>
    </cfRule>
    <cfRule type="containsText" dxfId="38" priority="41" stopIfTrue="1" operator="containsText" text="Riesgo Alto">
      <formula>NOT(ISERROR(SEARCH("Riesgo Alto",S10)))</formula>
    </cfRule>
    <cfRule type="containsText" dxfId="37" priority="42" stopIfTrue="1" operator="containsText" text="Riesgo Extremo">
      <formula>NOT(ISERROR(SEARCH("Riesgo Extremo",S10)))</formula>
    </cfRule>
  </conditionalFormatting>
  <conditionalFormatting sqref="S10">
    <cfRule type="containsText" dxfId="36" priority="37" stopIfTrue="1" operator="containsText" text="Riesgo Extremo">
      <formula>NOT(ISERROR(SEARCH("Riesgo Extremo",S10)))</formula>
    </cfRule>
  </conditionalFormatting>
  <conditionalFormatting sqref="P11">
    <cfRule type="containsText" dxfId="35" priority="32" stopIfTrue="1" operator="containsText" text="Riesgo Alto">
      <formula>NOT(ISERROR(SEARCH("Riesgo Alto",P11)))</formula>
    </cfRule>
    <cfRule type="containsText" dxfId="34" priority="33" stopIfTrue="1" operator="containsText" text="Riesgo Moderado">
      <formula>NOT(ISERROR(SEARCH("Riesgo Moderado",P11)))</formula>
    </cfRule>
    <cfRule type="containsText" dxfId="33" priority="34" stopIfTrue="1" operator="containsText" text="Riesgo Bajo">
      <formula>NOT(ISERROR(SEARCH("Riesgo Bajo",P11)))</formula>
    </cfRule>
    <cfRule type="containsText" dxfId="32" priority="35" stopIfTrue="1" operator="containsText" text="Riesgo Alto">
      <formula>NOT(ISERROR(SEARCH("Riesgo Alto",P11)))</formula>
    </cfRule>
    <cfRule type="containsText" dxfId="31" priority="36" stopIfTrue="1" operator="containsText" text="Riesgo Extremo">
      <formula>NOT(ISERROR(SEARCH("Riesgo Extremo",P11)))</formula>
    </cfRule>
  </conditionalFormatting>
  <conditionalFormatting sqref="P11">
    <cfRule type="containsText" dxfId="30" priority="31" stopIfTrue="1" operator="containsText" text="Riesgo Extremo">
      <formula>NOT(ISERROR(SEARCH("Riesgo Extremo",P11)))</formula>
    </cfRule>
  </conditionalFormatting>
  <conditionalFormatting sqref="S11">
    <cfRule type="containsText" dxfId="29" priority="25" stopIfTrue="1" operator="containsText" text="Riesgo Extremo">
      <formula>NOT(ISERROR(SEARCH("Riesgo Extremo",S11)))</formula>
    </cfRule>
  </conditionalFormatting>
  <conditionalFormatting sqref="S11">
    <cfRule type="containsText" dxfId="28" priority="26" stopIfTrue="1" operator="containsText" text="Riesgo Alto">
      <formula>NOT(ISERROR(SEARCH("Riesgo Alto",S11)))</formula>
    </cfRule>
    <cfRule type="containsText" dxfId="27" priority="27" stopIfTrue="1" operator="containsText" text="Riesgo Moderado">
      <formula>NOT(ISERROR(SEARCH("Riesgo Moderado",S11)))</formula>
    </cfRule>
    <cfRule type="containsText" dxfId="26" priority="28" stopIfTrue="1" operator="containsText" text="Riesgo Bajo">
      <formula>NOT(ISERROR(SEARCH("Riesgo Bajo",S11)))</formula>
    </cfRule>
    <cfRule type="containsText" dxfId="25" priority="29" stopIfTrue="1" operator="containsText" text="Riesgo Alto">
      <formula>NOT(ISERROR(SEARCH("Riesgo Alto",S11)))</formula>
    </cfRule>
    <cfRule type="containsText" dxfId="24" priority="30" stopIfTrue="1" operator="containsText" text="Riesgo Extremo">
      <formula>NOT(ISERROR(SEARCH("Riesgo Extremo",S11)))</formula>
    </cfRule>
  </conditionalFormatting>
  <conditionalFormatting sqref="S12">
    <cfRule type="containsText" dxfId="23" priority="13" stopIfTrue="1" operator="containsText" text="Riesgo Extremo">
      <formula>NOT(ISERROR(SEARCH("Riesgo Extremo",S12)))</formula>
    </cfRule>
  </conditionalFormatting>
  <conditionalFormatting sqref="P12">
    <cfRule type="containsText" dxfId="22" priority="20" stopIfTrue="1" operator="containsText" text="Riesgo Alto">
      <formula>NOT(ISERROR(SEARCH("Riesgo Alto",P12)))</formula>
    </cfRule>
    <cfRule type="containsText" dxfId="21" priority="21" stopIfTrue="1" operator="containsText" text="Riesgo Moderado">
      <formula>NOT(ISERROR(SEARCH("Riesgo Moderado",P12)))</formula>
    </cfRule>
    <cfRule type="containsText" dxfId="20" priority="22" stopIfTrue="1" operator="containsText" text="Riesgo Bajo">
      <formula>NOT(ISERROR(SEARCH("Riesgo Bajo",P12)))</formula>
    </cfRule>
    <cfRule type="containsText" dxfId="19" priority="23" stopIfTrue="1" operator="containsText" text="Riesgo Alto">
      <formula>NOT(ISERROR(SEARCH("Riesgo Alto",P12)))</formula>
    </cfRule>
    <cfRule type="containsText" dxfId="18" priority="24" stopIfTrue="1" operator="containsText" text="Riesgo Extremo">
      <formula>NOT(ISERROR(SEARCH("Riesgo Extremo",P12)))</formula>
    </cfRule>
  </conditionalFormatting>
  <conditionalFormatting sqref="P12">
    <cfRule type="containsText" dxfId="17" priority="19" stopIfTrue="1" operator="containsText" text="Riesgo Extremo">
      <formula>NOT(ISERROR(SEARCH("Riesgo Extremo",P12)))</formula>
    </cfRule>
  </conditionalFormatting>
  <conditionalFormatting sqref="S12">
    <cfRule type="containsText" dxfId="16" priority="14" stopIfTrue="1" operator="containsText" text="Riesgo Alto">
      <formula>NOT(ISERROR(SEARCH("Riesgo Alto",S12)))</formula>
    </cfRule>
    <cfRule type="containsText" dxfId="15" priority="15" stopIfTrue="1" operator="containsText" text="Riesgo Moderado">
      <formula>NOT(ISERROR(SEARCH("Riesgo Moderado",S12)))</formula>
    </cfRule>
    <cfRule type="containsText" dxfId="14" priority="16" stopIfTrue="1" operator="containsText" text="Riesgo Bajo">
      <formula>NOT(ISERROR(SEARCH("Riesgo Bajo",S12)))</formula>
    </cfRule>
    <cfRule type="containsText" dxfId="13" priority="17" stopIfTrue="1" operator="containsText" text="Riesgo Alto">
      <formula>NOT(ISERROR(SEARCH("Riesgo Alto",S12)))</formula>
    </cfRule>
    <cfRule type="containsText" dxfId="12" priority="18" stopIfTrue="1" operator="containsText" text="Riesgo Extremo">
      <formula>NOT(ISERROR(SEARCH("Riesgo Extremo",S12)))</formula>
    </cfRule>
  </conditionalFormatting>
  <conditionalFormatting sqref="P13">
    <cfRule type="containsText" dxfId="11" priority="8" stopIfTrue="1" operator="containsText" text="Riesgo Alto">
      <formula>NOT(ISERROR(SEARCH("Riesgo Alto",P13)))</formula>
    </cfRule>
    <cfRule type="containsText" dxfId="10" priority="9" stopIfTrue="1" operator="containsText" text="Riesgo Moderado">
      <formula>NOT(ISERROR(SEARCH("Riesgo Moderado",P13)))</formula>
    </cfRule>
    <cfRule type="containsText" dxfId="9" priority="10" stopIfTrue="1" operator="containsText" text="Riesgo Bajo">
      <formula>NOT(ISERROR(SEARCH("Riesgo Bajo",P13)))</formula>
    </cfRule>
    <cfRule type="containsText" dxfId="8" priority="11" stopIfTrue="1" operator="containsText" text="Riesgo Alto">
      <formula>NOT(ISERROR(SEARCH("Riesgo Alto",P13)))</formula>
    </cfRule>
    <cfRule type="containsText" dxfId="7" priority="12" stopIfTrue="1" operator="containsText" text="Riesgo Extremo">
      <formula>NOT(ISERROR(SEARCH("Riesgo Extremo",P13)))</formula>
    </cfRule>
  </conditionalFormatting>
  <conditionalFormatting sqref="P13">
    <cfRule type="containsText" dxfId="6" priority="7" stopIfTrue="1" operator="containsText" text="Riesgo Extremo">
      <formula>NOT(ISERROR(SEARCH("Riesgo Extremo",P13)))</formula>
    </cfRule>
  </conditionalFormatting>
  <conditionalFormatting sqref="S13">
    <cfRule type="containsText" dxfId="5" priority="2" stopIfTrue="1" operator="containsText" text="Riesgo Alto">
      <formula>NOT(ISERROR(SEARCH("Riesgo Alto",S13)))</formula>
    </cfRule>
    <cfRule type="containsText" dxfId="4" priority="3" stopIfTrue="1" operator="containsText" text="Riesgo Moderado">
      <formula>NOT(ISERROR(SEARCH("Riesgo Moderado",S13)))</formula>
    </cfRule>
    <cfRule type="containsText" dxfId="3" priority="4" stopIfTrue="1" operator="containsText" text="Riesgo Bajo">
      <formula>NOT(ISERROR(SEARCH("Riesgo Bajo",S13)))</formula>
    </cfRule>
    <cfRule type="containsText" dxfId="2" priority="5" stopIfTrue="1" operator="containsText" text="Riesgo Alto">
      <formula>NOT(ISERROR(SEARCH("Riesgo Alto",S13)))</formula>
    </cfRule>
    <cfRule type="containsText" dxfId="1" priority="6" stopIfTrue="1" operator="containsText" text="Riesgo Extremo">
      <formula>NOT(ISERROR(SEARCH("Riesgo Extremo",S13)))</formula>
    </cfRule>
  </conditionalFormatting>
  <conditionalFormatting sqref="S13">
    <cfRule type="containsText" dxfId="0" priority="1" stopIfTrue="1" operator="containsText" text="Riesgo Extremo">
      <formula>NOT(ISERROR(SEARCH("Riesgo Extremo",S13)))</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B2:I4"/>
  <sheetViews>
    <sheetView workbookViewId="0"/>
  </sheetViews>
  <sheetFormatPr baseColWidth="10" defaultColWidth="11.42578125" defaultRowHeight="12.75" x14ac:dyDescent="0.2"/>
  <sheetData>
    <row r="2" spans="2:9" ht="13.5" thickBot="1" x14ac:dyDescent="0.25"/>
    <row r="3" spans="2:9" ht="13.5" thickBot="1" x14ac:dyDescent="0.25">
      <c r="B3" s="1364" t="s">
        <v>232</v>
      </c>
      <c r="C3" s="1364" t="s">
        <v>12</v>
      </c>
      <c r="D3" s="866" t="s">
        <v>242</v>
      </c>
      <c r="E3" s="866"/>
      <c r="F3" s="866"/>
      <c r="G3" s="866"/>
      <c r="H3" s="866"/>
      <c r="I3" s="867"/>
    </row>
    <row r="4" spans="2:9" ht="26.25" thickBot="1" x14ac:dyDescent="0.25">
      <c r="B4" s="1366"/>
      <c r="C4" s="868"/>
      <c r="D4" s="268" t="s">
        <v>233</v>
      </c>
      <c r="E4" s="268" t="s">
        <v>234</v>
      </c>
      <c r="F4" s="268" t="s">
        <v>235</v>
      </c>
      <c r="G4" s="226" t="s">
        <v>233</v>
      </c>
      <c r="H4" s="226" t="s">
        <v>234</v>
      </c>
      <c r="I4" s="269" t="s">
        <v>236</v>
      </c>
    </row>
  </sheetData>
  <mergeCells count="3">
    <mergeCell ref="B3:B4"/>
    <mergeCell ref="C3:C4"/>
    <mergeCell ref="D3:I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workbookViewId="0">
      <selection activeCell="D4" sqref="D4:D6"/>
    </sheetView>
  </sheetViews>
  <sheetFormatPr baseColWidth="10" defaultColWidth="11.42578125" defaultRowHeight="12.75" x14ac:dyDescent="0.2"/>
  <cols>
    <col min="1" max="1" width="4.42578125" customWidth="1"/>
    <col min="2" max="2" width="45.7109375" customWidth="1"/>
    <col min="3" max="3" width="28.5703125" customWidth="1"/>
    <col min="4" max="4" width="26.28515625" customWidth="1"/>
    <col min="5" max="5" width="18" customWidth="1"/>
    <col min="6" max="7" width="17.85546875" customWidth="1"/>
    <col min="8" max="8" width="20.42578125" customWidth="1"/>
    <col min="9" max="9" width="20.85546875" customWidth="1"/>
    <col min="12" max="12" width="13.5703125" customWidth="1"/>
    <col min="13" max="13" width="11" customWidth="1"/>
    <col min="14" max="14" width="22.140625" customWidth="1"/>
  </cols>
  <sheetData>
    <row r="3" spans="2:14" x14ac:dyDescent="0.2">
      <c r="D3" s="2" t="s">
        <v>344</v>
      </c>
      <c r="J3" t="s">
        <v>39</v>
      </c>
      <c r="K3" t="s">
        <v>24</v>
      </c>
      <c r="L3" t="s">
        <v>40</v>
      </c>
      <c r="N3" s="2"/>
    </row>
    <row r="4" spans="2:14" ht="107.25" customHeight="1" x14ac:dyDescent="0.2">
      <c r="B4" t="s">
        <v>21</v>
      </c>
      <c r="C4" s="2"/>
      <c r="D4" s="396" t="s">
        <v>345</v>
      </c>
      <c r="G4" t="s">
        <v>1</v>
      </c>
      <c r="H4" t="s">
        <v>2</v>
      </c>
      <c r="J4" s="6" t="s">
        <v>20</v>
      </c>
      <c r="K4" s="6" t="s">
        <v>18</v>
      </c>
      <c r="L4" s="6" t="s">
        <v>17</v>
      </c>
      <c r="N4" s="14" t="s">
        <v>13</v>
      </c>
    </row>
    <row r="5" spans="2:14" ht="15" x14ac:dyDescent="0.2">
      <c r="B5" t="s">
        <v>33</v>
      </c>
      <c r="C5" s="2"/>
      <c r="D5" s="396" t="s">
        <v>346</v>
      </c>
      <c r="G5" t="s">
        <v>38</v>
      </c>
      <c r="H5" t="s">
        <v>38</v>
      </c>
      <c r="J5">
        <v>0</v>
      </c>
      <c r="K5">
        <v>0</v>
      </c>
      <c r="L5">
        <v>0</v>
      </c>
      <c r="N5" s="2" t="s">
        <v>41</v>
      </c>
    </row>
    <row r="6" spans="2:14" ht="15" x14ac:dyDescent="0.2">
      <c r="B6" t="s">
        <v>34</v>
      </c>
      <c r="C6" s="2"/>
      <c r="D6" s="396" t="s">
        <v>347</v>
      </c>
      <c r="J6">
        <v>1</v>
      </c>
      <c r="K6">
        <v>1</v>
      </c>
      <c r="L6">
        <v>1</v>
      </c>
      <c r="N6" s="2" t="s">
        <v>42</v>
      </c>
    </row>
    <row r="7" spans="2:14" ht="39" thickBot="1" x14ac:dyDescent="0.25">
      <c r="B7" t="s">
        <v>35</v>
      </c>
      <c r="N7" s="15" t="s">
        <v>44</v>
      </c>
    </row>
    <row r="8" spans="2:14" ht="76.5" customHeight="1" thickBot="1" x14ac:dyDescent="0.25">
      <c r="B8" t="s">
        <v>36</v>
      </c>
      <c r="C8" s="377" t="s">
        <v>337</v>
      </c>
      <c r="D8" s="377" t="s">
        <v>340</v>
      </c>
      <c r="E8" s="377" t="s">
        <v>341</v>
      </c>
      <c r="F8" s="377" t="s">
        <v>339</v>
      </c>
      <c r="G8" s="377" t="s">
        <v>338</v>
      </c>
      <c r="H8" s="379" t="s">
        <v>342</v>
      </c>
      <c r="I8" s="379" t="s">
        <v>343</v>
      </c>
      <c r="J8" s="378"/>
      <c r="K8" s="378"/>
      <c r="N8" s="2" t="s">
        <v>43</v>
      </c>
    </row>
    <row r="9" spans="2:14" ht="12.75" customHeight="1" x14ac:dyDescent="0.2">
      <c r="B9" t="s">
        <v>69</v>
      </c>
      <c r="C9">
        <v>0</v>
      </c>
      <c r="D9" s="39">
        <v>0</v>
      </c>
      <c r="E9" s="39">
        <v>0</v>
      </c>
      <c r="F9" s="39">
        <v>0</v>
      </c>
      <c r="G9" s="39">
        <v>0</v>
      </c>
      <c r="H9" s="39">
        <v>0</v>
      </c>
      <c r="I9" s="39">
        <v>0</v>
      </c>
      <c r="J9" s="39"/>
      <c r="K9" s="39"/>
      <c r="N9" s="2"/>
    </row>
    <row r="10" spans="2:14" ht="13.5" customHeight="1" x14ac:dyDescent="0.2">
      <c r="B10" t="s">
        <v>37</v>
      </c>
      <c r="C10">
        <v>15</v>
      </c>
      <c r="D10" s="39">
        <v>15</v>
      </c>
      <c r="E10" s="39">
        <v>10</v>
      </c>
      <c r="F10" s="39">
        <v>30</v>
      </c>
      <c r="G10" s="39">
        <v>5</v>
      </c>
      <c r="H10" s="39">
        <v>15</v>
      </c>
      <c r="I10" s="39">
        <v>10</v>
      </c>
      <c r="J10" s="39"/>
      <c r="K10" s="39"/>
    </row>
    <row r="11" spans="2:14" x14ac:dyDescent="0.2">
      <c r="B11" s="2" t="s">
        <v>171</v>
      </c>
    </row>
    <row r="12" spans="2:14" ht="13.5" thickBot="1" x14ac:dyDescent="0.25"/>
    <row r="13" spans="2:14" ht="12.75" customHeight="1" x14ac:dyDescent="0.2">
      <c r="J13" s="1378" t="s">
        <v>267</v>
      </c>
      <c r="K13" s="1378" t="s">
        <v>268</v>
      </c>
      <c r="L13" s="1378" t="s">
        <v>270</v>
      </c>
      <c r="M13" s="1378" t="s">
        <v>269</v>
      </c>
    </row>
    <row r="14" spans="2:14" ht="25.5" customHeight="1" x14ac:dyDescent="0.2">
      <c r="J14" s="1379"/>
      <c r="K14" s="1379"/>
      <c r="L14" s="1379"/>
      <c r="M14" s="1379"/>
    </row>
    <row r="15" spans="2:14" ht="13.5" customHeight="1" x14ac:dyDescent="0.2">
      <c r="J15" s="1379"/>
      <c r="K15" s="1379"/>
      <c r="L15" s="1379"/>
      <c r="M15" s="1379"/>
    </row>
    <row r="16" spans="2:14" x14ac:dyDescent="0.2">
      <c r="B16" s="8">
        <v>1</v>
      </c>
      <c r="C16" s="11" t="s">
        <v>47</v>
      </c>
      <c r="D16" s="9"/>
      <c r="E16" s="35" t="s">
        <v>38</v>
      </c>
      <c r="J16" s="8"/>
      <c r="K16" s="8"/>
      <c r="L16" s="8"/>
      <c r="M16" s="8"/>
    </row>
    <row r="17" spans="2:13" x14ac:dyDescent="0.2">
      <c r="B17" s="8">
        <v>2</v>
      </c>
      <c r="C17" s="11" t="s">
        <v>48</v>
      </c>
      <c r="D17" s="9"/>
      <c r="E17" s="9"/>
      <c r="J17" s="309" t="s">
        <v>271</v>
      </c>
      <c r="K17" s="309" t="s">
        <v>271</v>
      </c>
      <c r="L17" s="309" t="s">
        <v>271</v>
      </c>
      <c r="M17" s="309" t="s">
        <v>271</v>
      </c>
    </row>
    <row r="18" spans="2:13" ht="15.75" x14ac:dyDescent="0.2">
      <c r="B18" s="8">
        <v>3</v>
      </c>
      <c r="C18" s="11" t="s">
        <v>89</v>
      </c>
      <c r="D18" s="9"/>
      <c r="E18" s="9"/>
      <c r="I18" s="5"/>
      <c r="J18" s="309" t="s">
        <v>272</v>
      </c>
      <c r="K18" s="309" t="s">
        <v>272</v>
      </c>
      <c r="L18" s="309" t="s">
        <v>272</v>
      </c>
      <c r="M18" s="309" t="s">
        <v>272</v>
      </c>
    </row>
    <row r="19" spans="2:13" ht="15.75" x14ac:dyDescent="0.2">
      <c r="B19" s="8">
        <v>4</v>
      </c>
      <c r="C19" s="11" t="s">
        <v>49</v>
      </c>
      <c r="D19" s="10"/>
      <c r="E19" s="10"/>
      <c r="I19" s="1372"/>
      <c r="J19" s="1373"/>
      <c r="K19" s="1373"/>
      <c r="L19" s="1373"/>
    </row>
    <row r="20" spans="2:13" ht="15.75" x14ac:dyDescent="0.2">
      <c r="B20" s="8">
        <v>5</v>
      </c>
      <c r="C20" s="11" t="s">
        <v>90</v>
      </c>
      <c r="D20" s="10"/>
      <c r="E20" s="10"/>
      <c r="I20" s="1372"/>
      <c r="J20" s="1373"/>
      <c r="K20" s="1373"/>
      <c r="L20" s="1373"/>
    </row>
    <row r="21" spans="2:13" ht="15.75" x14ac:dyDescent="0.2">
      <c r="B21" s="1"/>
      <c r="C21" s="24"/>
      <c r="D21" s="10"/>
      <c r="E21" s="10"/>
      <c r="I21" s="5"/>
      <c r="J21" s="4"/>
      <c r="K21" s="4"/>
      <c r="L21" s="4"/>
    </row>
    <row r="24" spans="2:13" x14ac:dyDescent="0.2">
      <c r="B24" s="12">
        <v>13</v>
      </c>
      <c r="C24" s="11" t="s">
        <v>11</v>
      </c>
      <c r="D24" s="12"/>
    </row>
    <row r="25" spans="2:13" x14ac:dyDescent="0.2">
      <c r="B25" s="12">
        <v>11</v>
      </c>
      <c r="C25" s="11" t="s">
        <v>52</v>
      </c>
      <c r="D25" s="12"/>
    </row>
    <row r="26" spans="2:13" x14ac:dyDescent="0.2">
      <c r="B26" s="12">
        <v>7</v>
      </c>
      <c r="C26" s="11" t="s">
        <v>8</v>
      </c>
      <c r="D26" s="12"/>
    </row>
    <row r="27" spans="2:13" x14ac:dyDescent="0.2">
      <c r="B27" s="7">
        <v>6</v>
      </c>
      <c r="C27" s="11" t="s">
        <v>51</v>
      </c>
      <c r="D27" s="7"/>
    </row>
    <row r="28" spans="2:13" x14ac:dyDescent="0.2">
      <c r="B28" s="7">
        <v>1</v>
      </c>
      <c r="C28" s="11" t="s">
        <v>50</v>
      </c>
      <c r="D28" s="7"/>
    </row>
    <row r="29" spans="2:13" x14ac:dyDescent="0.2">
      <c r="B29" s="10"/>
      <c r="C29" s="24"/>
      <c r="D29" s="10"/>
    </row>
    <row r="30" spans="2:13" x14ac:dyDescent="0.2">
      <c r="B30" s="10"/>
      <c r="C30" s="24"/>
      <c r="D30" s="10"/>
    </row>
    <row r="31" spans="2:13" x14ac:dyDescent="0.2">
      <c r="B31" s="10"/>
      <c r="C31" s="24"/>
      <c r="D31" s="10"/>
    </row>
    <row r="32" spans="2:13" x14ac:dyDescent="0.2">
      <c r="B32" s="10"/>
      <c r="C32" s="24"/>
      <c r="D32" s="10"/>
    </row>
    <row r="33" spans="2:14" ht="13.5" customHeight="1" x14ac:dyDescent="0.2">
      <c r="B33" s="10"/>
      <c r="C33" s="24"/>
      <c r="D33" s="10"/>
    </row>
    <row r="34" spans="2:14" ht="13.5" customHeight="1" x14ac:dyDescent="0.2">
      <c r="B34" s="10"/>
      <c r="C34" s="24"/>
      <c r="D34" s="10"/>
      <c r="I34" s="312" t="s">
        <v>302</v>
      </c>
      <c r="L34" s="312" t="s">
        <v>303</v>
      </c>
      <c r="M34" s="312"/>
    </row>
    <row r="35" spans="2:14" ht="13.5" thickBot="1" x14ac:dyDescent="0.25">
      <c r="L35" s="312"/>
      <c r="M35" s="312"/>
    </row>
    <row r="36" spans="2:14" ht="26.25" thickBot="1" x14ac:dyDescent="0.25">
      <c r="B36" s="8" t="s">
        <v>56</v>
      </c>
      <c r="C36" s="8"/>
      <c r="D36" s="8" t="s">
        <v>57</v>
      </c>
      <c r="I36" s="55" t="s">
        <v>25</v>
      </c>
      <c r="J36" s="56" t="s">
        <v>109</v>
      </c>
      <c r="K36" s="1"/>
      <c r="L36" s="367"/>
      <c r="M36" s="367"/>
      <c r="N36" s="1"/>
    </row>
    <row r="37" spans="2:14" x14ac:dyDescent="0.2">
      <c r="B37" s="8">
        <v>7</v>
      </c>
      <c r="C37" s="44" t="s">
        <v>175</v>
      </c>
      <c r="D37" s="13" t="s">
        <v>176</v>
      </c>
      <c r="E37" s="34"/>
      <c r="F37" s="8"/>
      <c r="G37" s="8"/>
      <c r="I37" s="1374" t="s">
        <v>110</v>
      </c>
      <c r="J37" s="52" t="s">
        <v>142</v>
      </c>
      <c r="K37" s="40"/>
      <c r="L37" s="938" t="s">
        <v>110</v>
      </c>
      <c r="M37" s="361" t="s">
        <v>142</v>
      </c>
      <c r="N37" s="40"/>
    </row>
    <row r="38" spans="2:14" x14ac:dyDescent="0.2">
      <c r="B38" s="8">
        <v>11</v>
      </c>
      <c r="C38" s="45" t="s">
        <v>178</v>
      </c>
      <c r="D38" s="13" t="s">
        <v>188</v>
      </c>
      <c r="E38" s="8"/>
      <c r="F38" s="8"/>
      <c r="G38" s="8"/>
      <c r="I38" s="1375"/>
      <c r="J38" s="46" t="s">
        <v>143</v>
      </c>
      <c r="K38" s="41"/>
      <c r="L38" s="939"/>
      <c r="M38" s="362" t="s">
        <v>143</v>
      </c>
      <c r="N38" s="41"/>
    </row>
    <row r="39" spans="2:14" x14ac:dyDescent="0.2">
      <c r="B39" s="8">
        <v>13</v>
      </c>
      <c r="C39" s="43" t="s">
        <v>190</v>
      </c>
      <c r="D39" s="13" t="s">
        <v>180</v>
      </c>
      <c r="E39" s="8"/>
      <c r="F39" s="8"/>
      <c r="G39" s="8"/>
      <c r="I39" s="1375"/>
      <c r="J39" s="46" t="s">
        <v>144</v>
      </c>
      <c r="K39" s="41"/>
      <c r="L39" s="940"/>
      <c r="M39" s="362" t="s">
        <v>144</v>
      </c>
      <c r="N39" s="41"/>
    </row>
    <row r="40" spans="2:14" x14ac:dyDescent="0.2">
      <c r="B40" s="8">
        <v>14</v>
      </c>
      <c r="C40" s="45" t="s">
        <v>177</v>
      </c>
      <c r="D40" s="13" t="s">
        <v>193</v>
      </c>
      <c r="E40" s="8"/>
      <c r="F40" s="8"/>
      <c r="G40" s="8"/>
      <c r="I40" s="1375"/>
      <c r="J40" s="46" t="s">
        <v>145</v>
      </c>
      <c r="K40" s="41"/>
      <c r="L40" s="941" t="s">
        <v>169</v>
      </c>
      <c r="M40" s="363" t="s">
        <v>145</v>
      </c>
      <c r="N40" s="41"/>
    </row>
    <row r="41" spans="2:14" x14ac:dyDescent="0.2">
      <c r="B41" s="8">
        <v>21</v>
      </c>
      <c r="C41" s="43" t="s">
        <v>331</v>
      </c>
      <c r="D41" s="8"/>
      <c r="E41" s="8"/>
      <c r="F41" s="8"/>
      <c r="G41" s="8"/>
      <c r="I41" s="1375"/>
      <c r="J41" s="46" t="s">
        <v>146</v>
      </c>
      <c r="K41" s="41"/>
      <c r="L41" s="942"/>
      <c r="M41" s="363" t="s">
        <v>146</v>
      </c>
      <c r="N41" s="41"/>
    </row>
    <row r="42" spans="2:14" ht="12.75" customHeight="1" x14ac:dyDescent="0.2">
      <c r="B42" s="8">
        <v>22</v>
      </c>
      <c r="C42" s="43" t="s">
        <v>192</v>
      </c>
      <c r="D42" s="8"/>
      <c r="E42" s="8"/>
      <c r="F42" s="8"/>
      <c r="G42" s="8"/>
      <c r="I42" s="1376" t="s">
        <v>169</v>
      </c>
      <c r="J42" s="47" t="s">
        <v>147</v>
      </c>
      <c r="K42" s="41"/>
      <c r="L42" s="942"/>
      <c r="M42" s="363" t="s">
        <v>147</v>
      </c>
      <c r="N42" s="41"/>
    </row>
    <row r="43" spans="2:14" x14ac:dyDescent="0.2">
      <c r="B43" s="8">
        <v>26</v>
      </c>
      <c r="C43" s="48" t="s">
        <v>187</v>
      </c>
      <c r="D43" s="8"/>
      <c r="E43" s="8"/>
      <c r="F43" s="8"/>
      <c r="G43" s="8"/>
      <c r="I43" s="1377"/>
      <c r="J43" s="47" t="s">
        <v>148</v>
      </c>
      <c r="K43" s="41"/>
      <c r="L43" s="942"/>
      <c r="M43" s="363" t="s">
        <v>148</v>
      </c>
      <c r="N43" s="41"/>
    </row>
    <row r="44" spans="2:14" x14ac:dyDescent="0.2">
      <c r="B44" s="8">
        <v>28</v>
      </c>
      <c r="C44" s="43" t="s">
        <v>332</v>
      </c>
      <c r="D44" s="8"/>
      <c r="E44" s="8"/>
      <c r="F44" s="8"/>
      <c r="G44" s="8"/>
      <c r="I44" s="1377"/>
      <c r="J44" s="47" t="s">
        <v>149</v>
      </c>
      <c r="K44" s="41"/>
      <c r="L44" s="942"/>
      <c r="M44" s="363" t="s">
        <v>149</v>
      </c>
      <c r="N44" s="41"/>
    </row>
    <row r="45" spans="2:14" x14ac:dyDescent="0.2">
      <c r="B45" s="8">
        <v>33</v>
      </c>
      <c r="C45" s="48" t="s">
        <v>333</v>
      </c>
      <c r="D45" s="8"/>
      <c r="E45" s="8"/>
      <c r="F45" s="8"/>
      <c r="G45" s="8"/>
      <c r="I45" s="1377"/>
      <c r="J45" s="47" t="s">
        <v>150</v>
      </c>
      <c r="K45" s="41"/>
      <c r="L45" s="943" t="s">
        <v>203</v>
      </c>
      <c r="M45" s="364" t="s">
        <v>150</v>
      </c>
      <c r="N45" s="41"/>
    </row>
    <row r="46" spans="2:14" x14ac:dyDescent="0.2">
      <c r="B46" s="8">
        <v>35</v>
      </c>
      <c r="C46" s="43" t="s">
        <v>189</v>
      </c>
      <c r="D46" s="8"/>
      <c r="E46" s="8"/>
      <c r="F46" s="8"/>
      <c r="G46" s="8"/>
      <c r="I46" s="1370" t="s">
        <v>111</v>
      </c>
      <c r="J46" s="49" t="s">
        <v>151</v>
      </c>
      <c r="K46" s="41"/>
      <c r="L46" s="944"/>
      <c r="M46" s="364" t="s">
        <v>151</v>
      </c>
      <c r="N46" s="41"/>
    </row>
    <row r="47" spans="2:14" x14ac:dyDescent="0.2">
      <c r="B47" s="8">
        <v>39</v>
      </c>
      <c r="C47" s="50" t="s">
        <v>334</v>
      </c>
      <c r="D47" s="8"/>
      <c r="E47" s="8"/>
      <c r="F47" s="8"/>
      <c r="G47" s="8"/>
      <c r="I47" s="1370"/>
      <c r="J47" s="49" t="s">
        <v>152</v>
      </c>
      <c r="K47" s="41"/>
      <c r="L47" s="944"/>
      <c r="M47" s="364" t="s">
        <v>152</v>
      </c>
      <c r="N47" s="41"/>
    </row>
    <row r="48" spans="2:14" x14ac:dyDescent="0.2">
      <c r="B48" s="8">
        <v>44</v>
      </c>
      <c r="C48" s="48" t="s">
        <v>181</v>
      </c>
      <c r="D48" s="8"/>
      <c r="E48" s="8"/>
      <c r="F48" s="8"/>
      <c r="G48" s="8"/>
      <c r="I48" s="1370"/>
      <c r="J48" s="49" t="s">
        <v>153</v>
      </c>
      <c r="K48" s="41"/>
      <c r="L48" s="945"/>
      <c r="M48" s="364" t="s">
        <v>153</v>
      </c>
      <c r="N48" s="41"/>
    </row>
    <row r="49" spans="2:14" x14ac:dyDescent="0.2">
      <c r="B49" s="8">
        <v>52</v>
      </c>
      <c r="C49" s="50" t="s">
        <v>335</v>
      </c>
      <c r="D49" s="8"/>
      <c r="E49" s="8"/>
      <c r="F49" s="8"/>
      <c r="G49" s="8"/>
      <c r="I49" s="1370"/>
      <c r="J49" s="49" t="s">
        <v>154</v>
      </c>
      <c r="K49" s="41"/>
      <c r="L49" s="946" t="s">
        <v>202</v>
      </c>
      <c r="M49" s="365" t="s">
        <v>154</v>
      </c>
      <c r="N49" s="41"/>
    </row>
    <row r="50" spans="2:14" x14ac:dyDescent="0.2">
      <c r="B50" s="8">
        <v>55</v>
      </c>
      <c r="C50" s="48" t="s">
        <v>185</v>
      </c>
      <c r="D50" s="8"/>
      <c r="E50" s="8"/>
      <c r="F50" s="8"/>
      <c r="G50" s="8"/>
      <c r="I50" s="1370"/>
      <c r="J50" s="49" t="s">
        <v>155</v>
      </c>
      <c r="K50" s="41"/>
      <c r="L50" s="947"/>
      <c r="M50" s="365" t="s">
        <v>155</v>
      </c>
      <c r="N50" s="41"/>
    </row>
    <row r="51" spans="2:14" ht="13.5" thickBot="1" x14ac:dyDescent="0.25">
      <c r="B51" s="8">
        <v>65</v>
      </c>
      <c r="C51" s="50" t="s">
        <v>336</v>
      </c>
      <c r="D51" s="8"/>
      <c r="E51" s="8"/>
      <c r="F51" s="8"/>
      <c r="G51" s="8"/>
      <c r="I51" s="1370"/>
      <c r="J51" s="49" t="s">
        <v>156</v>
      </c>
      <c r="K51" s="41"/>
      <c r="L51" s="948"/>
      <c r="M51" s="366" t="s">
        <v>156</v>
      </c>
      <c r="N51" s="41"/>
    </row>
    <row r="52" spans="2:14" x14ac:dyDescent="0.2">
      <c r="B52" s="376"/>
      <c r="C52" s="376"/>
      <c r="D52" s="8"/>
      <c r="E52" s="8"/>
      <c r="F52" s="8"/>
      <c r="G52" s="8"/>
      <c r="I52" s="1370"/>
      <c r="J52" s="49" t="s">
        <v>157</v>
      </c>
      <c r="K52" s="41"/>
      <c r="L52" s="41"/>
      <c r="M52" s="41"/>
      <c r="N52" s="41"/>
    </row>
    <row r="53" spans="2:14" x14ac:dyDescent="0.2">
      <c r="B53" s="376"/>
      <c r="C53" s="376"/>
      <c r="D53" s="8"/>
      <c r="E53" s="8"/>
      <c r="F53" s="8"/>
      <c r="G53" s="8"/>
      <c r="I53" s="1370"/>
      <c r="J53" s="49" t="s">
        <v>158</v>
      </c>
      <c r="K53" s="41"/>
      <c r="L53" s="41"/>
      <c r="M53" s="41"/>
      <c r="N53" s="41"/>
    </row>
    <row r="54" spans="2:14" x14ac:dyDescent="0.2">
      <c r="B54" s="376"/>
      <c r="C54" s="376"/>
      <c r="D54" s="8"/>
      <c r="E54" s="8"/>
      <c r="F54" s="8"/>
      <c r="G54" s="8"/>
      <c r="I54" s="1371" t="s">
        <v>112</v>
      </c>
      <c r="J54" s="51" t="s">
        <v>159</v>
      </c>
      <c r="K54" s="41"/>
      <c r="L54" s="41"/>
      <c r="M54" s="41"/>
      <c r="N54" s="41"/>
    </row>
    <row r="55" spans="2:14" x14ac:dyDescent="0.2">
      <c r="B55" s="376"/>
      <c r="C55" s="376"/>
      <c r="D55" s="8"/>
      <c r="E55" s="8"/>
      <c r="F55" s="8"/>
      <c r="G55" s="8"/>
      <c r="I55" s="1371"/>
      <c r="J55" s="51" t="s">
        <v>160</v>
      </c>
      <c r="K55" s="41"/>
      <c r="L55" s="41"/>
      <c r="M55" s="41"/>
      <c r="N55" s="41"/>
    </row>
    <row r="56" spans="2:14" x14ac:dyDescent="0.2">
      <c r="B56" s="376"/>
      <c r="C56" s="376"/>
      <c r="D56" s="8"/>
      <c r="E56" s="8"/>
      <c r="F56" s="8"/>
      <c r="G56" s="8"/>
      <c r="I56" s="1371"/>
      <c r="J56" s="51" t="s">
        <v>161</v>
      </c>
      <c r="K56" s="41"/>
      <c r="L56" s="41"/>
      <c r="M56" s="41"/>
      <c r="N56" s="41"/>
    </row>
    <row r="57" spans="2:14" x14ac:dyDescent="0.2">
      <c r="B57" s="376"/>
      <c r="C57" s="376"/>
      <c r="D57" s="8"/>
      <c r="E57" s="8"/>
      <c r="F57" s="8"/>
      <c r="G57" s="8"/>
      <c r="I57" s="1371"/>
      <c r="J57" s="51" t="s">
        <v>162</v>
      </c>
      <c r="K57" s="41"/>
      <c r="L57" s="41"/>
      <c r="M57" s="41"/>
      <c r="N57" s="41"/>
    </row>
    <row r="58" spans="2:14" x14ac:dyDescent="0.2">
      <c r="B58" s="376"/>
      <c r="C58" s="376"/>
      <c r="D58" s="8"/>
      <c r="E58" s="8"/>
      <c r="F58" s="8"/>
      <c r="G58" s="8"/>
      <c r="I58" s="1371"/>
      <c r="J58" s="51" t="s">
        <v>163</v>
      </c>
      <c r="K58" s="41"/>
      <c r="L58" s="41"/>
      <c r="M58" s="41"/>
      <c r="N58" s="41"/>
    </row>
    <row r="59" spans="2:14" x14ac:dyDescent="0.2">
      <c r="B59" s="376"/>
      <c r="C59" s="376"/>
      <c r="D59" s="8"/>
      <c r="E59" s="8"/>
      <c r="F59" s="8"/>
      <c r="G59" s="8"/>
      <c r="I59" s="1371"/>
      <c r="J59" s="51" t="s">
        <v>164</v>
      </c>
      <c r="K59" s="41"/>
      <c r="L59" s="41"/>
      <c r="M59" s="41"/>
      <c r="N59" s="41"/>
    </row>
    <row r="60" spans="2:14" x14ac:dyDescent="0.2">
      <c r="B60" s="376"/>
      <c r="C60" s="376"/>
      <c r="D60" s="8"/>
      <c r="E60" s="8"/>
      <c r="F60" s="8"/>
      <c r="G60" s="8"/>
      <c r="I60" s="1371"/>
      <c r="J60" s="51" t="s">
        <v>165</v>
      </c>
      <c r="K60" s="41"/>
      <c r="L60" s="41"/>
      <c r="M60" s="41"/>
      <c r="N60" s="41"/>
    </row>
    <row r="61" spans="2:14" x14ac:dyDescent="0.2">
      <c r="B61" s="376"/>
      <c r="C61" s="376"/>
      <c r="D61" s="8"/>
      <c r="E61" s="8"/>
      <c r="F61" s="8"/>
      <c r="G61" s="8"/>
      <c r="I61" s="1371"/>
      <c r="J61" s="51" t="s">
        <v>166</v>
      </c>
      <c r="K61" s="41"/>
      <c r="L61" s="41"/>
      <c r="M61" s="41"/>
      <c r="N61" s="41"/>
    </row>
    <row r="62" spans="2:14" x14ac:dyDescent="0.2">
      <c r="I62" s="41"/>
      <c r="J62" s="41"/>
      <c r="K62" s="41"/>
      <c r="L62" s="41"/>
      <c r="M62" s="41"/>
      <c r="N62" s="41"/>
    </row>
    <row r="63" spans="2:14" x14ac:dyDescent="0.2">
      <c r="I63" s="41"/>
      <c r="J63" s="41"/>
      <c r="K63" s="41"/>
      <c r="L63" s="41"/>
      <c r="M63" s="41"/>
      <c r="N63" s="41"/>
    </row>
    <row r="64" spans="2:14" ht="13.5" thickBot="1" x14ac:dyDescent="0.25">
      <c r="I64" s="41"/>
      <c r="J64" s="41"/>
      <c r="K64" s="41"/>
      <c r="L64" s="41"/>
      <c r="M64" s="41"/>
      <c r="N64" s="41"/>
    </row>
    <row r="65" spans="2:14" x14ac:dyDescent="0.2">
      <c r="B65" s="13" t="s">
        <v>70</v>
      </c>
      <c r="C65" s="13"/>
      <c r="E65" s="58" t="s">
        <v>2</v>
      </c>
      <c r="F65" s="59">
        <v>1</v>
      </c>
      <c r="G65" s="59">
        <v>2</v>
      </c>
      <c r="H65" s="59">
        <v>3</v>
      </c>
      <c r="I65" s="60">
        <v>4</v>
      </c>
      <c r="J65" s="41"/>
      <c r="K65" s="41"/>
      <c r="L65" s="41"/>
      <c r="M65" s="41"/>
      <c r="N65" s="41"/>
    </row>
    <row r="66" spans="2:14" ht="15.75" x14ac:dyDescent="0.25">
      <c r="B66" s="38" t="s">
        <v>79</v>
      </c>
      <c r="C66" s="38"/>
      <c r="D66" s="66" t="s">
        <v>173</v>
      </c>
      <c r="E66" s="61">
        <v>1</v>
      </c>
      <c r="F66" s="41">
        <v>6</v>
      </c>
      <c r="G66" s="41">
        <v>7</v>
      </c>
      <c r="H66" s="41">
        <v>11</v>
      </c>
      <c r="I66" s="62">
        <v>13</v>
      </c>
      <c r="J66" s="41"/>
      <c r="K66" s="41"/>
      <c r="L66" s="41"/>
      <c r="M66" s="41"/>
      <c r="N66" s="41"/>
    </row>
    <row r="67" spans="2:14" ht="15.75" x14ac:dyDescent="0.25">
      <c r="B67" s="38" t="s">
        <v>80</v>
      </c>
      <c r="C67" s="38"/>
      <c r="E67" s="61">
        <v>2</v>
      </c>
      <c r="F67" s="41">
        <v>12</v>
      </c>
      <c r="G67" s="41">
        <v>14</v>
      </c>
      <c r="H67" s="41">
        <v>22</v>
      </c>
      <c r="I67" s="62">
        <v>26</v>
      </c>
      <c r="J67" s="41"/>
      <c r="K67" s="41"/>
      <c r="L67" s="41"/>
      <c r="M67" s="41"/>
      <c r="N67" s="41"/>
    </row>
    <row r="68" spans="2:14" ht="15.75" x14ac:dyDescent="0.25">
      <c r="B68" s="38" t="s">
        <v>81</v>
      </c>
      <c r="C68" s="38"/>
      <c r="E68" s="61">
        <v>3</v>
      </c>
      <c r="F68" s="41">
        <v>18</v>
      </c>
      <c r="G68" s="41">
        <v>21</v>
      </c>
      <c r="H68" s="41">
        <v>33</v>
      </c>
      <c r="I68" s="62">
        <v>39</v>
      </c>
      <c r="J68" s="41"/>
      <c r="K68" s="41"/>
      <c r="L68" s="41"/>
      <c r="M68" s="41"/>
      <c r="N68" s="41"/>
    </row>
    <row r="69" spans="2:14" ht="15.75" x14ac:dyDescent="0.25">
      <c r="B69" s="38" t="s">
        <v>82</v>
      </c>
      <c r="C69" s="38"/>
      <c r="E69" s="61">
        <v>4</v>
      </c>
      <c r="F69" s="41">
        <v>24</v>
      </c>
      <c r="G69" s="41">
        <v>28</v>
      </c>
      <c r="H69" s="41">
        <v>44</v>
      </c>
      <c r="I69" s="62">
        <v>52</v>
      </c>
      <c r="J69" s="41"/>
      <c r="K69" s="41"/>
      <c r="L69" s="41"/>
      <c r="M69" s="41"/>
      <c r="N69" s="41"/>
    </row>
    <row r="70" spans="2:14" ht="16.5" thickBot="1" x14ac:dyDescent="0.3">
      <c r="B70" s="38" t="s">
        <v>83</v>
      </c>
      <c r="C70" s="38"/>
      <c r="E70" s="63">
        <v>5</v>
      </c>
      <c r="F70" s="64">
        <v>30</v>
      </c>
      <c r="G70" s="64">
        <v>35</v>
      </c>
      <c r="H70" s="64">
        <v>55</v>
      </c>
      <c r="I70" s="65">
        <v>65</v>
      </c>
      <c r="J70" s="41"/>
      <c r="K70" s="41"/>
      <c r="L70" s="41"/>
      <c r="M70" s="41"/>
      <c r="N70" s="41"/>
    </row>
    <row r="71" spans="2:14" ht="15.75" x14ac:dyDescent="0.25">
      <c r="B71" s="38" t="s">
        <v>84</v>
      </c>
      <c r="C71" s="38"/>
      <c r="I71" s="41"/>
      <c r="J71" s="41"/>
      <c r="K71" s="41"/>
      <c r="L71" s="41"/>
      <c r="M71" s="41"/>
      <c r="N71" s="41"/>
    </row>
    <row r="72" spans="2:14" ht="15.75" x14ac:dyDescent="0.25">
      <c r="B72" s="38" t="s">
        <v>85</v>
      </c>
      <c r="C72" s="38"/>
      <c r="I72" s="41"/>
      <c r="J72" s="41"/>
      <c r="K72" s="41"/>
      <c r="L72" s="41"/>
      <c r="M72" s="41"/>
      <c r="N72" s="41"/>
    </row>
    <row r="73" spans="2:14" ht="15.75" x14ac:dyDescent="0.25">
      <c r="B73" s="38" t="s">
        <v>86</v>
      </c>
      <c r="I73" s="41"/>
      <c r="J73" s="41"/>
      <c r="K73" s="41"/>
      <c r="L73" s="41"/>
      <c r="M73" s="41"/>
      <c r="N73" s="41"/>
    </row>
    <row r="74" spans="2:14" ht="15.75" x14ac:dyDescent="0.25">
      <c r="B74" s="38" t="s">
        <v>87</v>
      </c>
      <c r="F74">
        <v>0</v>
      </c>
      <c r="G74">
        <v>50</v>
      </c>
      <c r="H74">
        <v>0</v>
      </c>
      <c r="I74" s="41"/>
      <c r="J74" s="41"/>
      <c r="K74" s="41"/>
      <c r="L74" s="41"/>
      <c r="M74" s="41"/>
      <c r="N74" s="41"/>
    </row>
    <row r="75" spans="2:14" ht="15.75" x14ac:dyDescent="0.25">
      <c r="B75" s="38" t="s">
        <v>75</v>
      </c>
      <c r="F75">
        <v>51</v>
      </c>
      <c r="G75">
        <v>75</v>
      </c>
      <c r="H75">
        <v>-1</v>
      </c>
      <c r="I75" s="41"/>
      <c r="J75" s="41"/>
      <c r="K75" s="41"/>
      <c r="L75" s="41"/>
      <c r="M75" s="41"/>
      <c r="N75" s="41"/>
    </row>
    <row r="76" spans="2:14" x14ac:dyDescent="0.2">
      <c r="F76">
        <v>76</v>
      </c>
      <c r="G76">
        <v>100</v>
      </c>
      <c r="H76">
        <v>-2</v>
      </c>
      <c r="I76" s="41"/>
      <c r="J76" s="41"/>
      <c r="K76" s="41"/>
      <c r="L76" s="41"/>
      <c r="M76" s="41"/>
      <c r="N76" s="41"/>
    </row>
    <row r="77" spans="2:14" x14ac:dyDescent="0.2">
      <c r="B77" s="13" t="s">
        <v>71</v>
      </c>
      <c r="I77" s="41"/>
      <c r="J77" s="41"/>
      <c r="K77" s="41"/>
      <c r="L77" s="41"/>
      <c r="M77" s="41"/>
      <c r="N77" s="41"/>
    </row>
    <row r="78" spans="2:14" ht="15.75" x14ac:dyDescent="0.25">
      <c r="B78" s="38" t="s">
        <v>72</v>
      </c>
      <c r="D78" s="42" t="s">
        <v>72</v>
      </c>
      <c r="I78" s="41"/>
      <c r="J78" s="41"/>
      <c r="K78" s="41"/>
      <c r="L78" s="41"/>
      <c r="M78" s="41"/>
      <c r="N78" s="41"/>
    </row>
    <row r="79" spans="2:14" ht="15.75" x14ac:dyDescent="0.25">
      <c r="B79" s="38" t="s">
        <v>73</v>
      </c>
      <c r="D79" s="42" t="s">
        <v>102</v>
      </c>
      <c r="I79" s="41"/>
      <c r="J79" s="41"/>
      <c r="K79" s="41"/>
      <c r="L79" s="41"/>
      <c r="M79" s="41"/>
      <c r="N79" s="41"/>
    </row>
    <row r="80" spans="2:14" ht="15.75" x14ac:dyDescent="0.25">
      <c r="B80" s="38" t="s">
        <v>74</v>
      </c>
      <c r="D80" s="42" t="s">
        <v>75</v>
      </c>
      <c r="I80" s="41"/>
      <c r="J80" s="41"/>
      <c r="K80" s="41"/>
      <c r="L80" s="41"/>
      <c r="M80" s="41"/>
      <c r="N80" s="41"/>
    </row>
    <row r="81" spans="2:14" ht="15.75" x14ac:dyDescent="0.25">
      <c r="B81" s="38" t="s">
        <v>75</v>
      </c>
      <c r="D81" s="42" t="s">
        <v>101</v>
      </c>
      <c r="I81" s="41"/>
      <c r="J81" s="41"/>
      <c r="K81" s="41"/>
      <c r="L81" s="41"/>
      <c r="M81" s="41"/>
      <c r="N81" s="41"/>
    </row>
    <row r="82" spans="2:14" ht="15.75" x14ac:dyDescent="0.25">
      <c r="B82" s="38" t="s">
        <v>78</v>
      </c>
      <c r="D82" s="42" t="s">
        <v>77</v>
      </c>
      <c r="I82" s="41"/>
      <c r="J82" s="41"/>
      <c r="K82" s="41"/>
      <c r="L82" s="41"/>
      <c r="M82" s="41"/>
      <c r="N82" s="41"/>
    </row>
    <row r="83" spans="2:14" ht="15.75" x14ac:dyDescent="0.25">
      <c r="B83" s="38" t="s">
        <v>76</v>
      </c>
      <c r="D83" s="53" t="s">
        <v>76</v>
      </c>
      <c r="I83" s="41"/>
      <c r="J83" s="41"/>
      <c r="K83" s="41"/>
      <c r="L83" s="41"/>
      <c r="M83" s="41"/>
      <c r="N83" s="41"/>
    </row>
    <row r="84" spans="2:14" ht="15.75" x14ac:dyDescent="0.25">
      <c r="B84" s="38" t="s">
        <v>77</v>
      </c>
      <c r="D84" s="53" t="s">
        <v>170</v>
      </c>
      <c r="I84" s="41"/>
      <c r="J84" s="41"/>
      <c r="K84" s="41"/>
      <c r="L84" s="41"/>
      <c r="M84" s="41"/>
      <c r="N84" s="41"/>
    </row>
    <row r="85" spans="2:14" x14ac:dyDescent="0.2">
      <c r="I85" s="41"/>
      <c r="J85" s="41"/>
      <c r="K85" s="41"/>
      <c r="L85" s="41"/>
      <c r="M85" s="41"/>
      <c r="N85" s="41"/>
    </row>
    <row r="86" spans="2:14" x14ac:dyDescent="0.2">
      <c r="I86" s="41"/>
      <c r="J86" s="41"/>
      <c r="K86" s="41"/>
      <c r="L86" s="41"/>
      <c r="M86" s="41"/>
      <c r="N86" s="41"/>
    </row>
    <row r="87" spans="2:14" x14ac:dyDescent="0.2">
      <c r="I87" s="41"/>
      <c r="J87" s="41"/>
      <c r="K87" s="41"/>
      <c r="L87" s="41"/>
      <c r="M87" s="41"/>
      <c r="N87" s="41"/>
    </row>
    <row r="88" spans="2:14" x14ac:dyDescent="0.2">
      <c r="I88" s="41"/>
      <c r="J88" s="41"/>
      <c r="K88" s="41"/>
      <c r="L88" s="41"/>
      <c r="M88" s="41"/>
      <c r="N88" s="41"/>
    </row>
  </sheetData>
  <dataConsolidate/>
  <mergeCells count="14">
    <mergeCell ref="J13:J15"/>
    <mergeCell ref="K13:K15"/>
    <mergeCell ref="L13:L15"/>
    <mergeCell ref="M13:M15"/>
    <mergeCell ref="L37:L39"/>
    <mergeCell ref="I46:I53"/>
    <mergeCell ref="I54:I61"/>
    <mergeCell ref="I20:L20"/>
    <mergeCell ref="I19:L19"/>
    <mergeCell ref="I37:I41"/>
    <mergeCell ref="I42:I45"/>
    <mergeCell ref="L45:L48"/>
    <mergeCell ref="L49:L51"/>
    <mergeCell ref="L40:L44"/>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heetViews>
  <sheetFormatPr baseColWidth="10" defaultColWidth="11.42578125" defaultRowHeight="12.75" x14ac:dyDescent="0.2"/>
  <cols>
    <col min="1" max="1" width="11.42578125" style="57"/>
    <col min="2" max="2" width="39.42578125" style="57" customWidth="1"/>
    <col min="3" max="3" width="45.42578125" style="57" customWidth="1"/>
    <col min="4" max="4" width="41.5703125" style="57" customWidth="1"/>
    <col min="5" max="5" width="40" style="57" customWidth="1"/>
    <col min="6" max="16384" width="11.42578125" style="57"/>
  </cols>
  <sheetData>
    <row r="3" spans="2:5" x14ac:dyDescent="0.2">
      <c r="B3" s="15"/>
      <c r="C3" s="15"/>
      <c r="D3" s="15"/>
      <c r="E3" s="15"/>
    </row>
    <row r="4" spans="2:5" ht="33.75" customHeight="1" x14ac:dyDescent="0.2"/>
    <row r="5" spans="2:5" ht="41.25" customHeight="1" x14ac:dyDescent="0.2"/>
    <row r="6" spans="2:5" ht="25.5" customHeight="1" x14ac:dyDescent="0.2">
      <c r="B6" s="15"/>
      <c r="C6" s="15"/>
      <c r="D6" s="15"/>
      <c r="E6" s="15"/>
    </row>
    <row r="7" spans="2:5" ht="39.75" customHeight="1" x14ac:dyDescent="0.2">
      <c r="B7" s="15"/>
      <c r="C7" s="15"/>
      <c r="D7" s="15"/>
      <c r="E7" s="15"/>
    </row>
    <row r="8" spans="2:5" ht="40.5" customHeight="1" x14ac:dyDescent="0.2">
      <c r="B8" s="15"/>
      <c r="C8" s="15"/>
      <c r="D8" s="15"/>
    </row>
    <row r="9" spans="2:5" ht="51.75" customHeight="1" x14ac:dyDescent="0.2">
      <c r="B9" s="15"/>
      <c r="C9" s="15"/>
    </row>
    <row r="15" spans="2:5" x14ac:dyDescent="0.2">
      <c r="B15" s="15"/>
    </row>
    <row r="17" spans="2:2" x14ac:dyDescent="0.2">
      <c r="B17" s="15"/>
    </row>
    <row r="18" spans="2:2" x14ac:dyDescent="0.2">
      <c r="B18" s="15"/>
    </row>
    <row r="19" spans="2:2" x14ac:dyDescent="0.2">
      <c r="B19" s="15"/>
    </row>
    <row r="20" spans="2:2" x14ac:dyDescent="0.2">
      <c r="B20" s="15"/>
    </row>
    <row r="21" spans="2:2" x14ac:dyDescent="0.2">
      <c r="B21"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B0F0"/>
    <pageSetUpPr fitToPage="1"/>
  </sheetPr>
  <dimension ref="B3:O48"/>
  <sheetViews>
    <sheetView topLeftCell="A19" zoomScale="70" zoomScaleNormal="70" workbookViewId="0">
      <selection activeCell="B14" sqref="B14:F21"/>
    </sheetView>
  </sheetViews>
  <sheetFormatPr baseColWidth="10" defaultColWidth="11.42578125" defaultRowHeight="18" x14ac:dyDescent="0.25"/>
  <cols>
    <col min="1" max="1" width="6.85546875" style="75" customWidth="1"/>
    <col min="2" max="2" width="11.140625" style="75" customWidth="1"/>
    <col min="3" max="3" width="32.7109375" style="75" customWidth="1"/>
    <col min="4" max="4" width="17.5703125" style="75" customWidth="1"/>
    <col min="5" max="5" width="14.85546875" style="75" customWidth="1"/>
    <col min="6" max="6" width="11.5703125" style="75" customWidth="1"/>
    <col min="7" max="7" width="47.28515625" style="75" customWidth="1"/>
    <col min="8" max="8" width="45.28515625" style="75" customWidth="1"/>
    <col min="9" max="9" width="10.5703125" style="75" customWidth="1"/>
    <col min="10" max="10" width="11.140625" style="75" customWidth="1"/>
    <col min="11" max="11" width="34.85546875" style="75" customWidth="1"/>
    <col min="12" max="12" width="30.28515625" style="75" customWidth="1"/>
    <col min="13" max="16384" width="11.42578125" style="75"/>
  </cols>
  <sheetData>
    <row r="3" spans="2:15" ht="18.75" thickBot="1" x14ac:dyDescent="0.3">
      <c r="B3" s="695"/>
      <c r="C3" s="695"/>
      <c r="D3" s="695"/>
      <c r="E3" s="695"/>
      <c r="F3" s="695"/>
      <c r="G3" s="695"/>
      <c r="H3" s="695"/>
      <c r="I3" s="695"/>
      <c r="J3" s="695"/>
      <c r="K3" s="695"/>
      <c r="L3" s="695"/>
    </row>
    <row r="4" spans="2:15" x14ac:dyDescent="0.25">
      <c r="B4" s="685"/>
      <c r="C4" s="686"/>
      <c r="D4" s="710" t="s">
        <v>68</v>
      </c>
      <c r="E4" s="711"/>
      <c r="F4" s="711"/>
      <c r="G4" s="711"/>
      <c r="H4" s="711"/>
      <c r="I4" s="711"/>
      <c r="J4" s="711"/>
      <c r="K4" s="712"/>
      <c r="L4" s="135" t="s">
        <v>500</v>
      </c>
    </row>
    <row r="5" spans="2:15" x14ac:dyDescent="0.25">
      <c r="B5" s="687"/>
      <c r="C5" s="688"/>
      <c r="D5" s="648" t="s">
        <v>58</v>
      </c>
      <c r="E5" s="649"/>
      <c r="F5" s="649"/>
      <c r="G5" s="649"/>
      <c r="H5" s="649"/>
      <c r="I5" s="649"/>
      <c r="J5" s="649"/>
      <c r="K5" s="650"/>
      <c r="L5" s="136" t="s">
        <v>217</v>
      </c>
    </row>
    <row r="6" spans="2:15" x14ac:dyDescent="0.25">
      <c r="B6" s="687"/>
      <c r="C6" s="688"/>
      <c r="D6" s="648" t="s">
        <v>59</v>
      </c>
      <c r="E6" s="649"/>
      <c r="F6" s="649"/>
      <c r="G6" s="649"/>
      <c r="H6" s="649"/>
      <c r="I6" s="649"/>
      <c r="J6" s="649"/>
      <c r="K6" s="650"/>
      <c r="L6" s="136" t="s">
        <v>499</v>
      </c>
      <c r="M6" s="75" t="s">
        <v>172</v>
      </c>
    </row>
    <row r="7" spans="2:15" ht="24" customHeight="1" thickBot="1" x14ac:dyDescent="0.3">
      <c r="B7" s="689"/>
      <c r="C7" s="690"/>
      <c r="D7" s="651" t="s">
        <v>91</v>
      </c>
      <c r="E7" s="652"/>
      <c r="F7" s="652"/>
      <c r="G7" s="652"/>
      <c r="H7" s="652"/>
      <c r="I7" s="652"/>
      <c r="J7" s="652"/>
      <c r="K7" s="653"/>
      <c r="L7" s="137" t="s">
        <v>60</v>
      </c>
    </row>
    <row r="8" spans="2:15" x14ac:dyDescent="0.25">
      <c r="B8" s="717" t="str">
        <f>+'SEPG-F-056'!B6:G6</f>
        <v>PROCESO " GESTIÓN ADMINISTRATIVA Y FINANCIERA "</v>
      </c>
      <c r="C8" s="717"/>
      <c r="D8" s="717"/>
      <c r="E8" s="717"/>
      <c r="F8" s="717"/>
      <c r="G8" s="717"/>
      <c r="H8" s="717"/>
      <c r="I8" s="717"/>
      <c r="J8" s="717"/>
      <c r="K8" s="717"/>
      <c r="L8" s="717"/>
    </row>
    <row r="9" spans="2:15" ht="18.75" thickBot="1" x14ac:dyDescent="0.3">
      <c r="B9" s="420" t="s">
        <v>3</v>
      </c>
      <c r="C9" s="421" t="str">
        <f>+'SEPG-F-056'!C9</f>
        <v xml:space="preserve">Enero de 2017Actualizacion según Decreto 124/2016) </v>
      </c>
      <c r="D9" s="76"/>
      <c r="E9" s="76"/>
      <c r="F9" s="76"/>
      <c r="G9" s="76"/>
      <c r="H9" s="76"/>
      <c r="I9" s="76"/>
      <c r="J9" s="76"/>
    </row>
    <row r="10" spans="2:15" ht="30.75" customHeight="1" thickBot="1" x14ac:dyDescent="0.3">
      <c r="B10" s="698" t="str">
        <f>+'SEPG-F-056'!B7</f>
        <v>MAPA DE RIESGO Y MEDIDAS ANTICORRUPCION ÁREA DE GESTIÓN DOCUMENTAL 2017</v>
      </c>
      <c r="C10" s="709"/>
      <c r="D10" s="709"/>
      <c r="E10" s="709"/>
      <c r="F10" s="709"/>
      <c r="G10" s="709"/>
      <c r="H10" s="709"/>
      <c r="I10" s="709"/>
      <c r="J10" s="709"/>
      <c r="K10" s="709"/>
      <c r="L10" s="699"/>
    </row>
    <row r="11" spans="2:15" ht="75" customHeight="1" thickBot="1" x14ac:dyDescent="0.3">
      <c r="B11" s="698" t="s">
        <v>213</v>
      </c>
      <c r="C11" s="699"/>
      <c r="D11" s="705" t="str">
        <f>+'SEPG-F-056'!D10:G10</f>
        <v>Desarrollar la gestión administrativa y financiera de la Agencia  por medio de la identificación, registro y trámite de los hechos presupuestales, contables y de tesorería; la implementación y mantenimiento del Sistema Integrado de Gestión Documental, el ejercicio del debido control disciplinario interno y la provisión a todos los procesos de los recursos físicos y servicios generales, para la adecuada operación  y toma de decisiones en la ANI.</v>
      </c>
      <c r="E11" s="706"/>
      <c r="F11" s="706"/>
      <c r="G11" s="706"/>
      <c r="H11" s="706"/>
      <c r="I11" s="706"/>
      <c r="J11" s="706"/>
      <c r="K11" s="706"/>
      <c r="L11" s="707"/>
      <c r="O11" s="77" t="s">
        <v>174</v>
      </c>
    </row>
    <row r="12" spans="2:15" ht="4.5" customHeight="1" x14ac:dyDescent="0.25">
      <c r="B12" s="708"/>
      <c r="C12" s="708"/>
      <c r="D12" s="696"/>
      <c r="E12" s="696"/>
      <c r="F12" s="696"/>
      <c r="G12" s="696"/>
      <c r="H12" s="697"/>
      <c r="I12" s="697"/>
      <c r="J12" s="697"/>
      <c r="K12" s="697"/>
      <c r="L12" s="697"/>
    </row>
    <row r="13" spans="2:15" ht="15" customHeight="1" thickBot="1" x14ac:dyDescent="0.3"/>
    <row r="14" spans="2:15" ht="25.5" customHeight="1" x14ac:dyDescent="0.25">
      <c r="B14" s="700" t="s">
        <v>28</v>
      </c>
      <c r="C14" s="692" t="s">
        <v>266</v>
      </c>
      <c r="D14" s="671" t="s">
        <v>265</v>
      </c>
      <c r="E14" s="671"/>
      <c r="F14" s="671"/>
      <c r="G14" s="691" t="s">
        <v>133</v>
      </c>
      <c r="H14" s="692"/>
      <c r="I14" s="671" t="s">
        <v>88</v>
      </c>
      <c r="J14" s="671"/>
      <c r="K14" s="671"/>
      <c r="L14" s="713" t="s">
        <v>21</v>
      </c>
    </row>
    <row r="15" spans="2:15" ht="25.5" customHeight="1" x14ac:dyDescent="0.25">
      <c r="B15" s="701"/>
      <c r="C15" s="703"/>
      <c r="D15" s="672"/>
      <c r="E15" s="672"/>
      <c r="F15" s="672"/>
      <c r="G15" s="693"/>
      <c r="H15" s="694"/>
      <c r="I15" s="672"/>
      <c r="J15" s="672"/>
      <c r="K15" s="672"/>
      <c r="L15" s="714"/>
    </row>
    <row r="16" spans="2:15" ht="33" customHeight="1" thickBot="1" x14ac:dyDescent="0.3">
      <c r="B16" s="702"/>
      <c r="C16" s="704"/>
      <c r="D16" s="716"/>
      <c r="E16" s="716"/>
      <c r="F16" s="716"/>
      <c r="G16" s="535" t="s">
        <v>351</v>
      </c>
      <c r="H16" s="535" t="s">
        <v>352</v>
      </c>
      <c r="I16" s="673"/>
      <c r="J16" s="673"/>
      <c r="K16" s="673"/>
      <c r="L16" s="715"/>
    </row>
    <row r="17" spans="2:12" ht="279.75" customHeight="1" x14ac:dyDescent="0.25">
      <c r="B17" s="138" t="s">
        <v>476</v>
      </c>
      <c r="C17" s="451" t="s">
        <v>482</v>
      </c>
      <c r="D17" s="675" t="s">
        <v>483</v>
      </c>
      <c r="E17" s="675"/>
      <c r="F17" s="675"/>
      <c r="G17" s="528" t="s">
        <v>441</v>
      </c>
      <c r="H17" s="532" t="s">
        <v>484</v>
      </c>
      <c r="I17" s="674" t="s">
        <v>464</v>
      </c>
      <c r="J17" s="674"/>
      <c r="K17" s="674"/>
      <c r="L17" s="144" t="str">
        <f>+'SEPG-F-058 '!N16</f>
        <v>Riesgo de Corrupción</v>
      </c>
    </row>
    <row r="18" spans="2:12" ht="221.25" customHeight="1" x14ac:dyDescent="0.25">
      <c r="B18" s="138" t="s">
        <v>477</v>
      </c>
      <c r="C18" s="452" t="s">
        <v>485</v>
      </c>
      <c r="D18" s="676" t="s">
        <v>358</v>
      </c>
      <c r="E18" s="677"/>
      <c r="F18" s="678"/>
      <c r="G18" s="532" t="s">
        <v>486</v>
      </c>
      <c r="H18" s="528" t="s">
        <v>442</v>
      </c>
      <c r="I18" s="674" t="s">
        <v>463</v>
      </c>
      <c r="J18" s="674"/>
      <c r="K18" s="674"/>
      <c r="L18" s="144" t="str">
        <f>+'SEPG-F-058 '!N17</f>
        <v>Riesgo de Corrupción</v>
      </c>
    </row>
    <row r="19" spans="2:12" ht="134.25" customHeight="1" x14ac:dyDescent="0.25">
      <c r="B19" s="138" t="s">
        <v>478</v>
      </c>
      <c r="C19" s="217" t="s">
        <v>359</v>
      </c>
      <c r="D19" s="612" t="s">
        <v>487</v>
      </c>
      <c r="E19" s="656"/>
      <c r="F19" s="613"/>
      <c r="G19" s="533" t="s">
        <v>488</v>
      </c>
      <c r="H19" s="533" t="s">
        <v>443</v>
      </c>
      <c r="I19" s="680" t="s">
        <v>465</v>
      </c>
      <c r="J19" s="681"/>
      <c r="K19" s="682"/>
      <c r="L19" s="144" t="str">
        <f>+'SEPG-F-058 '!N18</f>
        <v>Riesgo de Corrupción</v>
      </c>
    </row>
    <row r="20" spans="2:12" ht="192" customHeight="1" x14ac:dyDescent="0.25">
      <c r="B20" s="138" t="s">
        <v>479</v>
      </c>
      <c r="C20" s="217" t="s">
        <v>360</v>
      </c>
      <c r="D20" s="612" t="s">
        <v>361</v>
      </c>
      <c r="E20" s="656"/>
      <c r="F20" s="613"/>
      <c r="G20" s="453" t="s">
        <v>489</v>
      </c>
      <c r="H20" s="453" t="s">
        <v>444</v>
      </c>
      <c r="I20" s="680" t="s">
        <v>463</v>
      </c>
      <c r="J20" s="681"/>
      <c r="K20" s="682"/>
      <c r="L20" s="144" t="str">
        <f>+'SEPG-F-058 '!N19</f>
        <v>Riesgo de Corrupción</v>
      </c>
    </row>
    <row r="21" spans="2:12" ht="201.75" customHeight="1" x14ac:dyDescent="0.25">
      <c r="B21" s="138" t="s">
        <v>480</v>
      </c>
      <c r="C21" s="217" t="s">
        <v>490</v>
      </c>
      <c r="D21" s="612" t="s">
        <v>462</v>
      </c>
      <c r="E21" s="656"/>
      <c r="F21" s="613"/>
      <c r="G21" s="533" t="s">
        <v>462</v>
      </c>
      <c r="H21" s="534" t="s">
        <v>445</v>
      </c>
      <c r="I21" s="680" t="s">
        <v>463</v>
      </c>
      <c r="J21" s="681"/>
      <c r="K21" s="682"/>
      <c r="L21" s="144" t="str">
        <f>+'SEPG-F-058 '!N20</f>
        <v>Riesgo de Corrupción</v>
      </c>
    </row>
    <row r="22" spans="2:12" ht="146.25" hidden="1" customHeight="1" x14ac:dyDescent="0.25">
      <c r="B22" s="139"/>
      <c r="C22" s="217"/>
      <c r="D22" s="612"/>
      <c r="E22" s="656"/>
      <c r="F22" s="613"/>
      <c r="G22" s="453"/>
      <c r="H22" s="454"/>
      <c r="I22" s="680"/>
      <c r="J22" s="681"/>
      <c r="K22" s="682"/>
      <c r="L22" s="144" t="str">
        <f>+'SEPG-F-058 '!N21</f>
        <v>Riesgo Institucional</v>
      </c>
    </row>
    <row r="23" spans="2:12" ht="90" hidden="1" customHeight="1" x14ac:dyDescent="0.25">
      <c r="B23" s="139"/>
      <c r="C23" s="260"/>
      <c r="D23" s="612"/>
      <c r="E23" s="656"/>
      <c r="F23" s="613"/>
      <c r="G23" s="612"/>
      <c r="H23" s="613"/>
      <c r="I23" s="680"/>
      <c r="J23" s="681"/>
      <c r="K23" s="682"/>
      <c r="L23" s="144" t="str">
        <f>+'SEPG-F-058 '!N22</f>
        <v>Riesgo Institucional</v>
      </c>
    </row>
    <row r="24" spans="2:12" ht="206.25" hidden="1" customHeight="1" x14ac:dyDescent="0.25">
      <c r="B24" s="139"/>
      <c r="C24" s="217"/>
      <c r="D24" s="612"/>
      <c r="E24" s="656"/>
      <c r="F24" s="613"/>
      <c r="G24" s="612"/>
      <c r="H24" s="613"/>
      <c r="I24" s="614"/>
      <c r="J24" s="615"/>
      <c r="K24" s="616"/>
      <c r="L24" s="144" t="str">
        <f>+'SEPG-F-058 '!N23</f>
        <v>Riesgo Institucional</v>
      </c>
    </row>
    <row r="25" spans="2:12" ht="95.1" hidden="1" customHeight="1" x14ac:dyDescent="0.25">
      <c r="B25" s="139">
        <f t="shared" ref="B25:B36" si="0">B24+1</f>
        <v>1</v>
      </c>
      <c r="C25" s="217"/>
      <c r="D25" s="612"/>
      <c r="E25" s="656"/>
      <c r="F25" s="613"/>
      <c r="G25" s="612"/>
      <c r="H25" s="613"/>
      <c r="I25" s="614"/>
      <c r="J25" s="615"/>
      <c r="K25" s="616"/>
      <c r="L25" s="144" t="str">
        <f>+'SEPG-F-058 '!N24</f>
        <v>Riesgo Institucional</v>
      </c>
    </row>
    <row r="26" spans="2:12" ht="95.1" hidden="1" customHeight="1" thickBot="1" x14ac:dyDescent="0.3">
      <c r="B26" s="140">
        <f t="shared" si="0"/>
        <v>2</v>
      </c>
      <c r="C26" s="455"/>
      <c r="D26" s="679"/>
      <c r="E26" s="679"/>
      <c r="F26" s="679"/>
      <c r="G26" s="654"/>
      <c r="H26" s="655"/>
      <c r="I26" s="624"/>
      <c r="J26" s="625"/>
      <c r="K26" s="625"/>
      <c r="L26" s="144" t="str">
        <f>+'SEPG-F-058 '!N25</f>
        <v>Riesgo Institucional</v>
      </c>
    </row>
    <row r="27" spans="2:12" ht="95.1" hidden="1" customHeight="1" x14ac:dyDescent="0.25">
      <c r="B27" s="138">
        <f t="shared" si="0"/>
        <v>3</v>
      </c>
      <c r="C27" s="292"/>
      <c r="D27" s="657"/>
      <c r="E27" s="657"/>
      <c r="F27" s="657"/>
      <c r="G27" s="657"/>
      <c r="H27" s="657"/>
      <c r="I27" s="657"/>
      <c r="J27" s="657"/>
      <c r="K27" s="657"/>
      <c r="L27" s="293"/>
    </row>
    <row r="28" spans="2:12" ht="95.1" hidden="1" customHeight="1" x14ac:dyDescent="0.25">
      <c r="B28" s="139">
        <f t="shared" si="0"/>
        <v>4</v>
      </c>
      <c r="C28" s="141"/>
      <c r="D28" s="617"/>
      <c r="E28" s="617"/>
      <c r="F28" s="617"/>
      <c r="G28" s="617"/>
      <c r="H28" s="617"/>
      <c r="I28" s="617"/>
      <c r="J28" s="617"/>
      <c r="K28" s="617"/>
      <c r="L28" s="144"/>
    </row>
    <row r="29" spans="2:12" ht="95.1" hidden="1" customHeight="1" x14ac:dyDescent="0.25">
      <c r="B29" s="139">
        <f t="shared" si="0"/>
        <v>5</v>
      </c>
      <c r="C29" s="141"/>
      <c r="D29" s="617"/>
      <c r="E29" s="617"/>
      <c r="F29" s="617"/>
      <c r="G29" s="617"/>
      <c r="H29" s="617"/>
      <c r="I29" s="617"/>
      <c r="J29" s="617"/>
      <c r="K29" s="617"/>
      <c r="L29" s="144"/>
    </row>
    <row r="30" spans="2:12" ht="95.1" hidden="1" customHeight="1" x14ac:dyDescent="0.25">
      <c r="B30" s="139">
        <f t="shared" si="0"/>
        <v>6</v>
      </c>
      <c r="C30" s="142"/>
      <c r="D30" s="619"/>
      <c r="E30" s="626"/>
      <c r="F30" s="620"/>
      <c r="G30" s="619"/>
      <c r="H30" s="620"/>
      <c r="I30" s="619"/>
      <c r="J30" s="626"/>
      <c r="K30" s="620"/>
      <c r="L30" s="145"/>
    </row>
    <row r="31" spans="2:12" ht="95.1" hidden="1" customHeight="1" x14ac:dyDescent="0.25">
      <c r="B31" s="139">
        <f t="shared" si="0"/>
        <v>7</v>
      </c>
      <c r="C31" s="142"/>
      <c r="D31" s="619"/>
      <c r="E31" s="626"/>
      <c r="F31" s="620"/>
      <c r="G31" s="619"/>
      <c r="H31" s="620"/>
      <c r="I31" s="619"/>
      <c r="J31" s="626"/>
      <c r="K31" s="620"/>
      <c r="L31" s="145"/>
    </row>
    <row r="32" spans="2:12" ht="95.1" hidden="1" customHeight="1" x14ac:dyDescent="0.25">
      <c r="B32" s="139">
        <f t="shared" si="0"/>
        <v>8</v>
      </c>
      <c r="C32" s="142"/>
      <c r="D32" s="619"/>
      <c r="E32" s="626"/>
      <c r="F32" s="620"/>
      <c r="G32" s="619"/>
      <c r="H32" s="620"/>
      <c r="I32" s="619"/>
      <c r="J32" s="626"/>
      <c r="K32" s="620"/>
      <c r="L32" s="145"/>
    </row>
    <row r="33" spans="2:14" ht="93" hidden="1" customHeight="1" x14ac:dyDescent="0.25">
      <c r="B33" s="139">
        <f t="shared" si="0"/>
        <v>9</v>
      </c>
      <c r="C33" s="142"/>
      <c r="D33" s="619"/>
      <c r="E33" s="626"/>
      <c r="F33" s="620"/>
      <c r="G33" s="619"/>
      <c r="H33" s="620"/>
      <c r="I33" s="619"/>
      <c r="J33" s="626"/>
      <c r="K33" s="620"/>
      <c r="L33" s="145"/>
    </row>
    <row r="34" spans="2:14" ht="95.1" hidden="1" customHeight="1" x14ac:dyDescent="0.25">
      <c r="B34" s="139">
        <f t="shared" si="0"/>
        <v>10</v>
      </c>
      <c r="C34" s="142"/>
      <c r="D34" s="619"/>
      <c r="E34" s="626"/>
      <c r="F34" s="620"/>
      <c r="G34" s="619"/>
      <c r="H34" s="620"/>
      <c r="I34" s="619"/>
      <c r="J34" s="626"/>
      <c r="K34" s="620"/>
      <c r="L34" s="145"/>
    </row>
    <row r="35" spans="2:14" ht="95.1" hidden="1" customHeight="1" x14ac:dyDescent="0.25">
      <c r="B35" s="139">
        <f t="shared" si="0"/>
        <v>11</v>
      </c>
      <c r="C35" s="142"/>
      <c r="D35" s="619"/>
      <c r="E35" s="626"/>
      <c r="F35" s="620"/>
      <c r="G35" s="619"/>
      <c r="H35" s="620"/>
      <c r="I35" s="619"/>
      <c r="J35" s="626"/>
      <c r="K35" s="620"/>
      <c r="L35" s="145"/>
    </row>
    <row r="36" spans="2:14" ht="18" hidden="1" customHeight="1" thickBot="1" x14ac:dyDescent="0.3">
      <c r="B36" s="140">
        <f t="shared" si="0"/>
        <v>12</v>
      </c>
      <c r="C36" s="143"/>
      <c r="D36" s="621"/>
      <c r="E36" s="623"/>
      <c r="F36" s="622"/>
      <c r="G36" s="621"/>
      <c r="H36" s="622"/>
      <c r="I36" s="621"/>
      <c r="J36" s="623"/>
      <c r="K36" s="622"/>
      <c r="L36" s="146"/>
    </row>
    <row r="39" spans="2:14" s="79" customFormat="1" ht="18.75" thickBot="1" x14ac:dyDescent="0.3">
      <c r="B39" s="78"/>
      <c r="D39" s="80"/>
      <c r="E39" s="80"/>
      <c r="F39" s="80"/>
      <c r="G39" s="81"/>
    </row>
    <row r="40" spans="2:14" s="82" customFormat="1" ht="45" customHeight="1" thickBot="1" x14ac:dyDescent="0.25">
      <c r="B40" s="660" t="s">
        <v>126</v>
      </c>
      <c r="C40" s="661"/>
      <c r="D40" s="661"/>
      <c r="E40" s="661"/>
      <c r="F40" s="662"/>
      <c r="G40" s="660" t="s">
        <v>63</v>
      </c>
      <c r="H40" s="661"/>
      <c r="I40" s="661"/>
      <c r="J40" s="662"/>
      <c r="K40" s="660" t="s">
        <v>167</v>
      </c>
      <c r="L40" s="662"/>
      <c r="N40" s="83"/>
    </row>
    <row r="41" spans="2:14" s="84" customFormat="1" ht="21.75" customHeight="1" thickBot="1" x14ac:dyDescent="0.3">
      <c r="B41" s="663" t="s">
        <v>128</v>
      </c>
      <c r="C41" s="664"/>
      <c r="D41" s="665"/>
      <c r="E41" s="658" t="s">
        <v>129</v>
      </c>
      <c r="F41" s="659"/>
      <c r="G41" s="683" t="s">
        <v>130</v>
      </c>
      <c r="H41" s="684"/>
      <c r="I41" s="658" t="s">
        <v>132</v>
      </c>
      <c r="J41" s="659"/>
      <c r="K41" s="206" t="s">
        <v>127</v>
      </c>
      <c r="L41" s="207" t="s">
        <v>131</v>
      </c>
      <c r="N41" s="85"/>
    </row>
    <row r="42" spans="2:14" ht="28.5" customHeight="1" x14ac:dyDescent="0.25">
      <c r="B42" s="666" t="s">
        <v>456</v>
      </c>
      <c r="C42" s="667"/>
      <c r="D42" s="668"/>
      <c r="E42" s="633"/>
      <c r="F42" s="640"/>
      <c r="G42" s="669"/>
      <c r="H42" s="670"/>
      <c r="I42" s="643"/>
      <c r="J42" s="640"/>
      <c r="K42" s="644" t="s">
        <v>481</v>
      </c>
      <c r="L42" s="618"/>
      <c r="N42" s="79"/>
    </row>
    <row r="43" spans="2:14" ht="28.5" customHeight="1" x14ac:dyDescent="0.25">
      <c r="B43" s="637"/>
      <c r="C43" s="638"/>
      <c r="D43" s="639"/>
      <c r="E43" s="633"/>
      <c r="F43" s="640"/>
      <c r="G43" s="646"/>
      <c r="H43" s="647"/>
      <c r="I43" s="643"/>
      <c r="J43" s="640"/>
      <c r="K43" s="645"/>
      <c r="L43" s="611"/>
      <c r="N43" s="79"/>
    </row>
    <row r="44" spans="2:14" ht="28.5" customHeight="1" x14ac:dyDescent="0.25">
      <c r="B44" s="637"/>
      <c r="C44" s="638"/>
      <c r="D44" s="639"/>
      <c r="E44" s="633"/>
      <c r="F44" s="640"/>
      <c r="G44" s="641"/>
      <c r="H44" s="642"/>
      <c r="I44" s="643"/>
      <c r="J44" s="640"/>
      <c r="K44" s="632"/>
      <c r="L44" s="610"/>
      <c r="N44" s="79"/>
    </row>
    <row r="45" spans="2:14" ht="28.5" customHeight="1" x14ac:dyDescent="0.25">
      <c r="B45" s="637"/>
      <c r="C45" s="638"/>
      <c r="D45" s="639"/>
      <c r="E45" s="633"/>
      <c r="F45" s="640"/>
      <c r="G45" s="641"/>
      <c r="H45" s="642"/>
      <c r="I45" s="643"/>
      <c r="J45" s="640"/>
      <c r="K45" s="633"/>
      <c r="L45" s="611"/>
      <c r="N45" s="79"/>
    </row>
    <row r="46" spans="2:14" ht="28.5" customHeight="1" x14ac:dyDescent="0.25">
      <c r="B46" s="637"/>
      <c r="C46" s="638"/>
      <c r="D46" s="639"/>
      <c r="E46" s="633"/>
      <c r="F46" s="640"/>
      <c r="G46" s="641"/>
      <c r="H46" s="642"/>
      <c r="I46" s="643"/>
      <c r="J46" s="640"/>
      <c r="K46" s="632"/>
      <c r="L46" s="610"/>
      <c r="N46" s="79"/>
    </row>
    <row r="47" spans="2:14" ht="28.5" customHeight="1" x14ac:dyDescent="0.25">
      <c r="B47" s="637"/>
      <c r="C47" s="638"/>
      <c r="D47" s="639"/>
      <c r="E47" s="633"/>
      <c r="F47" s="640"/>
      <c r="G47" s="641"/>
      <c r="H47" s="642"/>
      <c r="I47" s="643"/>
      <c r="J47" s="640"/>
      <c r="K47" s="633"/>
      <c r="L47" s="611"/>
      <c r="N47" s="79"/>
    </row>
    <row r="48" spans="2:14" ht="21.75" customHeight="1" thickBot="1" x14ac:dyDescent="0.3">
      <c r="B48" s="634"/>
      <c r="C48" s="635"/>
      <c r="D48" s="636"/>
      <c r="E48" s="627"/>
      <c r="F48" s="628"/>
      <c r="G48" s="629"/>
      <c r="H48" s="630"/>
      <c r="I48" s="631"/>
      <c r="J48" s="628"/>
      <c r="K48" s="278"/>
      <c r="L48" s="277"/>
      <c r="N48" s="79"/>
    </row>
  </sheetData>
  <mergeCells count="113">
    <mergeCell ref="I19:K19"/>
    <mergeCell ref="I20:K20"/>
    <mergeCell ref="B40:F40"/>
    <mergeCell ref="I21:K21"/>
    <mergeCell ref="B4:C7"/>
    <mergeCell ref="D31:F31"/>
    <mergeCell ref="D32:F32"/>
    <mergeCell ref="G14:H15"/>
    <mergeCell ref="B3:L3"/>
    <mergeCell ref="D12:L12"/>
    <mergeCell ref="B11:C11"/>
    <mergeCell ref="B14:B16"/>
    <mergeCell ref="C14:C16"/>
    <mergeCell ref="D11:L11"/>
    <mergeCell ref="B12:C12"/>
    <mergeCell ref="B10:L10"/>
    <mergeCell ref="D4:K4"/>
    <mergeCell ref="L14:L16"/>
    <mergeCell ref="D14:F16"/>
    <mergeCell ref="D5:K5"/>
    <mergeCell ref="B8:L8"/>
    <mergeCell ref="E42:F42"/>
    <mergeCell ref="G42:H42"/>
    <mergeCell ref="I42:J42"/>
    <mergeCell ref="I32:K32"/>
    <mergeCell ref="D23:F23"/>
    <mergeCell ref="I14:K16"/>
    <mergeCell ref="I17:K17"/>
    <mergeCell ref="I18:K18"/>
    <mergeCell ref="D17:F17"/>
    <mergeCell ref="D21:F21"/>
    <mergeCell ref="D18:F18"/>
    <mergeCell ref="D19:F19"/>
    <mergeCell ref="D20:F20"/>
    <mergeCell ref="G23:H23"/>
    <mergeCell ref="D24:F24"/>
    <mergeCell ref="D26:F26"/>
    <mergeCell ref="D28:F28"/>
    <mergeCell ref="I22:K22"/>
    <mergeCell ref="I23:K23"/>
    <mergeCell ref="D25:F25"/>
    <mergeCell ref="D35:F35"/>
    <mergeCell ref="E41:F41"/>
    <mergeCell ref="G41:H41"/>
    <mergeCell ref="D29:F29"/>
    <mergeCell ref="E43:F43"/>
    <mergeCell ref="G43:H43"/>
    <mergeCell ref="I43:J43"/>
    <mergeCell ref="B44:D44"/>
    <mergeCell ref="E44:F44"/>
    <mergeCell ref="G44:H44"/>
    <mergeCell ref="I44:J44"/>
    <mergeCell ref="D6:K6"/>
    <mergeCell ref="D7:K7"/>
    <mergeCell ref="G26:H26"/>
    <mergeCell ref="D33:F33"/>
    <mergeCell ref="G33:H33"/>
    <mergeCell ref="G25:H25"/>
    <mergeCell ref="D22:F22"/>
    <mergeCell ref="D27:F27"/>
    <mergeCell ref="G27:H27"/>
    <mergeCell ref="D36:F36"/>
    <mergeCell ref="I27:K27"/>
    <mergeCell ref="D30:F30"/>
    <mergeCell ref="I41:J41"/>
    <mergeCell ref="G40:J40"/>
    <mergeCell ref="K40:L40"/>
    <mergeCell ref="B41:D41"/>
    <mergeCell ref="B42:D42"/>
    <mergeCell ref="E48:F48"/>
    <mergeCell ref="G48:H48"/>
    <mergeCell ref="I48:J48"/>
    <mergeCell ref="I33:K33"/>
    <mergeCell ref="K44:K45"/>
    <mergeCell ref="K46:K47"/>
    <mergeCell ref="D34:F34"/>
    <mergeCell ref="G34:H34"/>
    <mergeCell ref="I34:K34"/>
    <mergeCell ref="B48:D48"/>
    <mergeCell ref="B47:D47"/>
    <mergeCell ref="E47:F47"/>
    <mergeCell ref="G47:H47"/>
    <mergeCell ref="I47:J47"/>
    <mergeCell ref="K42:K43"/>
    <mergeCell ref="B45:D45"/>
    <mergeCell ref="E45:F45"/>
    <mergeCell ref="G45:H45"/>
    <mergeCell ref="I45:J45"/>
    <mergeCell ref="B46:D46"/>
    <mergeCell ref="E46:F46"/>
    <mergeCell ref="G46:H46"/>
    <mergeCell ref="I46:J46"/>
    <mergeCell ref="B43:D43"/>
    <mergeCell ref="L44:L45"/>
    <mergeCell ref="L46:L47"/>
    <mergeCell ref="G24:H24"/>
    <mergeCell ref="I25:K25"/>
    <mergeCell ref="G28:H28"/>
    <mergeCell ref="I28:K28"/>
    <mergeCell ref="L42:L43"/>
    <mergeCell ref="G32:H32"/>
    <mergeCell ref="G36:H36"/>
    <mergeCell ref="I36:K36"/>
    <mergeCell ref="I26:K26"/>
    <mergeCell ref="I24:K24"/>
    <mergeCell ref="I29:K29"/>
    <mergeCell ref="G35:H35"/>
    <mergeCell ref="I35:K35"/>
    <mergeCell ref="G31:H31"/>
    <mergeCell ref="I31:K31"/>
    <mergeCell ref="G30:H30"/>
    <mergeCell ref="I30:K30"/>
    <mergeCell ref="G29:H29"/>
  </mergeCells>
  <phoneticPr fontId="5" type="noConversion"/>
  <dataValidations count="2">
    <dataValidation type="list" errorStyle="warning" allowBlank="1" showInputMessage="1" showErrorMessage="1" errorTitle="RIESGO INCORRECTO" error="Este tipo de riesgo no es correcto" sqref="L30:L36 L27:L28">
      <formula1>TIPODERIESGO</formula1>
    </dataValidation>
    <dataValidation errorStyle="warning" allowBlank="1" showInputMessage="1" showErrorMessage="1" errorTitle="RIESGO INCORRECTO" error="Este tipo de riesgo no es correcto" sqref="L17:L26"/>
  </dataValidations>
  <printOptions horizontalCentered="1" verticalCentered="1"/>
  <pageMargins left="0.98425196850393704" right="0" top="0" bottom="0" header="0" footer="0"/>
  <pageSetup scale="47"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N34"/>
  <sheetViews>
    <sheetView topLeftCell="A20" zoomScale="80" zoomScaleNormal="80" workbookViewId="0">
      <selection activeCell="N16" sqref="N16:N34"/>
    </sheetView>
  </sheetViews>
  <sheetFormatPr baseColWidth="10" defaultColWidth="11.42578125" defaultRowHeight="12.75" x14ac:dyDescent="0.2"/>
  <cols>
    <col min="2" max="2" width="5.5703125" customWidth="1"/>
    <col min="3" max="3" width="29.140625" customWidth="1"/>
    <col min="4" max="4" width="49.7109375" customWidth="1"/>
    <col min="5" max="5" width="17" customWidth="1"/>
    <col min="6" max="6" width="14.5703125" customWidth="1"/>
    <col min="7" max="7" width="21.85546875" customWidth="1"/>
    <col min="8" max="8" width="13.28515625" customWidth="1"/>
    <col min="9" max="13" width="8" hidden="1" customWidth="1"/>
    <col min="14" max="14" width="28.28515625" customWidth="1"/>
  </cols>
  <sheetData>
    <row r="2" spans="2:14" ht="36" customHeight="1" x14ac:dyDescent="0.3">
      <c r="B2" s="720" t="s">
        <v>276</v>
      </c>
      <c r="C2" s="720"/>
      <c r="D2" s="720"/>
      <c r="E2" s="720"/>
      <c r="F2" s="720"/>
      <c r="G2" s="720"/>
      <c r="H2" s="720"/>
      <c r="I2" s="720"/>
      <c r="J2" s="720"/>
      <c r="K2" s="720"/>
      <c r="L2" s="720"/>
      <c r="M2" s="720"/>
      <c r="N2" s="720"/>
    </row>
    <row r="4" spans="2:14" x14ac:dyDescent="0.2">
      <c r="B4" s="721" t="s">
        <v>275</v>
      </c>
      <c r="C4" s="722"/>
      <c r="D4" s="722"/>
      <c r="E4" s="722"/>
      <c r="F4" s="722"/>
      <c r="G4" s="722"/>
      <c r="H4" s="722"/>
      <c r="I4" s="722"/>
      <c r="J4" s="722"/>
      <c r="K4" s="722"/>
      <c r="L4" s="722"/>
      <c r="M4" s="722"/>
      <c r="N4" s="722"/>
    </row>
    <row r="5" spans="2:14" x14ac:dyDescent="0.2">
      <c r="B5" s="722"/>
      <c r="C5" s="722"/>
      <c r="D5" s="722"/>
      <c r="E5" s="722"/>
      <c r="F5" s="722"/>
      <c r="G5" s="722"/>
      <c r="H5" s="722"/>
      <c r="I5" s="722"/>
      <c r="J5" s="722"/>
      <c r="K5" s="722"/>
      <c r="L5" s="722"/>
      <c r="M5" s="722"/>
      <c r="N5" s="722"/>
    </row>
    <row r="6" spans="2:14" x14ac:dyDescent="0.2">
      <c r="B6" s="722"/>
      <c r="C6" s="722"/>
      <c r="D6" s="722"/>
      <c r="E6" s="722"/>
      <c r="F6" s="722"/>
      <c r="G6" s="722"/>
      <c r="H6" s="722"/>
      <c r="I6" s="722"/>
      <c r="J6" s="722"/>
      <c r="K6" s="722"/>
      <c r="L6" s="722"/>
      <c r="M6" s="722"/>
      <c r="N6" s="722"/>
    </row>
    <row r="8" spans="2:14" s="67" customFormat="1" ht="21" customHeight="1" x14ac:dyDescent="0.25">
      <c r="B8" s="724"/>
      <c r="C8" s="725"/>
      <c r="D8" s="730" t="s">
        <v>68</v>
      </c>
      <c r="E8" s="730"/>
      <c r="F8" s="730"/>
      <c r="G8" s="730"/>
      <c r="H8" s="730"/>
      <c r="J8" s="537"/>
      <c r="K8" s="537"/>
      <c r="L8" s="537"/>
      <c r="M8" s="537"/>
      <c r="N8" s="538" t="s">
        <v>501</v>
      </c>
    </row>
    <row r="9" spans="2:14" s="67" customFormat="1" ht="21" customHeight="1" x14ac:dyDescent="0.25">
      <c r="B9" s="726"/>
      <c r="C9" s="727"/>
      <c r="D9" s="730" t="s">
        <v>58</v>
      </c>
      <c r="E9" s="730"/>
      <c r="F9" s="730"/>
      <c r="G9" s="730"/>
      <c r="H9" s="730"/>
      <c r="J9" s="537"/>
      <c r="K9" s="537"/>
      <c r="L9" s="537"/>
      <c r="M9" s="537"/>
      <c r="N9" s="538" t="s">
        <v>502</v>
      </c>
    </row>
    <row r="10" spans="2:14" s="67" customFormat="1" ht="21" customHeight="1" x14ac:dyDescent="0.25">
      <c r="B10" s="726"/>
      <c r="C10" s="727"/>
      <c r="D10" s="730" t="s">
        <v>59</v>
      </c>
      <c r="E10" s="730"/>
      <c r="F10" s="730"/>
      <c r="G10" s="730"/>
      <c r="H10" s="730"/>
      <c r="J10" s="537"/>
      <c r="K10" s="537"/>
      <c r="L10" s="537"/>
      <c r="M10" s="537"/>
      <c r="N10" s="539" t="s">
        <v>499</v>
      </c>
    </row>
    <row r="11" spans="2:14" s="67" customFormat="1" ht="18" x14ac:dyDescent="0.25">
      <c r="B11" s="728"/>
      <c r="C11" s="729"/>
      <c r="D11" s="730" t="s">
        <v>276</v>
      </c>
      <c r="E11" s="730"/>
      <c r="F11" s="730"/>
      <c r="G11" s="730"/>
      <c r="H11" s="730"/>
      <c r="J11" s="537"/>
      <c r="K11" s="537"/>
      <c r="L11" s="537"/>
      <c r="M11" s="537"/>
      <c r="N11" s="539" t="s">
        <v>61</v>
      </c>
    </row>
    <row r="12" spans="2:14" ht="16.5" thickBot="1" x14ac:dyDescent="0.3">
      <c r="D12" s="397" t="s">
        <v>330</v>
      </c>
      <c r="E12" s="398" t="s">
        <v>271</v>
      </c>
      <c r="F12" s="398" t="s">
        <v>354</v>
      </c>
    </row>
    <row r="13" spans="2:14" ht="12.75" customHeight="1" x14ac:dyDescent="0.2">
      <c r="B13" s="700" t="s">
        <v>28</v>
      </c>
      <c r="C13" s="692" t="s">
        <v>266</v>
      </c>
      <c r="D13" s="718" t="s">
        <v>265</v>
      </c>
      <c r="E13" s="718" t="s">
        <v>267</v>
      </c>
      <c r="F13" s="718" t="s">
        <v>268</v>
      </c>
      <c r="G13" s="718" t="s">
        <v>270</v>
      </c>
      <c r="H13" s="718" t="s">
        <v>269</v>
      </c>
      <c r="I13" s="310" t="s">
        <v>274</v>
      </c>
      <c r="J13" s="310" t="s">
        <v>274</v>
      </c>
      <c r="K13" s="310" t="s">
        <v>274</v>
      </c>
      <c r="L13" s="310" t="s">
        <v>274</v>
      </c>
      <c r="M13" s="310" t="s">
        <v>274</v>
      </c>
      <c r="N13" s="713" t="s">
        <v>273</v>
      </c>
    </row>
    <row r="14" spans="2:14" ht="12.75" customHeight="1" x14ac:dyDescent="0.2">
      <c r="B14" s="701"/>
      <c r="C14" s="703"/>
      <c r="D14" s="719"/>
      <c r="E14" s="719"/>
      <c r="F14" s="719"/>
      <c r="G14" s="719"/>
      <c r="H14" s="719"/>
      <c r="I14" s="311"/>
      <c r="J14" s="311"/>
      <c r="K14" s="311"/>
      <c r="L14" s="311"/>
      <c r="M14" s="311"/>
      <c r="N14" s="714"/>
    </row>
    <row r="15" spans="2:14" ht="13.5" customHeight="1" thickBot="1" x14ac:dyDescent="0.25">
      <c r="B15" s="702"/>
      <c r="C15" s="704"/>
      <c r="D15" s="723"/>
      <c r="E15" s="719"/>
      <c r="F15" s="719"/>
      <c r="G15" s="719"/>
      <c r="H15" s="719"/>
      <c r="I15" s="311"/>
      <c r="J15" s="311"/>
      <c r="K15" s="311"/>
      <c r="L15" s="311"/>
      <c r="M15" s="311"/>
      <c r="N15" s="714"/>
    </row>
    <row r="16" spans="2:14" ht="103.5" customHeight="1" x14ac:dyDescent="0.2">
      <c r="B16" s="138" t="str">
        <f>+'SEPG-F-057'!$B17</f>
        <v>GAF - AC 1</v>
      </c>
      <c r="C16" s="413" t="str">
        <f>+'SEPG-F-057'!$C17</f>
        <v xml:space="preserve">Filtración de información , manipulación o robo de expedientes físicos para fines ilícitos. </v>
      </c>
      <c r="D16" s="413" t="str">
        <f>+'SEPG-F-057'!$D17</f>
        <v>La información del contrato, estudios,  informes, y demás documentos relacionado con los expedientes de contratos de concesión  puede ser filtrada,  robada o modificada para  fines ilícitos.</v>
      </c>
      <c r="E16" s="414" t="s">
        <v>271</v>
      </c>
      <c r="F16" s="414" t="s">
        <v>271</v>
      </c>
      <c r="G16" s="414"/>
      <c r="H16" s="414"/>
      <c r="I16" s="396">
        <f>+IF(E16="SI",1,0)</f>
        <v>1</v>
      </c>
      <c r="J16" s="396">
        <f>+IF(F16="SI",1,0)</f>
        <v>1</v>
      </c>
      <c r="K16" s="396">
        <f>+IF(G16="SI",1,0)</f>
        <v>0</v>
      </c>
      <c r="L16" s="396">
        <f>+IF(H16="SI",1,0)</f>
        <v>0</v>
      </c>
      <c r="M16" s="396">
        <f>SUM(I16:L16)</f>
        <v>2</v>
      </c>
      <c r="N16" s="414" t="str">
        <f>+IF(M16&gt;0,"Riesgo de Corrupción","Riesgo Institucional")</f>
        <v>Riesgo de Corrupción</v>
      </c>
    </row>
    <row r="17" spans="2:14" ht="85.5" customHeight="1" x14ac:dyDescent="0.2">
      <c r="B17" s="138" t="str">
        <f>+'SEPG-F-057'!$B18</f>
        <v>GAF - AC 2</v>
      </c>
      <c r="C17" s="413" t="str">
        <f>+'SEPG-F-057'!$C18</f>
        <v>Destrucción de información con fines ilícitos</v>
      </c>
      <c r="D17" s="413" t="str">
        <f>+'SEPG-F-057'!$D18</f>
        <v>Posible destrucción de información en las dependencias de la entidad</v>
      </c>
      <c r="E17" s="414" t="s">
        <v>271</v>
      </c>
      <c r="F17" s="414"/>
      <c r="G17" s="414"/>
      <c r="H17" s="414"/>
      <c r="I17" s="396">
        <f t="shared" ref="I17:I34" si="0">+IF(E17="SI",1,0)</f>
        <v>1</v>
      </c>
      <c r="J17" s="396">
        <f t="shared" ref="J17:J34" si="1">+IF(F17="SI",1,0)</f>
        <v>0</v>
      </c>
      <c r="K17" s="396">
        <f t="shared" ref="K17:K34" si="2">+IF(G17="SI",1,0)</f>
        <v>0</v>
      </c>
      <c r="L17" s="396">
        <f t="shared" ref="L17:L34" si="3">+IF(H17="SI",1,0)</f>
        <v>0</v>
      </c>
      <c r="M17" s="396">
        <f t="shared" ref="M17:M34" si="4">SUM(I17:L17)</f>
        <v>1</v>
      </c>
      <c r="N17" s="414" t="str">
        <f t="shared" ref="N17:N34" si="5">+IF(M17&gt;0,"Riesgo de Corrupción","Riesgo Institucional")</f>
        <v>Riesgo de Corrupción</v>
      </c>
    </row>
    <row r="18" spans="2:14" ht="108" customHeight="1" x14ac:dyDescent="0.2">
      <c r="B18" s="138" t="str">
        <f>+'SEPG-F-057'!$B19</f>
        <v>GAF - AC 3</v>
      </c>
      <c r="C18" s="413" t="str">
        <f>+'SEPG-F-057'!$C19</f>
        <v>Ocultar  o demorar correspondencia entrante o de salida</v>
      </c>
      <c r="D18" s="413" t="str">
        <f>+'SEPG-F-057'!$D19</f>
        <v>Las comunicaciones oficiales pueden ser manipuladas para que no se radiquen internamente o entreguen externamente con fines ilícitos</v>
      </c>
      <c r="E18" s="414" t="s">
        <v>271</v>
      </c>
      <c r="F18" s="414" t="s">
        <v>271</v>
      </c>
      <c r="G18" s="414"/>
      <c r="H18" s="414"/>
      <c r="I18" s="396">
        <f t="shared" si="0"/>
        <v>1</v>
      </c>
      <c r="J18" s="396">
        <f t="shared" si="1"/>
        <v>1</v>
      </c>
      <c r="K18" s="396">
        <f t="shared" si="2"/>
        <v>0</v>
      </c>
      <c r="L18" s="396">
        <f t="shared" si="3"/>
        <v>0</v>
      </c>
      <c r="M18" s="396">
        <f t="shared" si="4"/>
        <v>2</v>
      </c>
      <c r="N18" s="414" t="str">
        <f t="shared" si="5"/>
        <v>Riesgo de Corrupción</v>
      </c>
    </row>
    <row r="19" spans="2:14" ht="90" customHeight="1" x14ac:dyDescent="0.2">
      <c r="B19" s="138" t="str">
        <f>+'SEPG-F-057'!$B20</f>
        <v>GAF - AC 4</v>
      </c>
      <c r="C19" s="524" t="str">
        <f>+'SEPG-F-057'!$C20</f>
        <v>Perdidas de información por medidas de conservación deficientes.</v>
      </c>
      <c r="D19" s="413" t="str">
        <f>+'SEPG-F-057'!$D20</f>
        <v>la información que se encuentra en diferentes soportes puede perderse o deteriorarse intencionalmente aprovechando las  bajas medidas de conservación.</v>
      </c>
      <c r="E19" s="414" t="s">
        <v>271</v>
      </c>
      <c r="F19" s="414"/>
      <c r="G19" s="414"/>
      <c r="H19" s="414"/>
      <c r="I19" s="396">
        <f t="shared" si="0"/>
        <v>1</v>
      </c>
      <c r="J19" s="396">
        <f t="shared" si="1"/>
        <v>0</v>
      </c>
      <c r="K19" s="396">
        <f t="shared" si="2"/>
        <v>0</v>
      </c>
      <c r="L19" s="396">
        <f t="shared" si="3"/>
        <v>0</v>
      </c>
      <c r="M19" s="396">
        <f t="shared" si="4"/>
        <v>1</v>
      </c>
      <c r="N19" s="414" t="str">
        <f t="shared" si="5"/>
        <v>Riesgo de Corrupción</v>
      </c>
    </row>
    <row r="20" spans="2:14" ht="145.5" customHeight="1" x14ac:dyDescent="0.2">
      <c r="B20" s="138" t="str">
        <f>+'SEPG-F-057'!$B21</f>
        <v>GAF - AC 5</v>
      </c>
      <c r="C20" s="413" t="str">
        <f>+'SEPG-F-057'!$C21</f>
        <v>Demoras y posibles pérdidas de documentos que forman parte de los expedientes de contratación de Concesiones e Interventorías.</v>
      </c>
      <c r="D20" s="413" t="str">
        <f>+'SEPG-F-057'!$D21</f>
        <v>La documentación es entregada para archivo en el contrato mucho tiempo después de haberse producido lo que genera desorden. Se producen actas y otros documentos que posiblemente no han sido entregados al archivo.</v>
      </c>
      <c r="E20" s="414" t="s">
        <v>271</v>
      </c>
      <c r="F20" s="414" t="s">
        <v>271</v>
      </c>
      <c r="G20" s="414"/>
      <c r="H20" s="414"/>
      <c r="I20" s="396">
        <f t="shared" si="0"/>
        <v>1</v>
      </c>
      <c r="J20" s="396">
        <f t="shared" si="1"/>
        <v>1</v>
      </c>
      <c r="K20" s="396">
        <f t="shared" si="2"/>
        <v>0</v>
      </c>
      <c r="L20" s="396">
        <f t="shared" si="3"/>
        <v>0</v>
      </c>
      <c r="M20" s="396">
        <f t="shared" si="4"/>
        <v>2</v>
      </c>
      <c r="N20" s="414" t="str">
        <f t="shared" si="5"/>
        <v>Riesgo de Corrupción</v>
      </c>
    </row>
    <row r="21" spans="2:14" ht="18" x14ac:dyDescent="0.2">
      <c r="B21" s="138">
        <f>+'SEPG-F-057'!$B22</f>
        <v>0</v>
      </c>
      <c r="C21" s="413">
        <f>+'SEPG-F-057'!$C22</f>
        <v>0</v>
      </c>
      <c r="D21" s="413">
        <f>+'SEPG-F-057'!$D22</f>
        <v>0</v>
      </c>
      <c r="E21" s="414"/>
      <c r="F21" s="414"/>
      <c r="G21" s="414"/>
      <c r="H21" s="414"/>
      <c r="I21" s="396">
        <f t="shared" si="0"/>
        <v>0</v>
      </c>
      <c r="J21" s="396">
        <f t="shared" si="1"/>
        <v>0</v>
      </c>
      <c r="K21" s="396">
        <f t="shared" si="2"/>
        <v>0</v>
      </c>
      <c r="L21" s="396">
        <f t="shared" si="3"/>
        <v>0</v>
      </c>
      <c r="M21" s="396">
        <f t="shared" si="4"/>
        <v>0</v>
      </c>
      <c r="N21" s="414" t="str">
        <f>+IF(M21&gt;0,"Riesgo de Corrupción","Riesgo Institucional")</f>
        <v>Riesgo Institucional</v>
      </c>
    </row>
    <row r="22" spans="2:14" ht="72.75" customHeight="1" x14ac:dyDescent="0.2">
      <c r="B22" s="138">
        <f>+'SEPG-F-057'!$B23</f>
        <v>0</v>
      </c>
      <c r="C22" s="413">
        <f>+'SEPG-F-057'!$C23</f>
        <v>0</v>
      </c>
      <c r="D22" s="413">
        <f>+'SEPG-F-057'!$D23</f>
        <v>0</v>
      </c>
      <c r="E22" s="414"/>
      <c r="F22" s="414"/>
      <c r="G22" s="414"/>
      <c r="H22" s="414"/>
      <c r="I22" s="396">
        <f t="shared" si="0"/>
        <v>0</v>
      </c>
      <c r="J22" s="396">
        <f t="shared" si="1"/>
        <v>0</v>
      </c>
      <c r="K22" s="396">
        <f t="shared" si="2"/>
        <v>0</v>
      </c>
      <c r="L22" s="396">
        <f t="shared" si="3"/>
        <v>0</v>
      </c>
      <c r="M22" s="396">
        <f t="shared" si="4"/>
        <v>0</v>
      </c>
      <c r="N22" s="414" t="str">
        <f t="shared" si="5"/>
        <v>Riesgo Institucional</v>
      </c>
    </row>
    <row r="23" spans="2:14" ht="69" customHeight="1" x14ac:dyDescent="0.2">
      <c r="B23" s="138">
        <f>+'SEPG-F-057'!$B24</f>
        <v>0</v>
      </c>
      <c r="C23" s="413">
        <f>+'SEPG-F-057'!$C24</f>
        <v>0</v>
      </c>
      <c r="D23" s="413">
        <f>+'SEPG-F-057'!$D24</f>
        <v>0</v>
      </c>
      <c r="E23" s="414"/>
      <c r="F23" s="414"/>
      <c r="G23" s="414"/>
      <c r="H23" s="414"/>
      <c r="I23" s="396">
        <f t="shared" si="0"/>
        <v>0</v>
      </c>
      <c r="J23" s="396">
        <f t="shared" si="1"/>
        <v>0</v>
      </c>
      <c r="K23" s="396">
        <f t="shared" si="2"/>
        <v>0</v>
      </c>
      <c r="L23" s="396">
        <f t="shared" si="3"/>
        <v>0</v>
      </c>
      <c r="M23" s="396">
        <f t="shared" si="4"/>
        <v>0</v>
      </c>
      <c r="N23" s="414" t="str">
        <f t="shared" si="5"/>
        <v>Riesgo Institucional</v>
      </c>
    </row>
    <row r="24" spans="2:14" ht="18" x14ac:dyDescent="0.2">
      <c r="B24" s="138">
        <f>+'SEPG-F-057'!$B25</f>
        <v>1</v>
      </c>
      <c r="C24" s="413">
        <f>+'SEPG-F-057'!$C25</f>
        <v>0</v>
      </c>
      <c r="D24" s="413">
        <f>+'SEPG-F-057'!$D25</f>
        <v>0</v>
      </c>
      <c r="E24" s="414"/>
      <c r="F24" s="414"/>
      <c r="G24" s="414"/>
      <c r="H24" s="414"/>
      <c r="I24" s="396">
        <f t="shared" si="0"/>
        <v>0</v>
      </c>
      <c r="J24" s="396">
        <f t="shared" si="1"/>
        <v>0</v>
      </c>
      <c r="K24" s="396">
        <f t="shared" si="2"/>
        <v>0</v>
      </c>
      <c r="L24" s="396">
        <f t="shared" si="3"/>
        <v>0</v>
      </c>
      <c r="M24" s="396">
        <f t="shared" si="4"/>
        <v>0</v>
      </c>
      <c r="N24" s="414" t="str">
        <f t="shared" si="5"/>
        <v>Riesgo Institucional</v>
      </c>
    </row>
    <row r="25" spans="2:14" ht="18" x14ac:dyDescent="0.2">
      <c r="B25" s="138">
        <f>+'SEPG-F-057'!$B26</f>
        <v>2</v>
      </c>
      <c r="C25" s="413">
        <f>+'SEPG-F-057'!$C26</f>
        <v>0</v>
      </c>
      <c r="D25" s="413">
        <f>+'SEPG-F-057'!$D26</f>
        <v>0</v>
      </c>
      <c r="E25" s="414"/>
      <c r="F25" s="414"/>
      <c r="G25" s="414"/>
      <c r="H25" s="414"/>
      <c r="I25" s="396">
        <f t="shared" si="0"/>
        <v>0</v>
      </c>
      <c r="J25" s="396">
        <f t="shared" si="1"/>
        <v>0</v>
      </c>
      <c r="K25" s="396">
        <f t="shared" si="2"/>
        <v>0</v>
      </c>
      <c r="L25" s="396">
        <f t="shared" si="3"/>
        <v>0</v>
      </c>
      <c r="M25" s="396">
        <f t="shared" si="4"/>
        <v>0</v>
      </c>
      <c r="N25" s="414" t="str">
        <f t="shared" si="5"/>
        <v>Riesgo Institucional</v>
      </c>
    </row>
    <row r="26" spans="2:14" ht="18" x14ac:dyDescent="0.2">
      <c r="B26" s="138">
        <f>+'SEPG-F-057'!$B27</f>
        <v>3</v>
      </c>
      <c r="C26" s="413">
        <f>+'SEPG-F-057'!$C27</f>
        <v>0</v>
      </c>
      <c r="D26" s="413">
        <f>+'SEPG-F-057'!$D27</f>
        <v>0</v>
      </c>
      <c r="E26" s="414"/>
      <c r="F26" s="414"/>
      <c r="G26" s="414"/>
      <c r="H26" s="414"/>
      <c r="I26" s="396">
        <f t="shared" si="0"/>
        <v>0</v>
      </c>
      <c r="J26" s="396">
        <f t="shared" si="1"/>
        <v>0</v>
      </c>
      <c r="K26" s="396">
        <f t="shared" si="2"/>
        <v>0</v>
      </c>
      <c r="L26" s="396">
        <f t="shared" si="3"/>
        <v>0</v>
      </c>
      <c r="M26" s="396">
        <f t="shared" si="4"/>
        <v>0</v>
      </c>
      <c r="N26" s="414" t="str">
        <f>+IF(M26&gt;0,"Riesgo de Corrupción","Riesgo Institucional")</f>
        <v>Riesgo Institucional</v>
      </c>
    </row>
    <row r="27" spans="2:14" ht="18" x14ac:dyDescent="0.2">
      <c r="B27" s="138">
        <f>+'SEPG-F-057'!$B28</f>
        <v>4</v>
      </c>
      <c r="C27" s="413">
        <f>+'SEPG-F-057'!$C28</f>
        <v>0</v>
      </c>
      <c r="D27" s="413">
        <f>+'SEPG-F-057'!$D28</f>
        <v>0</v>
      </c>
      <c r="E27" s="414"/>
      <c r="F27" s="414"/>
      <c r="G27" s="414"/>
      <c r="H27" s="414"/>
      <c r="I27" s="396">
        <f t="shared" si="0"/>
        <v>0</v>
      </c>
      <c r="J27" s="396">
        <f t="shared" si="1"/>
        <v>0</v>
      </c>
      <c r="K27" s="396">
        <f t="shared" si="2"/>
        <v>0</v>
      </c>
      <c r="L27" s="396">
        <f t="shared" si="3"/>
        <v>0</v>
      </c>
      <c r="M27" s="396">
        <f t="shared" si="4"/>
        <v>0</v>
      </c>
      <c r="N27" s="414" t="str">
        <f t="shared" si="5"/>
        <v>Riesgo Institucional</v>
      </c>
    </row>
    <row r="28" spans="2:14" ht="18" x14ac:dyDescent="0.2">
      <c r="B28" s="138">
        <f>+'SEPG-F-057'!$B29</f>
        <v>5</v>
      </c>
      <c r="C28" s="413">
        <f>+'SEPG-F-057'!$C29</f>
        <v>0</v>
      </c>
      <c r="D28" s="413">
        <f>+'SEPG-F-057'!$D29</f>
        <v>0</v>
      </c>
      <c r="E28" s="414"/>
      <c r="F28" s="414"/>
      <c r="G28" s="414"/>
      <c r="H28" s="414"/>
      <c r="I28" s="396">
        <f t="shared" si="0"/>
        <v>0</v>
      </c>
      <c r="J28" s="396">
        <f t="shared" si="1"/>
        <v>0</v>
      </c>
      <c r="K28" s="396">
        <f t="shared" si="2"/>
        <v>0</v>
      </c>
      <c r="L28" s="396">
        <f t="shared" si="3"/>
        <v>0</v>
      </c>
      <c r="M28" s="396">
        <f t="shared" si="4"/>
        <v>0</v>
      </c>
      <c r="N28" s="414" t="str">
        <f t="shared" si="5"/>
        <v>Riesgo Institucional</v>
      </c>
    </row>
    <row r="29" spans="2:14" ht="18" x14ac:dyDescent="0.2">
      <c r="B29" s="138">
        <f>+'SEPG-F-057'!$B30</f>
        <v>6</v>
      </c>
      <c r="C29" s="280">
        <f>+'SEPG-F-057'!$C30</f>
        <v>0</v>
      </c>
      <c r="D29" s="280">
        <f>+'SEPG-F-057'!$D30</f>
        <v>0</v>
      </c>
      <c r="E29" s="7"/>
      <c r="F29" s="7"/>
      <c r="G29" s="7"/>
      <c r="H29" s="7"/>
      <c r="I29">
        <f t="shared" si="0"/>
        <v>0</v>
      </c>
      <c r="J29">
        <f t="shared" si="1"/>
        <v>0</v>
      </c>
      <c r="K29">
        <f t="shared" si="2"/>
        <v>0</v>
      </c>
      <c r="L29">
        <f t="shared" si="3"/>
        <v>0</v>
      </c>
      <c r="M29">
        <f t="shared" si="4"/>
        <v>0</v>
      </c>
      <c r="N29" s="7" t="str">
        <f t="shared" si="5"/>
        <v>Riesgo Institucional</v>
      </c>
    </row>
    <row r="30" spans="2:14" ht="18" x14ac:dyDescent="0.2">
      <c r="B30" s="138">
        <f>+'SEPG-F-057'!$B31</f>
        <v>7</v>
      </c>
      <c r="C30" s="280">
        <f>+'SEPG-F-057'!$C31</f>
        <v>0</v>
      </c>
      <c r="D30" s="280">
        <f>+'SEPG-F-057'!$D31</f>
        <v>0</v>
      </c>
      <c r="E30" s="7"/>
      <c r="F30" s="7"/>
      <c r="G30" s="7"/>
      <c r="H30" s="7"/>
      <c r="I30">
        <f t="shared" si="0"/>
        <v>0</v>
      </c>
      <c r="J30">
        <f t="shared" si="1"/>
        <v>0</v>
      </c>
      <c r="K30">
        <f t="shared" si="2"/>
        <v>0</v>
      </c>
      <c r="L30">
        <f t="shared" si="3"/>
        <v>0</v>
      </c>
      <c r="M30">
        <f t="shared" si="4"/>
        <v>0</v>
      </c>
      <c r="N30" s="7" t="str">
        <f t="shared" si="5"/>
        <v>Riesgo Institucional</v>
      </c>
    </row>
    <row r="31" spans="2:14" ht="18" x14ac:dyDescent="0.2">
      <c r="B31" s="138">
        <f>+'SEPG-F-057'!$B32</f>
        <v>8</v>
      </c>
      <c r="C31" s="280">
        <f>+'SEPG-F-057'!$C32</f>
        <v>0</v>
      </c>
      <c r="D31" s="280">
        <f>+'SEPG-F-057'!$D32</f>
        <v>0</v>
      </c>
      <c r="E31" s="7"/>
      <c r="F31" s="7"/>
      <c r="G31" s="7"/>
      <c r="H31" s="7"/>
      <c r="I31">
        <f t="shared" si="0"/>
        <v>0</v>
      </c>
      <c r="J31">
        <f t="shared" si="1"/>
        <v>0</v>
      </c>
      <c r="K31">
        <f t="shared" si="2"/>
        <v>0</v>
      </c>
      <c r="L31">
        <f t="shared" si="3"/>
        <v>0</v>
      </c>
      <c r="M31">
        <f t="shared" si="4"/>
        <v>0</v>
      </c>
      <c r="N31" s="7" t="str">
        <f>+IF(M31&gt;0,"Riesgo de Corrupción","Riesgo Institucional")</f>
        <v>Riesgo Institucional</v>
      </c>
    </row>
    <row r="32" spans="2:14" ht="18" x14ac:dyDescent="0.2">
      <c r="B32" s="138">
        <f>+'SEPG-F-057'!$B33</f>
        <v>9</v>
      </c>
      <c r="C32" s="280">
        <f>+'SEPG-F-057'!$C33</f>
        <v>0</v>
      </c>
      <c r="D32" s="280">
        <f>+'SEPG-F-057'!$D33</f>
        <v>0</v>
      </c>
      <c r="E32" s="7"/>
      <c r="F32" s="7"/>
      <c r="G32" s="7"/>
      <c r="H32" s="7"/>
      <c r="I32">
        <f t="shared" si="0"/>
        <v>0</v>
      </c>
      <c r="J32">
        <f t="shared" si="1"/>
        <v>0</v>
      </c>
      <c r="K32">
        <f t="shared" si="2"/>
        <v>0</v>
      </c>
      <c r="L32">
        <f t="shared" si="3"/>
        <v>0</v>
      </c>
      <c r="M32">
        <f t="shared" si="4"/>
        <v>0</v>
      </c>
      <c r="N32" s="7" t="str">
        <f t="shared" si="5"/>
        <v>Riesgo Institucional</v>
      </c>
    </row>
    <row r="33" spans="2:14" ht="18" x14ac:dyDescent="0.2">
      <c r="B33" s="138">
        <f>+'SEPG-F-057'!$B34</f>
        <v>10</v>
      </c>
      <c r="C33" s="280">
        <f>+'SEPG-F-057'!$C34</f>
        <v>0</v>
      </c>
      <c r="D33" s="280">
        <f>+'SEPG-F-057'!$D34</f>
        <v>0</v>
      </c>
      <c r="E33" s="7"/>
      <c r="F33" s="7"/>
      <c r="G33" s="7"/>
      <c r="H33" s="7"/>
      <c r="I33">
        <f t="shared" si="0"/>
        <v>0</v>
      </c>
      <c r="J33">
        <f t="shared" si="1"/>
        <v>0</v>
      </c>
      <c r="K33">
        <f t="shared" si="2"/>
        <v>0</v>
      </c>
      <c r="L33">
        <f t="shared" si="3"/>
        <v>0</v>
      </c>
      <c r="M33">
        <f t="shared" si="4"/>
        <v>0</v>
      </c>
      <c r="N33" s="7" t="str">
        <f t="shared" si="5"/>
        <v>Riesgo Institucional</v>
      </c>
    </row>
    <row r="34" spans="2:14" ht="18" x14ac:dyDescent="0.2">
      <c r="B34" s="138">
        <f>+'SEPG-F-057'!$B35</f>
        <v>11</v>
      </c>
      <c r="C34" s="280">
        <f>+'SEPG-F-057'!$C35</f>
        <v>0</v>
      </c>
      <c r="D34" s="280">
        <f>+'SEPG-F-057'!$D35</f>
        <v>0</v>
      </c>
      <c r="E34" s="7"/>
      <c r="F34" s="7"/>
      <c r="G34" s="7"/>
      <c r="H34" s="7"/>
      <c r="I34">
        <f t="shared" si="0"/>
        <v>0</v>
      </c>
      <c r="J34">
        <f t="shared" si="1"/>
        <v>0</v>
      </c>
      <c r="K34">
        <f t="shared" si="2"/>
        <v>0</v>
      </c>
      <c r="L34">
        <f t="shared" si="3"/>
        <v>0</v>
      </c>
      <c r="M34">
        <f t="shared" si="4"/>
        <v>0</v>
      </c>
      <c r="N34" s="7" t="str">
        <f t="shared" si="5"/>
        <v>Riesgo Institucional</v>
      </c>
    </row>
  </sheetData>
  <sheetProtection sheet="1" objects="1" scenarios="1"/>
  <mergeCells count="15">
    <mergeCell ref="G13:G15"/>
    <mergeCell ref="H13:H15"/>
    <mergeCell ref="N13:N15"/>
    <mergeCell ref="B2:N2"/>
    <mergeCell ref="B4:N6"/>
    <mergeCell ref="B13:B15"/>
    <mergeCell ref="C13:C15"/>
    <mergeCell ref="D13:D15"/>
    <mergeCell ref="E13:E15"/>
    <mergeCell ref="F13:F15"/>
    <mergeCell ref="B8:C11"/>
    <mergeCell ref="D8:H8"/>
    <mergeCell ref="D9:H9"/>
    <mergeCell ref="D10:H10"/>
    <mergeCell ref="D11:H11"/>
  </mergeCells>
  <dataValidations count="1">
    <dataValidation type="list" allowBlank="1" showInputMessage="1" showErrorMessage="1" sqref="E16:H34">
      <formula1>$E$12</formula1>
    </dataValidation>
  </dataValidations>
  <pageMargins left="0.7" right="0.7" top="0.75" bottom="0.75" header="0.3" footer="0.3"/>
  <pageSetup paperSize="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pageSetUpPr fitToPage="1"/>
  </sheetPr>
  <dimension ref="A2:AE83"/>
  <sheetViews>
    <sheetView topLeftCell="B10" zoomScale="70" zoomScaleNormal="70" workbookViewId="0">
      <selection activeCell="Z33" sqref="Z33"/>
    </sheetView>
  </sheetViews>
  <sheetFormatPr baseColWidth="10" defaultColWidth="11.42578125" defaultRowHeight="12.75" x14ac:dyDescent="0.2"/>
  <cols>
    <col min="1" max="1" width="2.7109375" style="67" customWidth="1"/>
    <col min="2" max="2" width="10.140625" style="67" customWidth="1"/>
    <col min="3" max="6" width="6.42578125" style="67" customWidth="1"/>
    <col min="7" max="8" width="4.85546875" style="67" customWidth="1"/>
    <col min="9" max="9" width="10.5703125" style="67" customWidth="1"/>
    <col min="10" max="24" width="3.7109375" style="67" customWidth="1"/>
    <col min="25" max="25" width="18.5703125" style="67" customWidth="1"/>
    <col min="26" max="26" width="22.7109375" style="67" customWidth="1"/>
    <col min="27" max="27" width="11.140625" style="67" customWidth="1"/>
    <col min="28" max="28" width="22.28515625" style="67" customWidth="1"/>
    <col min="29" max="30" width="4.85546875" style="67" customWidth="1"/>
    <col min="31" max="31" width="20.5703125" style="67" customWidth="1"/>
    <col min="32" max="42" width="4.85546875" style="67" customWidth="1"/>
    <col min="43" max="16384" width="11.42578125" style="67"/>
  </cols>
  <sheetData>
    <row r="2" spans="1:31" ht="21" customHeight="1" x14ac:dyDescent="0.25">
      <c r="B2" s="821"/>
      <c r="C2" s="821"/>
      <c r="D2" s="821"/>
      <c r="E2" s="821"/>
      <c r="F2" s="730" t="s">
        <v>68</v>
      </c>
      <c r="G2" s="730"/>
      <c r="H2" s="730"/>
      <c r="I2" s="730"/>
      <c r="J2" s="730"/>
      <c r="K2" s="730"/>
      <c r="L2" s="730"/>
      <c r="M2" s="730"/>
      <c r="N2" s="730"/>
      <c r="O2" s="730"/>
      <c r="P2" s="730"/>
      <c r="Q2" s="730"/>
      <c r="R2" s="730"/>
      <c r="S2" s="730"/>
      <c r="T2" s="730"/>
      <c r="U2" s="730"/>
      <c r="V2" s="730"/>
      <c r="W2" s="730"/>
      <c r="X2" s="730"/>
      <c r="Y2" s="730"/>
      <c r="Z2" s="730"/>
      <c r="AA2" s="822" t="s">
        <v>503</v>
      </c>
      <c r="AB2" s="823"/>
    </row>
    <row r="3" spans="1:31" ht="21" customHeight="1" x14ac:dyDescent="0.25">
      <c r="B3" s="821"/>
      <c r="C3" s="821"/>
      <c r="D3" s="821"/>
      <c r="E3" s="821"/>
      <c r="F3" s="730" t="s">
        <v>58</v>
      </c>
      <c r="G3" s="730"/>
      <c r="H3" s="730"/>
      <c r="I3" s="730"/>
      <c r="J3" s="730"/>
      <c r="K3" s="730"/>
      <c r="L3" s="730"/>
      <c r="M3" s="730"/>
      <c r="N3" s="730"/>
      <c r="O3" s="730"/>
      <c r="P3" s="730"/>
      <c r="Q3" s="730"/>
      <c r="R3" s="730"/>
      <c r="S3" s="730"/>
      <c r="T3" s="730"/>
      <c r="U3" s="730"/>
      <c r="V3" s="730"/>
      <c r="W3" s="730"/>
      <c r="X3" s="730"/>
      <c r="Y3" s="730"/>
      <c r="Z3" s="730"/>
      <c r="AA3" s="822" t="s">
        <v>502</v>
      </c>
      <c r="AB3" s="823"/>
    </row>
    <row r="4" spans="1:31" ht="21" customHeight="1" x14ac:dyDescent="0.25">
      <c r="B4" s="821"/>
      <c r="C4" s="821"/>
      <c r="D4" s="821"/>
      <c r="E4" s="821"/>
      <c r="F4" s="730" t="s">
        <v>59</v>
      </c>
      <c r="G4" s="730"/>
      <c r="H4" s="730"/>
      <c r="I4" s="730"/>
      <c r="J4" s="730"/>
      <c r="K4" s="730"/>
      <c r="L4" s="730"/>
      <c r="M4" s="730"/>
      <c r="N4" s="730"/>
      <c r="O4" s="730"/>
      <c r="P4" s="730"/>
      <c r="Q4" s="730"/>
      <c r="R4" s="730"/>
      <c r="S4" s="730"/>
      <c r="T4" s="730"/>
      <c r="U4" s="730"/>
      <c r="V4" s="730"/>
      <c r="W4" s="730"/>
      <c r="X4" s="730"/>
      <c r="Y4" s="730"/>
      <c r="Z4" s="730"/>
      <c r="AA4" s="824" t="s">
        <v>499</v>
      </c>
      <c r="AB4" s="825"/>
    </row>
    <row r="5" spans="1:31" ht="21" customHeight="1" x14ac:dyDescent="0.35">
      <c r="B5" s="821"/>
      <c r="C5" s="821"/>
      <c r="D5" s="821"/>
      <c r="E5" s="821"/>
      <c r="F5" s="826" t="s">
        <v>92</v>
      </c>
      <c r="G5" s="826"/>
      <c r="H5" s="826"/>
      <c r="I5" s="826"/>
      <c r="J5" s="826"/>
      <c r="K5" s="826"/>
      <c r="L5" s="826"/>
      <c r="M5" s="826"/>
      <c r="N5" s="826"/>
      <c r="O5" s="826"/>
      <c r="P5" s="826"/>
      <c r="Q5" s="826"/>
      <c r="R5" s="826"/>
      <c r="S5" s="826"/>
      <c r="T5" s="826"/>
      <c r="U5" s="826"/>
      <c r="V5" s="826"/>
      <c r="W5" s="826"/>
      <c r="X5" s="826"/>
      <c r="Y5" s="826"/>
      <c r="Z5" s="826"/>
      <c r="AA5" s="824" t="s">
        <v>61</v>
      </c>
      <c r="AB5" s="825"/>
    </row>
    <row r="6" spans="1:31" ht="20.25" customHeight="1" x14ac:dyDescent="0.2">
      <c r="B6" s="731" t="str">
        <f>+'SEPG-F-057'!B8:L8</f>
        <v>PROCESO " GESTIÓN ADMINISTRATIVA Y FINANCIERA "</v>
      </c>
      <c r="C6" s="731"/>
      <c r="D6" s="731"/>
      <c r="E6" s="731"/>
      <c r="F6" s="731"/>
      <c r="G6" s="731"/>
      <c r="H6" s="731"/>
      <c r="I6" s="731"/>
      <c r="J6" s="731"/>
      <c r="K6" s="731"/>
      <c r="L6" s="731"/>
      <c r="M6" s="731"/>
      <c r="N6" s="731"/>
      <c r="O6" s="731"/>
      <c r="P6" s="731"/>
      <c r="Q6" s="731"/>
      <c r="R6" s="731"/>
      <c r="S6" s="731"/>
      <c r="T6" s="731"/>
      <c r="U6" s="731"/>
      <c r="V6" s="731"/>
      <c r="W6" s="731"/>
      <c r="X6" s="731"/>
      <c r="Y6" s="731"/>
      <c r="Z6" s="731"/>
      <c r="AA6" s="731"/>
      <c r="AB6" s="731"/>
      <c r="AE6" s="86"/>
    </row>
    <row r="7" spans="1:31" ht="21.75" customHeight="1" thickBot="1" x14ac:dyDescent="0.3">
      <c r="B7" s="422" t="s">
        <v>3</v>
      </c>
      <c r="C7" s="853" t="str">
        <f>+'SEPG-F-056'!C9</f>
        <v xml:space="preserve">Enero de 2017Actualizacion según Decreto 124/2016) </v>
      </c>
      <c r="D7" s="854"/>
      <c r="E7" s="855"/>
      <c r="F7" s="87" t="s">
        <v>0</v>
      </c>
      <c r="G7" s="68"/>
      <c r="H7" s="68"/>
      <c r="I7" s="68"/>
      <c r="J7" s="68"/>
      <c r="K7" s="68"/>
      <c r="L7" s="68"/>
      <c r="M7" s="68"/>
      <c r="N7" s="68"/>
      <c r="O7" s="68"/>
      <c r="P7" s="68"/>
      <c r="Q7" s="68"/>
      <c r="R7" s="74"/>
      <c r="S7" s="827"/>
      <c r="T7" s="828"/>
      <c r="U7" s="828"/>
      <c r="V7" s="68"/>
      <c r="W7" s="68"/>
      <c r="X7" s="68"/>
    </row>
    <row r="8" spans="1:31" ht="28.5" customHeight="1" thickBot="1" x14ac:dyDescent="0.25">
      <c r="B8" s="698" t="str">
        <f>+'SEPG-F-056'!B7</f>
        <v>MAPA DE RIESGO Y MEDIDAS ANTICORRUPCION ÁREA DE GESTIÓN DOCUMENTAL 2017</v>
      </c>
      <c r="C8" s="856"/>
      <c r="D8" s="856"/>
      <c r="E8" s="856"/>
      <c r="F8" s="856"/>
      <c r="G8" s="856"/>
      <c r="H8" s="856"/>
      <c r="I8" s="856"/>
      <c r="J8" s="856"/>
      <c r="K8" s="856"/>
      <c r="L8" s="856"/>
      <c r="M8" s="856"/>
      <c r="N8" s="856"/>
      <c r="O8" s="856"/>
      <c r="P8" s="856"/>
      <c r="Q8" s="856"/>
      <c r="R8" s="856"/>
      <c r="S8" s="856"/>
      <c r="T8" s="856"/>
      <c r="U8" s="856"/>
      <c r="V8" s="856"/>
      <c r="W8" s="856"/>
      <c r="X8" s="856"/>
      <c r="Y8" s="856"/>
      <c r="Z8" s="856"/>
      <c r="AA8" s="856"/>
      <c r="AB8" s="857"/>
    </row>
    <row r="9" spans="1:31" ht="53.25" customHeight="1" thickBot="1" x14ac:dyDescent="0.25">
      <c r="B9" s="698" t="s">
        <v>213</v>
      </c>
      <c r="C9" s="858"/>
      <c r="D9" s="858"/>
      <c r="E9" s="858"/>
      <c r="F9" s="859"/>
      <c r="G9" s="860" t="str">
        <f>+'SEPG-F-056'!D10</f>
        <v>Desarrollar la gestión administrativa y financiera de la Agencia  por medio de la identificación, registro y trámite de los hechos presupuestales, contables y de tesorería; la implementación y mantenimiento del Sistema Integrado de Gestión Documental, el ejercicio del debido control disciplinario interno y la provisión a todos los procesos de los recursos físicos y servicios generales, para la adecuada operación  y toma de decisiones en la ANI.</v>
      </c>
      <c r="H9" s="861"/>
      <c r="I9" s="861"/>
      <c r="J9" s="861"/>
      <c r="K9" s="861"/>
      <c r="L9" s="861"/>
      <c r="M9" s="861"/>
      <c r="N9" s="861"/>
      <c r="O9" s="861"/>
      <c r="P9" s="861"/>
      <c r="Q9" s="861"/>
      <c r="R9" s="861"/>
      <c r="S9" s="861"/>
      <c r="T9" s="861"/>
      <c r="U9" s="861"/>
      <c r="V9" s="861"/>
      <c r="W9" s="861"/>
      <c r="X9" s="861"/>
      <c r="Y9" s="861"/>
      <c r="Z9" s="861"/>
      <c r="AA9" s="861"/>
      <c r="AB9" s="862"/>
    </row>
    <row r="10" spans="1:31" s="75" customFormat="1" ht="16.5" customHeight="1" x14ac:dyDescent="0.25">
      <c r="A10" s="111"/>
      <c r="B10" s="696"/>
      <c r="C10" s="828"/>
      <c r="D10" s="828"/>
      <c r="E10" s="828"/>
      <c r="F10" s="828"/>
      <c r="G10" s="827"/>
      <c r="H10" s="827"/>
      <c r="I10" s="827"/>
      <c r="J10" s="827"/>
      <c r="K10" s="827"/>
      <c r="L10" s="827"/>
      <c r="M10" s="827"/>
      <c r="N10" s="827"/>
      <c r="O10" s="827"/>
      <c r="P10" s="827"/>
      <c r="Q10" s="827"/>
      <c r="R10" s="827"/>
      <c r="S10" s="827"/>
      <c r="T10" s="827"/>
      <c r="U10" s="827"/>
      <c r="V10" s="827"/>
      <c r="W10" s="827"/>
      <c r="X10" s="827"/>
      <c r="Y10" s="827"/>
      <c r="Z10" s="827"/>
      <c r="AA10" s="827"/>
      <c r="AB10" s="827"/>
    </row>
    <row r="11" spans="1:31" s="75" customFormat="1" ht="8.25" customHeight="1" x14ac:dyDescent="0.25">
      <c r="B11" s="88"/>
      <c r="C11" s="88"/>
      <c r="D11" s="89"/>
      <c r="E11" s="89"/>
      <c r="F11" s="89"/>
    </row>
    <row r="12" spans="1:31" s="75" customFormat="1" ht="21" customHeight="1" x14ac:dyDescent="0.25">
      <c r="B12" s="837" t="s">
        <v>9</v>
      </c>
      <c r="C12" s="838"/>
      <c r="D12" s="838"/>
      <c r="E12" s="838"/>
      <c r="F12" s="838"/>
      <c r="G12" s="839"/>
      <c r="H12" s="839"/>
      <c r="I12" s="839"/>
      <c r="J12" s="839"/>
      <c r="K12" s="839"/>
      <c r="L12" s="839"/>
      <c r="M12" s="839"/>
      <c r="N12" s="839"/>
      <c r="O12" s="839"/>
      <c r="P12" s="839"/>
      <c r="Q12" s="839"/>
      <c r="R12" s="839"/>
      <c r="S12" s="839"/>
      <c r="T12" s="839"/>
      <c r="U12" s="840"/>
    </row>
    <row r="13" spans="1:31" s="75" customFormat="1" ht="12.75" customHeight="1" x14ac:dyDescent="0.25">
      <c r="B13" s="876" t="s">
        <v>4</v>
      </c>
      <c r="C13" s="877"/>
      <c r="D13" s="877"/>
      <c r="E13" s="877"/>
      <c r="F13" s="877"/>
      <c r="G13" s="878"/>
      <c r="H13" s="878"/>
      <c r="I13" s="878"/>
      <c r="J13" s="878"/>
      <c r="K13" s="878"/>
      <c r="L13" s="878"/>
      <c r="M13" s="878"/>
      <c r="N13" s="878"/>
      <c r="O13" s="878"/>
      <c r="P13" s="878"/>
      <c r="Q13" s="878"/>
      <c r="R13" s="878"/>
      <c r="S13" s="878"/>
      <c r="T13" s="878"/>
      <c r="U13" s="879"/>
    </row>
    <row r="14" spans="1:31" s="75" customFormat="1" ht="15.75" customHeight="1" x14ac:dyDescent="0.25">
      <c r="B14" s="880"/>
      <c r="C14" s="881"/>
      <c r="D14" s="881"/>
      <c r="E14" s="881"/>
      <c r="F14" s="881"/>
      <c r="G14" s="882"/>
      <c r="H14" s="882"/>
      <c r="I14" s="882"/>
      <c r="J14" s="882"/>
      <c r="K14" s="882"/>
      <c r="L14" s="882"/>
      <c r="M14" s="882"/>
      <c r="N14" s="882"/>
      <c r="O14" s="882"/>
      <c r="P14" s="882"/>
      <c r="Q14" s="882"/>
      <c r="R14" s="882"/>
      <c r="S14" s="882"/>
      <c r="T14" s="882"/>
      <c r="U14" s="883"/>
    </row>
    <row r="15" spans="1:31" s="75" customFormat="1" ht="16.5" customHeight="1" x14ac:dyDescent="0.25">
      <c r="B15" s="829" t="s">
        <v>5</v>
      </c>
      <c r="C15" s="830"/>
      <c r="D15" s="830"/>
      <c r="E15" s="831"/>
      <c r="F15" s="831"/>
      <c r="G15" s="831"/>
      <c r="H15" s="831"/>
      <c r="I15" s="831"/>
      <c r="J15" s="831"/>
      <c r="K15" s="832"/>
      <c r="L15" s="829" t="s">
        <v>6</v>
      </c>
      <c r="M15" s="830"/>
      <c r="N15" s="833"/>
      <c r="O15" s="833"/>
      <c r="P15" s="833"/>
      <c r="Q15" s="833"/>
      <c r="R15" s="833"/>
      <c r="S15" s="833"/>
      <c r="T15" s="833"/>
      <c r="U15" s="834"/>
    </row>
    <row r="16" spans="1:31" s="75" customFormat="1" ht="16.5" customHeight="1" x14ac:dyDescent="0.25">
      <c r="B16" s="829" t="s">
        <v>7</v>
      </c>
      <c r="C16" s="830"/>
      <c r="D16" s="830"/>
      <c r="E16" s="830"/>
      <c r="F16" s="830"/>
      <c r="G16" s="830" t="s">
        <v>10</v>
      </c>
      <c r="H16" s="830"/>
      <c r="I16" s="830"/>
      <c r="J16" s="830"/>
      <c r="K16" s="842"/>
      <c r="L16" s="829" t="s">
        <v>7</v>
      </c>
      <c r="M16" s="830"/>
      <c r="N16" s="830"/>
      <c r="O16" s="842"/>
      <c r="P16" s="841" t="s">
        <v>10</v>
      </c>
      <c r="Q16" s="841"/>
      <c r="R16" s="841"/>
      <c r="S16" s="841"/>
      <c r="T16" s="841"/>
      <c r="U16" s="841"/>
    </row>
    <row r="17" spans="2:30" s="75" customFormat="1" ht="15.75" customHeight="1" x14ac:dyDescent="0.25">
      <c r="B17" s="843">
        <v>1</v>
      </c>
      <c r="C17" s="844"/>
      <c r="D17" s="844"/>
      <c r="E17" s="844"/>
      <c r="F17" s="845"/>
      <c r="G17" s="843" t="s">
        <v>277</v>
      </c>
      <c r="H17" s="844"/>
      <c r="I17" s="844"/>
      <c r="J17" s="844"/>
      <c r="K17" s="845"/>
      <c r="L17" s="846">
        <v>7</v>
      </c>
      <c r="M17" s="847"/>
      <c r="N17" s="847"/>
      <c r="O17" s="848"/>
      <c r="P17" s="843" t="s">
        <v>8</v>
      </c>
      <c r="Q17" s="844"/>
      <c r="R17" s="844"/>
      <c r="S17" s="844"/>
      <c r="T17" s="844"/>
      <c r="U17" s="845"/>
      <c r="V17" s="375">
        <f>+L17</f>
        <v>7</v>
      </c>
    </row>
    <row r="18" spans="2:30" s="75" customFormat="1" ht="15.75" customHeight="1" x14ac:dyDescent="0.25">
      <c r="B18" s="843">
        <v>2</v>
      </c>
      <c r="C18" s="844"/>
      <c r="D18" s="844"/>
      <c r="E18" s="844"/>
      <c r="F18" s="845"/>
      <c r="G18" s="851" t="s">
        <v>278</v>
      </c>
      <c r="H18" s="851"/>
      <c r="I18" s="851"/>
      <c r="J18" s="851"/>
      <c r="K18" s="851"/>
      <c r="L18" s="849">
        <v>11</v>
      </c>
      <c r="M18" s="850"/>
      <c r="N18" s="850"/>
      <c r="O18" s="850"/>
      <c r="P18" s="851" t="s">
        <v>52</v>
      </c>
      <c r="Q18" s="851"/>
      <c r="R18" s="851"/>
      <c r="S18" s="851"/>
      <c r="T18" s="851"/>
      <c r="U18" s="851"/>
      <c r="V18" s="375">
        <f>+L18</f>
        <v>11</v>
      </c>
    </row>
    <row r="19" spans="2:30" s="75" customFormat="1" ht="15.75" customHeight="1" x14ac:dyDescent="0.25">
      <c r="B19" s="843">
        <v>3</v>
      </c>
      <c r="C19" s="844"/>
      <c r="D19" s="844"/>
      <c r="E19" s="844"/>
      <c r="F19" s="845"/>
      <c r="G19" s="851" t="s">
        <v>279</v>
      </c>
      <c r="H19" s="851"/>
      <c r="I19" s="851"/>
      <c r="J19" s="851"/>
      <c r="K19" s="851"/>
      <c r="L19" s="849">
        <v>13</v>
      </c>
      <c r="M19" s="850"/>
      <c r="N19" s="850"/>
      <c r="O19" s="850"/>
      <c r="P19" s="851" t="s">
        <v>11</v>
      </c>
      <c r="Q19" s="851"/>
      <c r="R19" s="851"/>
      <c r="S19" s="851"/>
      <c r="T19" s="851"/>
      <c r="U19" s="851"/>
      <c r="V19" s="375">
        <f>+L19</f>
        <v>13</v>
      </c>
    </row>
    <row r="20" spans="2:30" s="75" customFormat="1" ht="15.75" customHeight="1" x14ac:dyDescent="0.25">
      <c r="B20" s="843">
        <v>4</v>
      </c>
      <c r="C20" s="844"/>
      <c r="D20" s="844"/>
      <c r="E20" s="844"/>
      <c r="F20" s="845"/>
      <c r="G20" s="851" t="s">
        <v>280</v>
      </c>
      <c r="H20" s="851"/>
      <c r="I20" s="851"/>
      <c r="J20" s="851"/>
      <c r="K20" s="851"/>
      <c r="L20" s="874"/>
      <c r="M20" s="875"/>
      <c r="N20" s="875"/>
      <c r="O20" s="875"/>
      <c r="P20" s="852"/>
      <c r="Q20" s="852"/>
      <c r="R20" s="852"/>
      <c r="S20" s="852"/>
      <c r="T20" s="852"/>
      <c r="U20" s="852"/>
    </row>
    <row r="21" spans="2:30" s="75" customFormat="1" ht="15.75" customHeight="1" x14ac:dyDescent="0.25">
      <c r="B21" s="843">
        <v>5</v>
      </c>
      <c r="C21" s="844"/>
      <c r="D21" s="844"/>
      <c r="E21" s="844"/>
      <c r="F21" s="845"/>
      <c r="G21" s="851" t="s">
        <v>281</v>
      </c>
      <c r="H21" s="851"/>
      <c r="I21" s="851"/>
      <c r="J21" s="851"/>
      <c r="K21" s="851"/>
      <c r="L21" s="874"/>
      <c r="M21" s="875"/>
      <c r="N21" s="875"/>
      <c r="O21" s="875"/>
      <c r="P21" s="852"/>
      <c r="Q21" s="852"/>
      <c r="R21" s="852"/>
      <c r="S21" s="852"/>
      <c r="T21" s="852"/>
      <c r="U21" s="852"/>
    </row>
    <row r="22" spans="2:30" s="75" customFormat="1" ht="27.75" customHeight="1" thickBot="1" x14ac:dyDescent="0.3">
      <c r="B22" s="370" t="s">
        <v>305</v>
      </c>
      <c r="C22" s="90"/>
      <c r="D22" s="90"/>
      <c r="E22" s="90"/>
      <c r="F22" s="90"/>
      <c r="G22" s="90"/>
      <c r="H22" s="91"/>
      <c r="I22" s="90"/>
      <c r="J22" s="90"/>
      <c r="K22" s="90"/>
      <c r="L22" s="69"/>
      <c r="M22" s="90"/>
      <c r="N22" s="90"/>
      <c r="O22" s="90"/>
      <c r="P22" s="90"/>
      <c r="Q22" s="90"/>
      <c r="R22" s="91"/>
      <c r="S22" s="90"/>
      <c r="T22" s="90"/>
      <c r="U22" s="90"/>
    </row>
    <row r="23" spans="2:30" s="75" customFormat="1" ht="31.5" customHeight="1" x14ac:dyDescent="0.25">
      <c r="B23" s="738" t="s">
        <v>29</v>
      </c>
      <c r="C23" s="884" t="s">
        <v>12</v>
      </c>
      <c r="D23" s="885"/>
      <c r="E23" s="885"/>
      <c r="F23" s="885"/>
      <c r="G23" s="885"/>
      <c r="H23" s="886"/>
      <c r="I23" s="893" t="s">
        <v>134</v>
      </c>
      <c r="J23" s="865" t="s">
        <v>30</v>
      </c>
      <c r="K23" s="866"/>
      <c r="L23" s="866"/>
      <c r="M23" s="866"/>
      <c r="N23" s="866"/>
      <c r="O23" s="866"/>
      <c r="P23" s="866"/>
      <c r="Q23" s="866"/>
      <c r="R23" s="866"/>
      <c r="S23" s="866"/>
      <c r="T23" s="866"/>
      <c r="U23" s="866"/>
      <c r="V23" s="866"/>
      <c r="W23" s="866"/>
      <c r="X23" s="867"/>
      <c r="Y23" s="863" t="s">
        <v>26</v>
      </c>
      <c r="Z23" s="903" t="s">
        <v>27</v>
      </c>
      <c r="AA23" s="863" t="s">
        <v>31</v>
      </c>
      <c r="AB23" s="871" t="s">
        <v>136</v>
      </c>
    </row>
    <row r="24" spans="2:30" s="75" customFormat="1" ht="31.5" customHeight="1" thickBot="1" x14ac:dyDescent="0.3">
      <c r="B24" s="835"/>
      <c r="C24" s="887"/>
      <c r="D24" s="888"/>
      <c r="E24" s="888"/>
      <c r="F24" s="888"/>
      <c r="G24" s="888"/>
      <c r="H24" s="889"/>
      <c r="I24" s="894"/>
      <c r="J24" s="868"/>
      <c r="K24" s="869"/>
      <c r="L24" s="869"/>
      <c r="M24" s="869"/>
      <c r="N24" s="869"/>
      <c r="O24" s="869"/>
      <c r="P24" s="869"/>
      <c r="Q24" s="869"/>
      <c r="R24" s="869"/>
      <c r="S24" s="869"/>
      <c r="T24" s="869"/>
      <c r="U24" s="869"/>
      <c r="V24" s="869"/>
      <c r="W24" s="869"/>
      <c r="X24" s="870"/>
      <c r="Y24" s="864"/>
      <c r="Z24" s="904"/>
      <c r="AA24" s="864"/>
      <c r="AB24" s="872"/>
    </row>
    <row r="25" spans="2:30" s="75" customFormat="1" ht="31.5" customHeight="1" thickBot="1" x14ac:dyDescent="0.35">
      <c r="B25" s="836"/>
      <c r="C25" s="890"/>
      <c r="D25" s="891"/>
      <c r="E25" s="891"/>
      <c r="F25" s="891"/>
      <c r="G25" s="891"/>
      <c r="H25" s="892"/>
      <c r="I25" s="895"/>
      <c r="J25" s="424">
        <v>1</v>
      </c>
      <c r="K25" s="425">
        <f>J25+1</f>
        <v>2</v>
      </c>
      <c r="L25" s="425">
        <f t="shared" ref="L25:X25" si="0">K25+1</f>
        <v>3</v>
      </c>
      <c r="M25" s="425">
        <f t="shared" si="0"/>
        <v>4</v>
      </c>
      <c r="N25" s="425">
        <f t="shared" si="0"/>
        <v>5</v>
      </c>
      <c r="O25" s="425">
        <f t="shared" si="0"/>
        <v>6</v>
      </c>
      <c r="P25" s="425">
        <f>O25+1</f>
        <v>7</v>
      </c>
      <c r="Q25" s="425">
        <f t="shared" si="0"/>
        <v>8</v>
      </c>
      <c r="R25" s="425">
        <f t="shared" si="0"/>
        <v>9</v>
      </c>
      <c r="S25" s="425">
        <f t="shared" si="0"/>
        <v>10</v>
      </c>
      <c r="T25" s="425">
        <f t="shared" si="0"/>
        <v>11</v>
      </c>
      <c r="U25" s="425">
        <f t="shared" si="0"/>
        <v>12</v>
      </c>
      <c r="V25" s="425">
        <f>U25+1</f>
        <v>13</v>
      </c>
      <c r="W25" s="425">
        <f t="shared" si="0"/>
        <v>14</v>
      </c>
      <c r="X25" s="426">
        <f t="shared" si="0"/>
        <v>15</v>
      </c>
      <c r="Y25" s="759"/>
      <c r="Z25" s="905"/>
      <c r="AA25" s="739"/>
      <c r="AB25" s="873"/>
    </row>
    <row r="26" spans="2:30" s="75" customFormat="1" ht="35.25" customHeight="1" thickBot="1" x14ac:dyDescent="0.3">
      <c r="B26" s="738" t="str">
        <f>'SEPG-F-057'!B17</f>
        <v>GAF - AC 1</v>
      </c>
      <c r="C26" s="732" t="str">
        <f>IF(COUNTA('SEPG-F-057'!C17)&gt;0,'SEPG-F-057'!C17,"")</f>
        <v xml:space="preserve">Filtración de información , manipulación o robo de expedientes físicos para fines ilícitos. </v>
      </c>
      <c r="D26" s="733"/>
      <c r="E26" s="733"/>
      <c r="F26" s="733"/>
      <c r="G26" s="733"/>
      <c r="H26" s="734"/>
      <c r="I26" s="314" t="s">
        <v>14</v>
      </c>
      <c r="J26" s="423">
        <v>3</v>
      </c>
      <c r="K26" s="423">
        <v>3</v>
      </c>
      <c r="L26" s="423"/>
      <c r="M26" s="423"/>
      <c r="N26" s="423"/>
      <c r="O26" s="423"/>
      <c r="P26" s="423"/>
      <c r="Q26" s="423"/>
      <c r="R26" s="423"/>
      <c r="S26" s="423"/>
      <c r="T26" s="423"/>
      <c r="U26" s="423"/>
      <c r="V26" s="423"/>
      <c r="W26" s="423"/>
      <c r="X26" s="423"/>
      <c r="Y26" s="316">
        <f>IFERROR(MAX(_xlfn.MODE.MULT(J26:X26)),"")</f>
        <v>3</v>
      </c>
      <c r="Z26" s="285" t="str">
        <f>VLOOKUP(Y26,$B$17:$K$21,6,FALSE)</f>
        <v xml:space="preserve">Posible </v>
      </c>
      <c r="AA26" s="748">
        <f>IFERROR(Y26*Y27,"")</f>
        <v>39</v>
      </c>
      <c r="AB26" s="753" t="str">
        <f>IFERROR(VLOOKUP(AA26,DB!$B$37:$D$51,2,FALSE),"")</f>
        <v>Riesgo Extremo (Z-13)</v>
      </c>
      <c r="AD26" s="852"/>
    </row>
    <row r="27" spans="2:30" s="75" customFormat="1" ht="34.5" customHeight="1" thickBot="1" x14ac:dyDescent="0.3">
      <c r="B27" s="739"/>
      <c r="C27" s="735"/>
      <c r="D27" s="736"/>
      <c r="E27" s="736"/>
      <c r="F27" s="736"/>
      <c r="G27" s="736"/>
      <c r="H27" s="737"/>
      <c r="I27" s="315" t="s">
        <v>15</v>
      </c>
      <c r="J27" s="906">
        <v>13</v>
      </c>
      <c r="K27" s="746"/>
      <c r="L27" s="746"/>
      <c r="M27" s="746"/>
      <c r="N27" s="746"/>
      <c r="O27" s="746"/>
      <c r="P27" s="746"/>
      <c r="Q27" s="746"/>
      <c r="R27" s="746"/>
      <c r="S27" s="746"/>
      <c r="T27" s="746"/>
      <c r="U27" s="746"/>
      <c r="V27" s="746"/>
      <c r="W27" s="746"/>
      <c r="X27" s="747"/>
      <c r="Y27" s="374">
        <f>+J27</f>
        <v>13</v>
      </c>
      <c r="Z27" s="285" t="str">
        <f>VLOOKUP(Y27,$L$17:$U$19,5,FALSE)</f>
        <v>Catastrófico</v>
      </c>
      <c r="AA27" s="749"/>
      <c r="AB27" s="754"/>
      <c r="AD27" s="852"/>
    </row>
    <row r="28" spans="2:30" s="75" customFormat="1" ht="31.5" customHeight="1" thickBot="1" x14ac:dyDescent="0.3">
      <c r="B28" s="738" t="str">
        <f>'SEPG-F-057'!B18</f>
        <v>GAF - AC 2</v>
      </c>
      <c r="C28" s="732" t="str">
        <f>IF(COUNTA('SEPG-F-057'!C18)&gt;0,'SEPG-F-057'!C18,"")</f>
        <v>Destrucción de información con fines ilícitos</v>
      </c>
      <c r="D28" s="733"/>
      <c r="E28" s="733"/>
      <c r="F28" s="733"/>
      <c r="G28" s="733"/>
      <c r="H28" s="734"/>
      <c r="I28" s="282" t="s">
        <v>14</v>
      </c>
      <c r="J28" s="423">
        <v>3</v>
      </c>
      <c r="K28" s="423">
        <v>3</v>
      </c>
      <c r="L28" s="423"/>
      <c r="M28" s="423"/>
      <c r="N28" s="423"/>
      <c r="O28" s="423"/>
      <c r="P28" s="423"/>
      <c r="Q28" s="423"/>
      <c r="R28" s="423"/>
      <c r="S28" s="423"/>
      <c r="T28" s="423"/>
      <c r="U28" s="423"/>
      <c r="V28" s="423"/>
      <c r="W28" s="423"/>
      <c r="X28" s="423"/>
      <c r="Y28" s="287">
        <f>IFERROR(MAX(_xlfn.MODE.MULT(J28:X28)),"")</f>
        <v>3</v>
      </c>
      <c r="Z28" s="285" t="str">
        <f>VLOOKUP(Y28,$B$17:$K$21,6,FALSE)</f>
        <v xml:space="preserve">Posible </v>
      </c>
      <c r="AA28" s="748">
        <f>IFERROR(Y28*Y29,"")</f>
        <v>39</v>
      </c>
      <c r="AB28" s="753" t="str">
        <f>IFERROR(VLOOKUP(AA28,DB!$B$37:$D$51,2,FALSE),"")</f>
        <v>Riesgo Extremo (Z-13)</v>
      </c>
    </row>
    <row r="29" spans="2:30" s="75" customFormat="1" ht="24.95" customHeight="1" thickBot="1" x14ac:dyDescent="0.3">
      <c r="B29" s="759"/>
      <c r="C29" s="760"/>
      <c r="D29" s="761"/>
      <c r="E29" s="761"/>
      <c r="F29" s="761"/>
      <c r="G29" s="761"/>
      <c r="H29" s="762"/>
      <c r="I29" s="283" t="s">
        <v>15</v>
      </c>
      <c r="J29" s="745">
        <v>13</v>
      </c>
      <c r="K29" s="746"/>
      <c r="L29" s="746"/>
      <c r="M29" s="746"/>
      <c r="N29" s="746"/>
      <c r="O29" s="746"/>
      <c r="P29" s="746"/>
      <c r="Q29" s="746"/>
      <c r="R29" s="746"/>
      <c r="S29" s="746"/>
      <c r="T29" s="746"/>
      <c r="U29" s="746"/>
      <c r="V29" s="746"/>
      <c r="W29" s="746"/>
      <c r="X29" s="747"/>
      <c r="Y29" s="374">
        <f>+J29</f>
        <v>13</v>
      </c>
      <c r="Z29" s="285" t="str">
        <f>VLOOKUP(Y29,$L$17:$U$19,5,FALSE)</f>
        <v>Catastrófico</v>
      </c>
      <c r="AA29" s="749"/>
      <c r="AB29" s="754"/>
    </row>
    <row r="30" spans="2:30" s="75" customFormat="1" ht="37.5" customHeight="1" thickBot="1" x14ac:dyDescent="0.3">
      <c r="B30" s="738" t="str">
        <f>'SEPG-F-057'!B19</f>
        <v>GAF - AC 3</v>
      </c>
      <c r="C30" s="732" t="str">
        <f>IF(COUNTA('SEPG-F-057'!C19)&gt;0,'SEPG-F-057'!C19,"")</f>
        <v>Ocultar  o demorar correspondencia entrante o de salida</v>
      </c>
      <c r="D30" s="733"/>
      <c r="E30" s="733"/>
      <c r="F30" s="733"/>
      <c r="G30" s="733"/>
      <c r="H30" s="734"/>
      <c r="I30" s="282" t="s">
        <v>14</v>
      </c>
      <c r="J30" s="423">
        <v>3</v>
      </c>
      <c r="K30" s="423">
        <v>3</v>
      </c>
      <c r="L30" s="423"/>
      <c r="M30" s="423"/>
      <c r="N30" s="423"/>
      <c r="O30" s="423"/>
      <c r="P30" s="423"/>
      <c r="Q30" s="423"/>
      <c r="R30" s="423"/>
      <c r="S30" s="423"/>
      <c r="T30" s="423"/>
      <c r="U30" s="423"/>
      <c r="V30" s="423"/>
      <c r="W30" s="423"/>
      <c r="X30" s="423"/>
      <c r="Y30" s="286">
        <f>IFERROR(MAX(_xlfn.MODE.MULT(J30:X30)),"")</f>
        <v>3</v>
      </c>
      <c r="Z30" s="285" t="str">
        <f>VLOOKUP(Y30,$B$17:$K$21,6,FALSE)</f>
        <v xml:space="preserve">Posible </v>
      </c>
      <c r="AA30" s="748">
        <f>IFERROR(Y30*Y31,"")</f>
        <v>33</v>
      </c>
      <c r="AB30" s="753" t="str">
        <f>IFERROR(VLOOKUP(AA30,DB!$B$37:$D$51,2,FALSE),"")</f>
        <v>Riesgo Alto (Z-9)</v>
      </c>
    </row>
    <row r="31" spans="2:30" s="75" customFormat="1" ht="29.25" customHeight="1" thickBot="1" x14ac:dyDescent="0.3">
      <c r="B31" s="739"/>
      <c r="C31" s="735"/>
      <c r="D31" s="736"/>
      <c r="E31" s="736"/>
      <c r="F31" s="736"/>
      <c r="G31" s="736"/>
      <c r="H31" s="737"/>
      <c r="I31" s="281" t="s">
        <v>15</v>
      </c>
      <c r="J31" s="745">
        <v>11</v>
      </c>
      <c r="K31" s="746"/>
      <c r="L31" s="746"/>
      <c r="M31" s="746"/>
      <c r="N31" s="746"/>
      <c r="O31" s="746"/>
      <c r="P31" s="746"/>
      <c r="Q31" s="746"/>
      <c r="R31" s="746"/>
      <c r="S31" s="746"/>
      <c r="T31" s="746"/>
      <c r="U31" s="746"/>
      <c r="V31" s="746"/>
      <c r="W31" s="746"/>
      <c r="X31" s="747"/>
      <c r="Y31" s="374">
        <f>+J31</f>
        <v>11</v>
      </c>
      <c r="Z31" s="285" t="str">
        <f>VLOOKUP(Y31,$L$17:$U$19,5,FALSE)</f>
        <v>Mayor</v>
      </c>
      <c r="AA31" s="749"/>
      <c r="AB31" s="754"/>
    </row>
    <row r="32" spans="2:30" s="75" customFormat="1" ht="24.95" customHeight="1" thickBot="1" x14ac:dyDescent="0.3">
      <c r="B32" s="738" t="str">
        <f>'SEPG-F-057'!B20</f>
        <v>GAF - AC 4</v>
      </c>
      <c r="C32" s="732" t="str">
        <f>IF(COUNTA('SEPG-F-057'!C20)&gt;0,'SEPG-F-057'!C20,"")</f>
        <v>Perdidas de información por medidas de conservación deficientes.</v>
      </c>
      <c r="D32" s="733"/>
      <c r="E32" s="733"/>
      <c r="F32" s="733"/>
      <c r="G32" s="733"/>
      <c r="H32" s="734"/>
      <c r="I32" s="282" t="s">
        <v>14</v>
      </c>
      <c r="J32" s="423">
        <v>3</v>
      </c>
      <c r="K32" s="423">
        <v>3</v>
      </c>
      <c r="L32" s="423"/>
      <c r="M32" s="423"/>
      <c r="N32" s="423"/>
      <c r="O32" s="423"/>
      <c r="P32" s="423"/>
      <c r="Q32" s="423"/>
      <c r="R32" s="423"/>
      <c r="S32" s="423"/>
      <c r="T32" s="423"/>
      <c r="U32" s="423"/>
      <c r="V32" s="423"/>
      <c r="W32" s="423"/>
      <c r="X32" s="423"/>
      <c r="Y32" s="287">
        <f>IFERROR(MAX(_xlfn.MODE.MULT(J32:X32)),"")</f>
        <v>3</v>
      </c>
      <c r="Z32" s="285" t="str">
        <f>VLOOKUP(Y32,$B$17:$K$21,6,FALSE)</f>
        <v xml:space="preserve">Posible </v>
      </c>
      <c r="AA32" s="748">
        <f>IFERROR(Y32*Y33,"")</f>
        <v>39</v>
      </c>
      <c r="AB32" s="753" t="str">
        <f>IFERROR(VLOOKUP(AA32,DB!$B$37:$D$51,2,FALSE),"")</f>
        <v>Riesgo Extremo (Z-13)</v>
      </c>
    </row>
    <row r="33" spans="2:28" s="75" customFormat="1" ht="34.5" customHeight="1" thickBot="1" x14ac:dyDescent="0.3">
      <c r="B33" s="739"/>
      <c r="C33" s="735"/>
      <c r="D33" s="736"/>
      <c r="E33" s="736"/>
      <c r="F33" s="736"/>
      <c r="G33" s="736"/>
      <c r="H33" s="737"/>
      <c r="I33" s="281" t="s">
        <v>15</v>
      </c>
      <c r="J33" s="745">
        <v>13</v>
      </c>
      <c r="K33" s="746"/>
      <c r="L33" s="746"/>
      <c r="M33" s="746"/>
      <c r="N33" s="746"/>
      <c r="O33" s="746"/>
      <c r="P33" s="746"/>
      <c r="Q33" s="746"/>
      <c r="R33" s="746"/>
      <c r="S33" s="746"/>
      <c r="T33" s="746"/>
      <c r="U33" s="746"/>
      <c r="V33" s="746"/>
      <c r="W33" s="746"/>
      <c r="X33" s="747"/>
      <c r="Y33" s="374">
        <f>+J33</f>
        <v>13</v>
      </c>
      <c r="Z33" s="285" t="str">
        <f>VLOOKUP(Y33,$L$17:$U$19,5,FALSE)</f>
        <v>Catastrófico</v>
      </c>
      <c r="AA33" s="749"/>
      <c r="AB33" s="754"/>
    </row>
    <row r="34" spans="2:28" s="75" customFormat="1" ht="37.5" customHeight="1" thickBot="1" x14ac:dyDescent="0.3">
      <c r="B34" s="738" t="str">
        <f>'SEPG-F-057'!B21</f>
        <v>GAF - AC 5</v>
      </c>
      <c r="C34" s="732" t="str">
        <f>IF(COUNTA('SEPG-F-057'!C21)&gt;0,'SEPG-F-057'!C21,"")</f>
        <v>Demoras y posibles pérdidas de documentos que forman parte de los expedientes de contratación de Concesiones e Interventorías.</v>
      </c>
      <c r="D34" s="733"/>
      <c r="E34" s="733"/>
      <c r="F34" s="733"/>
      <c r="G34" s="733"/>
      <c r="H34" s="734"/>
      <c r="I34" s="282" t="s">
        <v>14</v>
      </c>
      <c r="J34" s="423">
        <v>3</v>
      </c>
      <c r="K34" s="423">
        <v>3</v>
      </c>
      <c r="L34" s="423"/>
      <c r="M34" s="423"/>
      <c r="N34" s="423"/>
      <c r="O34" s="423"/>
      <c r="P34" s="423"/>
      <c r="Q34" s="423"/>
      <c r="R34" s="423"/>
      <c r="S34" s="423"/>
      <c r="T34" s="423"/>
      <c r="U34" s="423"/>
      <c r="V34" s="423"/>
      <c r="W34" s="423"/>
      <c r="X34" s="423"/>
      <c r="Y34" s="286">
        <f>IFERROR(MAX(_xlfn.MODE.MULT(J34:X34)),"")</f>
        <v>3</v>
      </c>
      <c r="Z34" s="285" t="str">
        <f>VLOOKUP(Y34,$B$17:$K$21,6,FALSE)</f>
        <v xml:space="preserve">Posible </v>
      </c>
      <c r="AA34" s="748">
        <f>IFERROR(Y34*Y35,"")</f>
        <v>39</v>
      </c>
      <c r="AB34" s="753" t="str">
        <f>IFERROR(VLOOKUP(AA34,DB!$B$37:$D$51,2,FALSE),"")</f>
        <v>Riesgo Extremo (Z-13)</v>
      </c>
    </row>
    <row r="35" spans="2:28" s="75" customFormat="1" ht="38.25" customHeight="1" thickBot="1" x14ac:dyDescent="0.3">
      <c r="B35" s="739"/>
      <c r="C35" s="735"/>
      <c r="D35" s="736"/>
      <c r="E35" s="736"/>
      <c r="F35" s="736"/>
      <c r="G35" s="736"/>
      <c r="H35" s="737"/>
      <c r="I35" s="281" t="s">
        <v>15</v>
      </c>
      <c r="J35" s="745">
        <v>13</v>
      </c>
      <c r="K35" s="746"/>
      <c r="L35" s="746"/>
      <c r="M35" s="746"/>
      <c r="N35" s="746"/>
      <c r="O35" s="746"/>
      <c r="P35" s="746"/>
      <c r="Q35" s="746"/>
      <c r="R35" s="746"/>
      <c r="S35" s="746"/>
      <c r="T35" s="746"/>
      <c r="U35" s="746"/>
      <c r="V35" s="746"/>
      <c r="W35" s="746"/>
      <c r="X35" s="747"/>
      <c r="Y35" s="374">
        <f>+J35</f>
        <v>13</v>
      </c>
      <c r="Z35" s="285" t="str">
        <f>VLOOKUP(Y35,$L$17:$U$19,5,FALSE)</f>
        <v>Catastrófico</v>
      </c>
      <c r="AA35" s="749"/>
      <c r="AB35" s="754"/>
    </row>
    <row r="36" spans="2:28" s="75" customFormat="1" ht="24.95" hidden="1" customHeight="1" thickBot="1" x14ac:dyDescent="0.3">
      <c r="B36" s="738">
        <f>'SEPG-F-057'!B22</f>
        <v>0</v>
      </c>
      <c r="C36" s="732" t="str">
        <f>IF(COUNTA('SEPG-F-057'!C22)&gt;0,'SEPG-F-057'!C22,"")</f>
        <v/>
      </c>
      <c r="D36" s="733"/>
      <c r="E36" s="733"/>
      <c r="F36" s="733"/>
      <c r="G36" s="733"/>
      <c r="H36" s="734"/>
      <c r="I36" s="282" t="s">
        <v>14</v>
      </c>
      <c r="J36" s="423"/>
      <c r="K36" s="423"/>
      <c r="L36" s="423"/>
      <c r="M36" s="423"/>
      <c r="N36" s="423"/>
      <c r="O36" s="423"/>
      <c r="P36" s="423"/>
      <c r="Q36" s="423"/>
      <c r="R36" s="423"/>
      <c r="S36" s="423"/>
      <c r="T36" s="423"/>
      <c r="U36" s="423"/>
      <c r="V36" s="423"/>
      <c r="W36" s="423"/>
      <c r="X36" s="423"/>
      <c r="Y36" s="287" t="str">
        <f>IFERROR(MAX(_xlfn.MODE.MULT(J36:X36)),"")</f>
        <v/>
      </c>
      <c r="Z36" s="285" t="e">
        <f>VLOOKUP(Y36,$B$17:$K$21,6,FALSE)</f>
        <v>#N/A</v>
      </c>
      <c r="AA36" s="748" t="str">
        <f>IFERROR(Y36*Y37,"")</f>
        <v/>
      </c>
      <c r="AB36" s="753" t="str">
        <f>IFERROR(VLOOKUP(AA36,DB!$B$37:$D$51,2,FALSE),"")</f>
        <v/>
      </c>
    </row>
    <row r="37" spans="2:28" s="75" customFormat="1" ht="24.95" hidden="1" customHeight="1" thickBot="1" x14ac:dyDescent="0.3">
      <c r="B37" s="739"/>
      <c r="C37" s="735"/>
      <c r="D37" s="736"/>
      <c r="E37" s="736"/>
      <c r="F37" s="736"/>
      <c r="G37" s="736"/>
      <c r="H37" s="737"/>
      <c r="I37" s="281" t="s">
        <v>15</v>
      </c>
      <c r="J37" s="745"/>
      <c r="K37" s="746"/>
      <c r="L37" s="746"/>
      <c r="M37" s="746"/>
      <c r="N37" s="746"/>
      <c r="O37" s="746"/>
      <c r="P37" s="746"/>
      <c r="Q37" s="746"/>
      <c r="R37" s="746"/>
      <c r="S37" s="746"/>
      <c r="T37" s="746"/>
      <c r="U37" s="746"/>
      <c r="V37" s="746"/>
      <c r="W37" s="746"/>
      <c r="X37" s="747"/>
      <c r="Y37" s="374">
        <f>+J37</f>
        <v>0</v>
      </c>
      <c r="Z37" s="285" t="e">
        <f>VLOOKUP(Y37,$L$17:$U$19,5,FALSE)</f>
        <v>#N/A</v>
      </c>
      <c r="AA37" s="749"/>
      <c r="AB37" s="754"/>
    </row>
    <row r="38" spans="2:28" s="75" customFormat="1" ht="24.95" hidden="1" customHeight="1" thickBot="1" x14ac:dyDescent="0.3">
      <c r="B38" s="738">
        <f>'SEPG-F-057'!B23</f>
        <v>0</v>
      </c>
      <c r="C38" s="732" t="str">
        <f>IF(COUNTA('SEPG-F-057'!C23)&gt;0,'SEPG-F-057'!C23,"")</f>
        <v/>
      </c>
      <c r="D38" s="733"/>
      <c r="E38" s="733"/>
      <c r="F38" s="733"/>
      <c r="G38" s="733"/>
      <c r="H38" s="734"/>
      <c r="I38" s="282" t="s">
        <v>14</v>
      </c>
      <c r="J38" s="423"/>
      <c r="K38" s="423"/>
      <c r="L38" s="423"/>
      <c r="M38" s="423"/>
      <c r="N38" s="423"/>
      <c r="O38" s="423"/>
      <c r="P38" s="423"/>
      <c r="Q38" s="423"/>
      <c r="R38" s="423"/>
      <c r="S38" s="423"/>
      <c r="T38" s="423"/>
      <c r="U38" s="423"/>
      <c r="V38" s="423"/>
      <c r="W38" s="423"/>
      <c r="X38" s="423"/>
      <c r="Y38" s="286" t="str">
        <f>IFERROR(MAX(_xlfn.MODE.MULT(J38:X38)),"")</f>
        <v/>
      </c>
      <c r="Z38" s="285" t="e">
        <f>VLOOKUP(Y38,$B$17:$K$21,6,FALSE)</f>
        <v>#N/A</v>
      </c>
      <c r="AA38" s="748" t="str">
        <f>IFERROR(Y38*Y39,"")</f>
        <v/>
      </c>
      <c r="AB38" s="753" t="str">
        <f>IFERROR(VLOOKUP(AA38,DB!$B$37:$D$51,2,FALSE),"")</f>
        <v/>
      </c>
    </row>
    <row r="39" spans="2:28" s="75" customFormat="1" ht="24.95" hidden="1" customHeight="1" thickBot="1" x14ac:dyDescent="0.3">
      <c r="B39" s="739"/>
      <c r="C39" s="735"/>
      <c r="D39" s="736"/>
      <c r="E39" s="736"/>
      <c r="F39" s="736"/>
      <c r="G39" s="736"/>
      <c r="H39" s="737"/>
      <c r="I39" s="281" t="s">
        <v>15</v>
      </c>
      <c r="J39" s="745"/>
      <c r="K39" s="746"/>
      <c r="L39" s="746"/>
      <c r="M39" s="746"/>
      <c r="N39" s="746"/>
      <c r="O39" s="746"/>
      <c r="P39" s="746"/>
      <c r="Q39" s="746"/>
      <c r="R39" s="746"/>
      <c r="S39" s="746"/>
      <c r="T39" s="746"/>
      <c r="U39" s="746"/>
      <c r="V39" s="746"/>
      <c r="W39" s="746"/>
      <c r="X39" s="747"/>
      <c r="Y39" s="374">
        <f>+J39</f>
        <v>0</v>
      </c>
      <c r="Z39" s="285" t="e">
        <f>VLOOKUP(Y39,$L$17:$U$19,5,FALSE)</f>
        <v>#N/A</v>
      </c>
      <c r="AA39" s="749"/>
      <c r="AB39" s="754"/>
    </row>
    <row r="40" spans="2:28" s="75" customFormat="1" ht="24.95" hidden="1" customHeight="1" thickBot="1" x14ac:dyDescent="0.3">
      <c r="B40" s="738">
        <f>'SEPG-F-057'!B24</f>
        <v>0</v>
      </c>
      <c r="C40" s="732" t="str">
        <f>IF(COUNTA('SEPG-F-057'!C24)&gt;0,'SEPG-F-057'!C24,"")</f>
        <v/>
      </c>
      <c r="D40" s="733"/>
      <c r="E40" s="733"/>
      <c r="F40" s="733"/>
      <c r="G40" s="733"/>
      <c r="H40" s="734"/>
      <c r="I40" s="282" t="s">
        <v>14</v>
      </c>
      <c r="J40" s="423"/>
      <c r="K40" s="423"/>
      <c r="L40" s="423"/>
      <c r="M40" s="423"/>
      <c r="N40" s="423"/>
      <c r="O40" s="423"/>
      <c r="P40" s="423"/>
      <c r="Q40" s="423"/>
      <c r="R40" s="423"/>
      <c r="S40" s="423"/>
      <c r="T40" s="423"/>
      <c r="U40" s="423"/>
      <c r="V40" s="423"/>
      <c r="W40" s="423"/>
      <c r="X40" s="423"/>
      <c r="Y40" s="287" t="str">
        <f>IFERROR(MAX(_xlfn.MODE.MULT(J40:X40)),"")</f>
        <v/>
      </c>
      <c r="Z40" s="285" t="e">
        <f>VLOOKUP(Y40,$B$17:$K$21,6,FALSE)</f>
        <v>#N/A</v>
      </c>
      <c r="AA40" s="748" t="str">
        <f>IFERROR(Y40*Y41,"")</f>
        <v/>
      </c>
      <c r="AB40" s="753" t="str">
        <f>IFERROR(VLOOKUP(AA40,DB!$B$37:$D$51,2,FALSE),"")</f>
        <v/>
      </c>
    </row>
    <row r="41" spans="2:28" s="75" customFormat="1" ht="24.95" hidden="1" customHeight="1" thickBot="1" x14ac:dyDescent="0.3">
      <c r="B41" s="739"/>
      <c r="C41" s="735"/>
      <c r="D41" s="736"/>
      <c r="E41" s="736"/>
      <c r="F41" s="736"/>
      <c r="G41" s="736"/>
      <c r="H41" s="737"/>
      <c r="I41" s="281" t="s">
        <v>15</v>
      </c>
      <c r="J41" s="745"/>
      <c r="K41" s="746"/>
      <c r="L41" s="746"/>
      <c r="M41" s="746"/>
      <c r="N41" s="746"/>
      <c r="O41" s="746"/>
      <c r="P41" s="746"/>
      <c r="Q41" s="746"/>
      <c r="R41" s="746"/>
      <c r="S41" s="746"/>
      <c r="T41" s="746"/>
      <c r="U41" s="746"/>
      <c r="V41" s="746"/>
      <c r="W41" s="746"/>
      <c r="X41" s="747"/>
      <c r="Y41" s="374">
        <f>+J41</f>
        <v>0</v>
      </c>
      <c r="Z41" s="285" t="e">
        <f>VLOOKUP(Y41,$L$17:$U$19,5,FALSE)</f>
        <v>#N/A</v>
      </c>
      <c r="AA41" s="749"/>
      <c r="AB41" s="754"/>
    </row>
    <row r="42" spans="2:28" s="75" customFormat="1" ht="24.95" hidden="1" customHeight="1" x14ac:dyDescent="0.25">
      <c r="B42" s="738">
        <f>'SEPG-F-057'!B25</f>
        <v>1</v>
      </c>
      <c r="C42" s="732" t="str">
        <f>IF(COUNTA('SEPG-F-057'!C25)&gt;0,'SEPG-F-057'!C25,"")</f>
        <v/>
      </c>
      <c r="D42" s="733"/>
      <c r="E42" s="733"/>
      <c r="F42" s="733"/>
      <c r="G42" s="733"/>
      <c r="H42" s="734"/>
      <c r="I42" s="282" t="s">
        <v>14</v>
      </c>
      <c r="J42" s="317"/>
      <c r="K42" s="317"/>
      <c r="L42" s="317"/>
      <c r="M42" s="317"/>
      <c r="N42" s="317"/>
      <c r="O42" s="317"/>
      <c r="P42" s="317"/>
      <c r="Q42" s="317"/>
      <c r="R42" s="317"/>
      <c r="S42" s="317"/>
      <c r="T42" s="317"/>
      <c r="U42" s="317"/>
      <c r="V42" s="317"/>
      <c r="W42" s="317"/>
      <c r="X42" s="317"/>
      <c r="Y42" s="286" t="str">
        <f>IFERROR(MAX(_xlfn.MODE.MULT(J42:X42)),"")</f>
        <v/>
      </c>
      <c r="Z42" s="284" t="str">
        <f>IFERROR(IF(I42="P",IF(COUNT(K42:X42)&gt;1,VLOOKUP(Y42,$B$17:$K$21,6,0),""),IF(COUNT(K42:X42)&gt;1,VLOOKUP(Y42,$L$17:$U$21,5,0),"")),"")</f>
        <v/>
      </c>
      <c r="AA42" s="748" t="str">
        <f>IFERROR(Y42*Y43,"")</f>
        <v/>
      </c>
      <c r="AB42" s="753" t="str">
        <f>IFERROR(VLOOKUP(AA42,DB!$B$37:$D$51,2,FALSE),"")</f>
        <v/>
      </c>
    </row>
    <row r="43" spans="2:28" s="75" customFormat="1" ht="24.95" hidden="1" customHeight="1" thickBot="1" x14ac:dyDescent="0.3">
      <c r="B43" s="739"/>
      <c r="C43" s="735"/>
      <c r="D43" s="736"/>
      <c r="E43" s="736"/>
      <c r="F43" s="736"/>
      <c r="G43" s="736"/>
      <c r="H43" s="737"/>
      <c r="I43" s="281" t="s">
        <v>15</v>
      </c>
      <c r="J43" s="750">
        <v>7</v>
      </c>
      <c r="K43" s="751"/>
      <c r="L43" s="751"/>
      <c r="M43" s="751"/>
      <c r="N43" s="751"/>
      <c r="O43" s="751"/>
      <c r="P43" s="751"/>
      <c r="Q43" s="751"/>
      <c r="R43" s="751"/>
      <c r="S43" s="751"/>
      <c r="T43" s="751"/>
      <c r="U43" s="751"/>
      <c r="V43" s="751"/>
      <c r="W43" s="751"/>
      <c r="X43" s="752"/>
      <c r="Y43" s="374">
        <f>+J43</f>
        <v>7</v>
      </c>
      <c r="Z43" s="285" t="str">
        <f>VLOOKUP(Y43,$L$17:$U$19,5,FALSE)</f>
        <v>Moderado</v>
      </c>
      <c r="AA43" s="749"/>
      <c r="AB43" s="754"/>
    </row>
    <row r="44" spans="2:28" s="75" customFormat="1" ht="24.95" hidden="1" customHeight="1" thickBot="1" x14ac:dyDescent="0.3">
      <c r="B44" s="738">
        <f>'SEPG-F-057'!B26</f>
        <v>2</v>
      </c>
      <c r="C44" s="732" t="str">
        <f>IF(COUNTA('SEPG-F-057'!C26)&gt;0,'SEPG-F-057'!C26,"")</f>
        <v/>
      </c>
      <c r="D44" s="733"/>
      <c r="E44" s="733"/>
      <c r="F44" s="733"/>
      <c r="G44" s="733"/>
      <c r="H44" s="734"/>
      <c r="I44" s="282" t="s">
        <v>14</v>
      </c>
      <c r="J44" s="317"/>
      <c r="K44" s="317"/>
      <c r="L44" s="317"/>
      <c r="M44" s="317"/>
      <c r="N44" s="317"/>
      <c r="O44" s="317"/>
      <c r="P44" s="317"/>
      <c r="Q44" s="317"/>
      <c r="R44" s="317"/>
      <c r="S44" s="317"/>
      <c r="T44" s="317"/>
      <c r="U44" s="317"/>
      <c r="V44" s="317"/>
      <c r="W44" s="317"/>
      <c r="X44" s="317"/>
      <c r="Y44" s="287" t="str">
        <f>IFERROR(MAX(_xlfn.MODE.MULT(J44:X44)),"")</f>
        <v/>
      </c>
      <c r="Z44" s="285" t="e">
        <f>VLOOKUP(Y44,$B$17:$K$21,6,FALSE)</f>
        <v>#N/A</v>
      </c>
      <c r="AA44" s="748" t="str">
        <f>IFERROR(Y44*Y45,"")</f>
        <v/>
      </c>
      <c r="AB44" s="753" t="str">
        <f>IFERROR(VLOOKUP(AA44,DB!$B$37:$D$51,2,FALSE),"")</f>
        <v/>
      </c>
    </row>
    <row r="45" spans="2:28" s="75" customFormat="1" ht="24.95" hidden="1" customHeight="1" thickBot="1" x14ac:dyDescent="0.3">
      <c r="B45" s="739"/>
      <c r="C45" s="735"/>
      <c r="D45" s="736"/>
      <c r="E45" s="736"/>
      <c r="F45" s="736"/>
      <c r="G45" s="736"/>
      <c r="H45" s="737"/>
      <c r="I45" s="281" t="s">
        <v>15</v>
      </c>
      <c r="J45" s="750">
        <v>7</v>
      </c>
      <c r="K45" s="751"/>
      <c r="L45" s="751"/>
      <c r="M45" s="751"/>
      <c r="N45" s="751"/>
      <c r="O45" s="751"/>
      <c r="P45" s="751"/>
      <c r="Q45" s="751"/>
      <c r="R45" s="751"/>
      <c r="S45" s="751"/>
      <c r="T45" s="751"/>
      <c r="U45" s="751"/>
      <c r="V45" s="751"/>
      <c r="W45" s="751"/>
      <c r="X45" s="752"/>
      <c r="Y45" s="374">
        <f>+J45</f>
        <v>7</v>
      </c>
      <c r="Z45" s="285" t="str">
        <f>VLOOKUP(Y45,$L$17:$U$19,5,FALSE)</f>
        <v>Moderado</v>
      </c>
      <c r="AA45" s="749"/>
      <c r="AB45" s="754"/>
    </row>
    <row r="46" spans="2:28" s="75" customFormat="1" ht="24.95" hidden="1" customHeight="1" thickBot="1" x14ac:dyDescent="0.3">
      <c r="B46" s="738">
        <f>'SEPG-F-057'!B27</f>
        <v>3</v>
      </c>
      <c r="C46" s="732" t="str">
        <f>IF(COUNTA('SEPG-F-057'!C27)&gt;0,'SEPG-F-057'!C27,"")</f>
        <v/>
      </c>
      <c r="D46" s="733"/>
      <c r="E46" s="733"/>
      <c r="F46" s="733"/>
      <c r="G46" s="733"/>
      <c r="H46" s="734"/>
      <c r="I46" s="149" t="s">
        <v>14</v>
      </c>
      <c r="J46" s="317"/>
      <c r="K46" s="317"/>
      <c r="L46" s="317"/>
      <c r="M46" s="317"/>
      <c r="N46" s="317"/>
      <c r="O46" s="317"/>
      <c r="P46" s="317"/>
      <c r="Q46" s="317"/>
      <c r="R46" s="317"/>
      <c r="S46" s="317"/>
      <c r="T46" s="317"/>
      <c r="U46" s="317"/>
      <c r="V46" s="317"/>
      <c r="W46" s="317"/>
      <c r="X46" s="317"/>
      <c r="Y46" s="213" t="str">
        <f>IFERROR(MAX(_xlfn.MODE.MULT(J46:X46)),"")</f>
        <v/>
      </c>
      <c r="Z46" s="285" t="e">
        <f>VLOOKUP(Y46,$B$17:$K$21,6,FALSE)</f>
        <v>#N/A</v>
      </c>
      <c r="AA46" s="748" t="str">
        <f>IFERROR(Y46*Y47,"")</f>
        <v/>
      </c>
      <c r="AB46" s="753" t="str">
        <f>IFERROR(VLOOKUP(AA46,DB!$B$37:$D$51,2,FALSE),"")</f>
        <v/>
      </c>
    </row>
    <row r="47" spans="2:28" s="75" customFormat="1" ht="24.95" hidden="1" customHeight="1" thickBot="1" x14ac:dyDescent="0.3">
      <c r="B47" s="739"/>
      <c r="C47" s="735"/>
      <c r="D47" s="736"/>
      <c r="E47" s="736"/>
      <c r="F47" s="736"/>
      <c r="G47" s="736"/>
      <c r="H47" s="737"/>
      <c r="I47" s="148" t="s">
        <v>15</v>
      </c>
      <c r="J47" s="750">
        <v>7</v>
      </c>
      <c r="K47" s="751"/>
      <c r="L47" s="751"/>
      <c r="M47" s="751"/>
      <c r="N47" s="751"/>
      <c r="O47" s="751"/>
      <c r="P47" s="751"/>
      <c r="Q47" s="751"/>
      <c r="R47" s="751"/>
      <c r="S47" s="751"/>
      <c r="T47" s="751"/>
      <c r="U47" s="751"/>
      <c r="V47" s="751"/>
      <c r="W47" s="751"/>
      <c r="X47" s="752"/>
      <c r="Y47" s="374">
        <f>+J47</f>
        <v>7</v>
      </c>
      <c r="Z47" s="285" t="str">
        <f>VLOOKUP(Y47,$L$17:$U$19,5,FALSE)</f>
        <v>Moderado</v>
      </c>
      <c r="AA47" s="749"/>
      <c r="AB47" s="754"/>
    </row>
    <row r="48" spans="2:28" s="75" customFormat="1" ht="24.95" hidden="1" customHeight="1" thickBot="1" x14ac:dyDescent="0.3">
      <c r="B48" s="738">
        <f>'SEPG-F-057'!B28</f>
        <v>4</v>
      </c>
      <c r="C48" s="732" t="str">
        <f>IF(COUNTA('SEPG-F-057'!C29)&gt;0,'SEPG-F-057'!C29,"")</f>
        <v/>
      </c>
      <c r="D48" s="733"/>
      <c r="E48" s="733"/>
      <c r="F48" s="733"/>
      <c r="G48" s="733"/>
      <c r="H48" s="734"/>
      <c r="I48" s="149" t="s">
        <v>14</v>
      </c>
      <c r="J48" s="317"/>
      <c r="K48" s="317"/>
      <c r="L48" s="317"/>
      <c r="M48" s="317"/>
      <c r="N48" s="317"/>
      <c r="O48" s="317"/>
      <c r="P48" s="317"/>
      <c r="Q48" s="317"/>
      <c r="R48" s="317"/>
      <c r="S48" s="317"/>
      <c r="T48" s="317"/>
      <c r="U48" s="317"/>
      <c r="V48" s="317"/>
      <c r="W48" s="317"/>
      <c r="X48" s="317"/>
      <c r="Y48" s="218" t="str">
        <f>IFERROR(MAX(_xlfn.MODE.MULT(J48:X48)),"")</f>
        <v/>
      </c>
      <c r="Z48" s="285" t="e">
        <f>VLOOKUP(Y48,$B$17:$K$21,6,FALSE)</f>
        <v>#N/A</v>
      </c>
      <c r="AA48" s="748" t="str">
        <f>IFERROR(Y48*Y49,"")</f>
        <v/>
      </c>
      <c r="AB48" s="753" t="str">
        <f>IFERROR(VLOOKUP(AA48,DB!$B$37:$D$51,2,FALSE),"")</f>
        <v/>
      </c>
    </row>
    <row r="49" spans="2:28" s="75" customFormat="1" ht="24.95" hidden="1" customHeight="1" thickBot="1" x14ac:dyDescent="0.3">
      <c r="B49" s="759"/>
      <c r="C49" s="760"/>
      <c r="D49" s="761"/>
      <c r="E49" s="761"/>
      <c r="F49" s="761"/>
      <c r="G49" s="761"/>
      <c r="H49" s="762"/>
      <c r="I49" s="150" t="s">
        <v>15</v>
      </c>
      <c r="J49" s="750">
        <v>7</v>
      </c>
      <c r="K49" s="751"/>
      <c r="L49" s="751"/>
      <c r="M49" s="751"/>
      <c r="N49" s="751"/>
      <c r="O49" s="751"/>
      <c r="P49" s="751"/>
      <c r="Q49" s="751"/>
      <c r="R49" s="751"/>
      <c r="S49" s="751"/>
      <c r="T49" s="751"/>
      <c r="U49" s="751"/>
      <c r="V49" s="751"/>
      <c r="W49" s="751"/>
      <c r="X49" s="752"/>
      <c r="Y49" s="374">
        <f>+J49</f>
        <v>7</v>
      </c>
      <c r="Z49" s="285" t="str">
        <f>VLOOKUP(Y49,$L$17:$U$19,5,FALSE)</f>
        <v>Moderado</v>
      </c>
      <c r="AA49" s="749"/>
      <c r="AB49" s="754"/>
    </row>
    <row r="50" spans="2:28" s="75" customFormat="1" ht="24.95" hidden="1" customHeight="1" thickBot="1" x14ac:dyDescent="0.3">
      <c r="B50" s="738">
        <f>'SEPG-F-057'!B29</f>
        <v>5</v>
      </c>
      <c r="C50" s="732" t="str">
        <f>IF(COUNTA('SEPG-F-057'!C28)&gt;0,'SEPG-F-057'!C28,"")</f>
        <v/>
      </c>
      <c r="D50" s="733"/>
      <c r="E50" s="733"/>
      <c r="F50" s="733"/>
      <c r="G50" s="733"/>
      <c r="H50" s="734"/>
      <c r="I50" s="149" t="s">
        <v>14</v>
      </c>
      <c r="J50" s="317"/>
      <c r="K50" s="317"/>
      <c r="L50" s="317"/>
      <c r="M50" s="317"/>
      <c r="N50" s="317"/>
      <c r="O50" s="317"/>
      <c r="P50" s="317"/>
      <c r="Q50" s="317"/>
      <c r="R50" s="317"/>
      <c r="S50" s="317"/>
      <c r="T50" s="317"/>
      <c r="U50" s="317"/>
      <c r="V50" s="317"/>
      <c r="W50" s="317"/>
      <c r="X50" s="317"/>
      <c r="Y50" s="213" t="str">
        <f>IFERROR(MAX(_xlfn.MODE.MULT(J50:X50)),"")</f>
        <v/>
      </c>
      <c r="Z50" s="285" t="e">
        <f>VLOOKUP(Y50,$B$17:$K$21,6,FALSE)</f>
        <v>#N/A</v>
      </c>
      <c r="AA50" s="748" t="str">
        <f>IFERROR(Y50*Y51,"")</f>
        <v/>
      </c>
      <c r="AB50" s="753" t="str">
        <f>IFERROR(VLOOKUP(AA50,DB!$B$37:$D$51,2,FALSE),"")</f>
        <v/>
      </c>
    </row>
    <row r="51" spans="2:28" s="75" customFormat="1" ht="24.95" hidden="1" customHeight="1" thickBot="1" x14ac:dyDescent="0.3">
      <c r="B51" s="739"/>
      <c r="C51" s="735"/>
      <c r="D51" s="736"/>
      <c r="E51" s="736"/>
      <c r="F51" s="736"/>
      <c r="G51" s="736"/>
      <c r="H51" s="737"/>
      <c r="I51" s="148" t="s">
        <v>15</v>
      </c>
      <c r="J51" s="750">
        <v>7</v>
      </c>
      <c r="K51" s="751"/>
      <c r="L51" s="751"/>
      <c r="M51" s="751"/>
      <c r="N51" s="751"/>
      <c r="O51" s="751"/>
      <c r="P51" s="751"/>
      <c r="Q51" s="751"/>
      <c r="R51" s="751"/>
      <c r="S51" s="751"/>
      <c r="T51" s="751"/>
      <c r="U51" s="751"/>
      <c r="V51" s="751"/>
      <c r="W51" s="751"/>
      <c r="X51" s="752"/>
      <c r="Y51" s="374">
        <f>+J51</f>
        <v>7</v>
      </c>
      <c r="Z51" s="285" t="str">
        <f>VLOOKUP(Y51,$L$17:$U$19,5,FALSE)</f>
        <v>Moderado</v>
      </c>
      <c r="AA51" s="749"/>
      <c r="AB51" s="754"/>
    </row>
    <row r="52" spans="2:28" s="75" customFormat="1" ht="24.95" hidden="1" customHeight="1" thickBot="1" x14ac:dyDescent="0.3">
      <c r="B52" s="738">
        <f>'SEPG-F-057'!B30</f>
        <v>6</v>
      </c>
      <c r="C52" s="732" t="str">
        <f>IF(COUNTA('SEPG-F-057'!C30)&gt;0,'SEPG-F-057'!C30,"")</f>
        <v/>
      </c>
      <c r="D52" s="733"/>
      <c r="E52" s="733"/>
      <c r="F52" s="733"/>
      <c r="G52" s="733"/>
      <c r="H52" s="734"/>
      <c r="I52" s="149" t="s">
        <v>14</v>
      </c>
      <c r="J52" s="317"/>
      <c r="K52" s="317"/>
      <c r="L52" s="317"/>
      <c r="M52" s="317"/>
      <c r="N52" s="317"/>
      <c r="O52" s="317"/>
      <c r="P52" s="317"/>
      <c r="Q52" s="317"/>
      <c r="R52" s="317"/>
      <c r="S52" s="317"/>
      <c r="T52" s="317"/>
      <c r="U52" s="317"/>
      <c r="V52" s="317"/>
      <c r="W52" s="317"/>
      <c r="X52" s="317"/>
      <c r="Y52" s="218" t="str">
        <f>IFERROR(MAX(_xlfn.MODE.MULT(J52:X52)),"")</f>
        <v/>
      </c>
      <c r="Z52" s="285" t="e">
        <f>VLOOKUP(Y52,$B$17:$K$21,6,FALSE)</f>
        <v>#N/A</v>
      </c>
      <c r="AA52" s="748" t="str">
        <f>IFERROR(Y52*Y53,"")</f>
        <v/>
      </c>
      <c r="AB52" s="753" t="str">
        <f>IFERROR(VLOOKUP(AA52,DB!$B$37:$D$51,2,FALSE),"")</f>
        <v/>
      </c>
    </row>
    <row r="53" spans="2:28" s="75" customFormat="1" ht="24.95" hidden="1" customHeight="1" thickBot="1" x14ac:dyDescent="0.3">
      <c r="B53" s="739"/>
      <c r="C53" s="735"/>
      <c r="D53" s="736"/>
      <c r="E53" s="736"/>
      <c r="F53" s="736"/>
      <c r="G53" s="736"/>
      <c r="H53" s="737"/>
      <c r="I53" s="148" t="s">
        <v>15</v>
      </c>
      <c r="J53" s="750">
        <v>7</v>
      </c>
      <c r="K53" s="751"/>
      <c r="L53" s="751"/>
      <c r="M53" s="751"/>
      <c r="N53" s="751"/>
      <c r="O53" s="751"/>
      <c r="P53" s="751"/>
      <c r="Q53" s="751"/>
      <c r="R53" s="751"/>
      <c r="S53" s="751"/>
      <c r="T53" s="751"/>
      <c r="U53" s="751"/>
      <c r="V53" s="751"/>
      <c r="W53" s="751"/>
      <c r="X53" s="752"/>
      <c r="Y53" s="374">
        <f>+J53</f>
        <v>7</v>
      </c>
      <c r="Z53" s="285" t="str">
        <f>VLOOKUP(Y53,$L$17:$U$19,5,FALSE)</f>
        <v>Moderado</v>
      </c>
      <c r="AA53" s="749"/>
      <c r="AB53" s="754"/>
    </row>
    <row r="54" spans="2:28" s="75" customFormat="1" ht="24.95" hidden="1" customHeight="1" thickBot="1" x14ac:dyDescent="0.3">
      <c r="B54" s="738">
        <f>'SEPG-F-057'!B31</f>
        <v>7</v>
      </c>
      <c r="C54" s="732" t="str">
        <f>IF(COUNTA('SEPG-F-057'!C31)&gt;0,'SEPG-F-057'!C31,"")</f>
        <v/>
      </c>
      <c r="D54" s="733"/>
      <c r="E54" s="733"/>
      <c r="F54" s="733"/>
      <c r="G54" s="733"/>
      <c r="H54" s="734"/>
      <c r="I54" s="149" t="s">
        <v>14</v>
      </c>
      <c r="J54" s="317"/>
      <c r="K54" s="317"/>
      <c r="L54" s="317"/>
      <c r="M54" s="317"/>
      <c r="N54" s="317"/>
      <c r="O54" s="317"/>
      <c r="P54" s="317"/>
      <c r="Q54" s="317"/>
      <c r="R54" s="317"/>
      <c r="S54" s="317"/>
      <c r="T54" s="317"/>
      <c r="U54" s="317"/>
      <c r="V54" s="317"/>
      <c r="W54" s="317"/>
      <c r="X54" s="317"/>
      <c r="Y54" s="213" t="str">
        <f>IFERROR(MAX(_xlfn.MODE.MULT(J54:X54)),"")</f>
        <v/>
      </c>
      <c r="Z54" s="285" t="e">
        <f>VLOOKUP(Y54,$B$17:$K$21,6,FALSE)</f>
        <v>#N/A</v>
      </c>
      <c r="AA54" s="748" t="str">
        <f>IFERROR(Y54*Y55,"")</f>
        <v/>
      </c>
      <c r="AB54" s="753" t="str">
        <f>IFERROR(VLOOKUP(AA54,DB!$B$37:$D$51,2,FALSE),"")</f>
        <v/>
      </c>
    </row>
    <row r="55" spans="2:28" s="75" customFormat="1" ht="24.95" hidden="1" customHeight="1" thickBot="1" x14ac:dyDescent="0.3">
      <c r="B55" s="739"/>
      <c r="C55" s="735"/>
      <c r="D55" s="736"/>
      <c r="E55" s="736"/>
      <c r="F55" s="736"/>
      <c r="G55" s="736"/>
      <c r="H55" s="737"/>
      <c r="I55" s="148" t="s">
        <v>15</v>
      </c>
      <c r="J55" s="750">
        <v>7</v>
      </c>
      <c r="K55" s="751"/>
      <c r="L55" s="751"/>
      <c r="M55" s="751"/>
      <c r="N55" s="751"/>
      <c r="O55" s="751"/>
      <c r="P55" s="751"/>
      <c r="Q55" s="751"/>
      <c r="R55" s="751"/>
      <c r="S55" s="751"/>
      <c r="T55" s="751"/>
      <c r="U55" s="751"/>
      <c r="V55" s="751"/>
      <c r="W55" s="751"/>
      <c r="X55" s="752"/>
      <c r="Y55" s="374">
        <f>+J55</f>
        <v>7</v>
      </c>
      <c r="Z55" s="285" t="str">
        <f>VLOOKUP(Y55,$L$17:$U$19,5,FALSE)</f>
        <v>Moderado</v>
      </c>
      <c r="AA55" s="749"/>
      <c r="AB55" s="754"/>
    </row>
    <row r="56" spans="2:28" s="75" customFormat="1" ht="24.95" hidden="1" customHeight="1" thickBot="1" x14ac:dyDescent="0.3">
      <c r="B56" s="738">
        <f>'SEPG-F-057'!B32</f>
        <v>8</v>
      </c>
      <c r="C56" s="732" t="str">
        <f>IF(COUNTA('SEPG-F-057'!C32)&gt;0,'SEPG-F-057'!C32,"")</f>
        <v/>
      </c>
      <c r="D56" s="733"/>
      <c r="E56" s="733"/>
      <c r="F56" s="733"/>
      <c r="G56" s="733"/>
      <c r="H56" s="734"/>
      <c r="I56" s="149" t="s">
        <v>14</v>
      </c>
      <c r="J56" s="317"/>
      <c r="K56" s="317"/>
      <c r="L56" s="317"/>
      <c r="M56" s="317"/>
      <c r="N56" s="317"/>
      <c r="O56" s="317"/>
      <c r="P56" s="317"/>
      <c r="Q56" s="317"/>
      <c r="R56" s="317"/>
      <c r="S56" s="317"/>
      <c r="T56" s="317"/>
      <c r="U56" s="317"/>
      <c r="V56" s="317"/>
      <c r="W56" s="317"/>
      <c r="X56" s="317"/>
      <c r="Y56" s="213" t="str">
        <f>IFERROR(MAX(_xlfn.MODE.MULT(J56:X56)),"")</f>
        <v/>
      </c>
      <c r="Z56" s="285" t="e">
        <f>VLOOKUP(Y56,$B$17:$K$21,6,FALSE)</f>
        <v>#N/A</v>
      </c>
      <c r="AA56" s="748" t="str">
        <f>IFERROR(Y56*Y57,"")</f>
        <v/>
      </c>
      <c r="AB56" s="753" t="str">
        <f>IFERROR(VLOOKUP(AA56,DB!$B$37:$D$51,2,FALSE),"")</f>
        <v/>
      </c>
    </row>
    <row r="57" spans="2:28" s="75" customFormat="1" ht="24.95" hidden="1" customHeight="1" thickBot="1" x14ac:dyDescent="0.3">
      <c r="B57" s="739"/>
      <c r="C57" s="735"/>
      <c r="D57" s="736"/>
      <c r="E57" s="736"/>
      <c r="F57" s="736"/>
      <c r="G57" s="736"/>
      <c r="H57" s="737"/>
      <c r="I57" s="148" t="s">
        <v>15</v>
      </c>
      <c r="J57" s="750">
        <v>7</v>
      </c>
      <c r="K57" s="751"/>
      <c r="L57" s="751"/>
      <c r="M57" s="751"/>
      <c r="N57" s="751"/>
      <c r="O57" s="751"/>
      <c r="P57" s="751"/>
      <c r="Q57" s="751"/>
      <c r="R57" s="751"/>
      <c r="S57" s="751"/>
      <c r="T57" s="751"/>
      <c r="U57" s="751"/>
      <c r="V57" s="751"/>
      <c r="W57" s="751"/>
      <c r="X57" s="752"/>
      <c r="Y57" s="374">
        <f>+J57</f>
        <v>7</v>
      </c>
      <c r="Z57" s="285" t="str">
        <f>VLOOKUP(Y57,$L$17:$U$19,5,FALSE)</f>
        <v>Moderado</v>
      </c>
      <c r="AA57" s="749"/>
      <c r="AB57" s="754"/>
    </row>
    <row r="58" spans="2:28" s="75" customFormat="1" ht="24.95" hidden="1" customHeight="1" thickBot="1" x14ac:dyDescent="0.3">
      <c r="B58" s="738">
        <f>'SEPG-F-057'!B33</f>
        <v>9</v>
      </c>
      <c r="C58" s="732" t="str">
        <f>IF(COUNTA('SEPG-F-057'!C33)&gt;0,'SEPG-F-057'!C33,"")</f>
        <v/>
      </c>
      <c r="D58" s="733"/>
      <c r="E58" s="733"/>
      <c r="F58" s="733"/>
      <c r="G58" s="733"/>
      <c r="H58" s="734"/>
      <c r="I58" s="149" t="s">
        <v>14</v>
      </c>
      <c r="J58" s="317"/>
      <c r="K58" s="317"/>
      <c r="L58" s="317"/>
      <c r="M58" s="317"/>
      <c r="N58" s="317"/>
      <c r="O58" s="317"/>
      <c r="P58" s="317"/>
      <c r="Q58" s="317"/>
      <c r="R58" s="317"/>
      <c r="S58" s="317"/>
      <c r="T58" s="317"/>
      <c r="U58" s="317"/>
      <c r="V58" s="317"/>
      <c r="W58" s="317"/>
      <c r="X58" s="317"/>
      <c r="Y58" s="219" t="str">
        <f>IFERROR(MAX(_xlfn.MODE.MULT(J58:X58)),"")</f>
        <v/>
      </c>
      <c r="Z58" s="285" t="e">
        <f>VLOOKUP(Y58,$B$17:$K$21,6,FALSE)</f>
        <v>#N/A</v>
      </c>
      <c r="AA58" s="748" t="str">
        <f>IFERROR(Y58*Y59,"")</f>
        <v/>
      </c>
      <c r="AB58" s="753" t="str">
        <f>IFERROR(VLOOKUP(AA58,DB!$B$37:$D$51,2,FALSE),"")</f>
        <v/>
      </c>
    </row>
    <row r="59" spans="2:28" s="75" customFormat="1" ht="24.95" hidden="1" customHeight="1" thickBot="1" x14ac:dyDescent="0.3">
      <c r="B59" s="739"/>
      <c r="C59" s="735"/>
      <c r="D59" s="736"/>
      <c r="E59" s="736"/>
      <c r="F59" s="736"/>
      <c r="G59" s="736"/>
      <c r="H59" s="737"/>
      <c r="I59" s="148" t="s">
        <v>15</v>
      </c>
      <c r="J59" s="750">
        <v>7</v>
      </c>
      <c r="K59" s="751"/>
      <c r="L59" s="751"/>
      <c r="M59" s="751"/>
      <c r="N59" s="751"/>
      <c r="O59" s="751"/>
      <c r="P59" s="751"/>
      <c r="Q59" s="751"/>
      <c r="R59" s="751"/>
      <c r="S59" s="751"/>
      <c r="T59" s="751"/>
      <c r="U59" s="751"/>
      <c r="V59" s="751"/>
      <c r="W59" s="751"/>
      <c r="X59" s="752"/>
      <c r="Y59" s="374">
        <f>+J59</f>
        <v>7</v>
      </c>
      <c r="Z59" s="285" t="str">
        <f>VLOOKUP(Y59,$L$17:$U$19,5,FALSE)</f>
        <v>Moderado</v>
      </c>
      <c r="AA59" s="749"/>
      <c r="AB59" s="754"/>
    </row>
    <row r="60" spans="2:28" s="75" customFormat="1" ht="24.95" hidden="1" customHeight="1" thickBot="1" x14ac:dyDescent="0.3">
      <c r="B60" s="738">
        <f>'SEPG-F-057'!B34</f>
        <v>10</v>
      </c>
      <c r="C60" s="732" t="str">
        <f>IF(COUNTA('SEPG-F-057'!C34)&gt;0,'SEPG-F-057'!C34,"")</f>
        <v/>
      </c>
      <c r="D60" s="733"/>
      <c r="E60" s="733"/>
      <c r="F60" s="733"/>
      <c r="G60" s="733"/>
      <c r="H60" s="734"/>
      <c r="I60" s="149" t="s">
        <v>14</v>
      </c>
      <c r="J60" s="317"/>
      <c r="K60" s="317"/>
      <c r="L60" s="317"/>
      <c r="M60" s="317"/>
      <c r="N60" s="317"/>
      <c r="O60" s="317"/>
      <c r="P60" s="317"/>
      <c r="Q60" s="317"/>
      <c r="R60" s="317"/>
      <c r="S60" s="317"/>
      <c r="T60" s="317"/>
      <c r="U60" s="317"/>
      <c r="V60" s="317"/>
      <c r="W60" s="317"/>
      <c r="X60" s="317"/>
      <c r="Y60" s="213" t="str">
        <f>IFERROR(MAX(_xlfn.MODE.MULT(J60:X60)),"")</f>
        <v/>
      </c>
      <c r="Z60" s="285" t="e">
        <f>VLOOKUP(Y60,$B$17:$K$21,6,FALSE)</f>
        <v>#N/A</v>
      </c>
      <c r="AA60" s="748" t="str">
        <f>IFERROR(Y60*Y61,"")</f>
        <v/>
      </c>
      <c r="AB60" s="753" t="str">
        <f>IFERROR(VLOOKUP(AA60,DB!$B$37:$D$51,2,FALSE),"")</f>
        <v/>
      </c>
    </row>
    <row r="61" spans="2:28" s="75" customFormat="1" ht="24.95" hidden="1" customHeight="1" thickBot="1" x14ac:dyDescent="0.3">
      <c r="B61" s="739"/>
      <c r="C61" s="735"/>
      <c r="D61" s="736"/>
      <c r="E61" s="736"/>
      <c r="F61" s="736"/>
      <c r="G61" s="736"/>
      <c r="H61" s="737"/>
      <c r="I61" s="148" t="s">
        <v>15</v>
      </c>
      <c r="J61" s="750">
        <v>7</v>
      </c>
      <c r="K61" s="751"/>
      <c r="L61" s="751"/>
      <c r="M61" s="751"/>
      <c r="N61" s="751"/>
      <c r="O61" s="751"/>
      <c r="P61" s="751"/>
      <c r="Q61" s="751"/>
      <c r="R61" s="751"/>
      <c r="S61" s="751"/>
      <c r="T61" s="751"/>
      <c r="U61" s="751"/>
      <c r="V61" s="751"/>
      <c r="W61" s="751"/>
      <c r="X61" s="752"/>
      <c r="Y61" s="374">
        <f>+J61</f>
        <v>7</v>
      </c>
      <c r="Z61" s="285" t="str">
        <f>VLOOKUP(Y61,$L$17:$U$19,5,FALSE)</f>
        <v>Moderado</v>
      </c>
      <c r="AA61" s="749"/>
      <c r="AB61" s="754"/>
    </row>
    <row r="62" spans="2:28" s="75" customFormat="1" ht="24.95" hidden="1" customHeight="1" thickBot="1" x14ac:dyDescent="0.3">
      <c r="B62" s="738">
        <f>'SEPG-F-057'!B35</f>
        <v>11</v>
      </c>
      <c r="C62" s="732" t="str">
        <f>IF(COUNTA('SEPG-F-057'!C35)&gt;0,'SEPG-F-057'!C35,"")</f>
        <v/>
      </c>
      <c r="D62" s="733"/>
      <c r="E62" s="733"/>
      <c r="F62" s="733"/>
      <c r="G62" s="733"/>
      <c r="H62" s="734"/>
      <c r="I62" s="149" t="s">
        <v>14</v>
      </c>
      <c r="J62" s="317"/>
      <c r="K62" s="317"/>
      <c r="L62" s="317"/>
      <c r="M62" s="317"/>
      <c r="N62" s="317"/>
      <c r="O62" s="317"/>
      <c r="P62" s="317"/>
      <c r="Q62" s="317"/>
      <c r="R62" s="317"/>
      <c r="S62" s="317"/>
      <c r="T62" s="317"/>
      <c r="U62" s="317"/>
      <c r="V62" s="317"/>
      <c r="W62" s="317"/>
      <c r="X62" s="317"/>
      <c r="Y62" s="218" t="str">
        <f>IFERROR(MAX(_xlfn.MODE.MULT(J62:X62)),"")</f>
        <v/>
      </c>
      <c r="Z62" s="285" t="e">
        <f>VLOOKUP(Y62,$B$17:$K$21,6,FALSE)</f>
        <v>#N/A</v>
      </c>
      <c r="AA62" s="748" t="str">
        <f>IFERROR(Y62*Y63,"")</f>
        <v/>
      </c>
      <c r="AB62" s="753" t="str">
        <f>IFERROR(VLOOKUP(AA62,DB!$B$37:$D$51,2,FALSE),"")</f>
        <v/>
      </c>
    </row>
    <row r="63" spans="2:28" s="75" customFormat="1" ht="24.95" hidden="1" customHeight="1" thickBot="1" x14ac:dyDescent="0.3">
      <c r="B63" s="739"/>
      <c r="C63" s="735"/>
      <c r="D63" s="736"/>
      <c r="E63" s="736"/>
      <c r="F63" s="736"/>
      <c r="G63" s="736"/>
      <c r="H63" s="737"/>
      <c r="I63" s="148" t="s">
        <v>15</v>
      </c>
      <c r="J63" s="750">
        <v>7</v>
      </c>
      <c r="K63" s="751"/>
      <c r="L63" s="751"/>
      <c r="M63" s="751"/>
      <c r="N63" s="751"/>
      <c r="O63" s="751"/>
      <c r="P63" s="751"/>
      <c r="Q63" s="751"/>
      <c r="R63" s="751"/>
      <c r="S63" s="751"/>
      <c r="T63" s="751"/>
      <c r="U63" s="751"/>
      <c r="V63" s="751"/>
      <c r="W63" s="751"/>
      <c r="X63" s="752"/>
      <c r="Y63" s="374">
        <f>+J63</f>
        <v>7</v>
      </c>
      <c r="Z63" s="285" t="str">
        <f>VLOOKUP(Y63,$L$17:$U$19,5,FALSE)</f>
        <v>Moderado</v>
      </c>
      <c r="AA63" s="749"/>
      <c r="AB63" s="754"/>
    </row>
    <row r="64" spans="2:28" s="75" customFormat="1" ht="24.95" hidden="1" customHeight="1" thickBot="1" x14ac:dyDescent="0.3">
      <c r="B64" s="755">
        <f>'SEPG-F-057'!B36</f>
        <v>12</v>
      </c>
      <c r="C64" s="756" t="str">
        <f>IF(COUNTA('SEPG-F-057'!C36)&gt;0,'SEPG-F-057'!C36,"")</f>
        <v/>
      </c>
      <c r="D64" s="757"/>
      <c r="E64" s="757"/>
      <c r="F64" s="757"/>
      <c r="G64" s="757"/>
      <c r="H64" s="758"/>
      <c r="I64" s="147" t="s">
        <v>14</v>
      </c>
      <c r="J64" s="317"/>
      <c r="K64" s="317"/>
      <c r="L64" s="317"/>
      <c r="M64" s="317"/>
      <c r="N64" s="317"/>
      <c r="O64" s="317"/>
      <c r="P64" s="317"/>
      <c r="Q64" s="317"/>
      <c r="R64" s="317"/>
      <c r="S64" s="317"/>
      <c r="T64" s="317"/>
      <c r="U64" s="317"/>
      <c r="V64" s="317"/>
      <c r="W64" s="317"/>
      <c r="X64" s="317"/>
      <c r="Y64" s="213" t="str">
        <f>IFERROR(MAX(_xlfn.MODE.MULT(J64:X64)),"")</f>
        <v/>
      </c>
      <c r="Z64" s="285" t="e">
        <f>VLOOKUP(Y64,$B$17:$K$21,6,FALSE)</f>
        <v>#N/A</v>
      </c>
      <c r="AA64" s="748" t="str">
        <f>IFERROR(Y64*Y65,"")</f>
        <v/>
      </c>
      <c r="AB64" s="753" t="str">
        <f>IFERROR(VLOOKUP(AA64,DB!$B$37:$D$51,2,FALSE),"")</f>
        <v/>
      </c>
    </row>
    <row r="65" spans="2:28" s="75" customFormat="1" ht="15.75" hidden="1" customHeight="1" thickBot="1" x14ac:dyDescent="0.3">
      <c r="B65" s="739"/>
      <c r="C65" s="735"/>
      <c r="D65" s="736"/>
      <c r="E65" s="736"/>
      <c r="F65" s="736"/>
      <c r="G65" s="736"/>
      <c r="H65" s="737"/>
      <c r="I65" s="148" t="s">
        <v>15</v>
      </c>
      <c r="J65" s="750">
        <v>11</v>
      </c>
      <c r="K65" s="751"/>
      <c r="L65" s="751"/>
      <c r="M65" s="751"/>
      <c r="N65" s="751"/>
      <c r="O65" s="751"/>
      <c r="P65" s="751"/>
      <c r="Q65" s="751"/>
      <c r="R65" s="751"/>
      <c r="S65" s="751"/>
      <c r="T65" s="751"/>
      <c r="U65" s="751"/>
      <c r="V65" s="751"/>
      <c r="W65" s="751"/>
      <c r="X65" s="752"/>
      <c r="Y65" s="374">
        <f>+J65</f>
        <v>11</v>
      </c>
      <c r="Z65" s="285" t="str">
        <f>VLOOKUP(Y65,$L$17:$U$19,5,FALSE)</f>
        <v>Mayor</v>
      </c>
      <c r="AA65" s="749"/>
      <c r="AB65" s="754"/>
    </row>
    <row r="66" spans="2:28" s="71" customFormat="1" ht="17.25" thickBot="1" x14ac:dyDescent="0.25">
      <c r="B66" s="54"/>
      <c r="D66" s="70"/>
      <c r="E66" s="70"/>
      <c r="F66" s="70"/>
      <c r="G66" s="73"/>
    </row>
    <row r="67" spans="2:28" s="72" customFormat="1" ht="48.75" customHeight="1" thickBot="1" x14ac:dyDescent="0.25">
      <c r="B67" s="768" t="s">
        <v>126</v>
      </c>
      <c r="C67" s="769"/>
      <c r="D67" s="769"/>
      <c r="E67" s="769"/>
      <c r="F67" s="769"/>
      <c r="G67" s="769"/>
      <c r="H67" s="769"/>
      <c r="I67" s="769"/>
      <c r="J67" s="769"/>
      <c r="K67" s="769"/>
      <c r="L67" s="769"/>
      <c r="M67" s="769"/>
      <c r="N67" s="769"/>
      <c r="O67" s="899" t="s">
        <v>63</v>
      </c>
      <c r="P67" s="900"/>
      <c r="Q67" s="900"/>
      <c r="R67" s="900"/>
      <c r="S67" s="900"/>
      <c r="T67" s="900"/>
      <c r="U67" s="900"/>
      <c r="V67" s="900"/>
      <c r="W67" s="900"/>
      <c r="X67" s="900"/>
      <c r="Y67" s="901"/>
      <c r="Z67" s="768" t="s">
        <v>167</v>
      </c>
      <c r="AA67" s="769"/>
      <c r="AB67" s="902"/>
    </row>
    <row r="68" spans="2:28" ht="22.5" customHeight="1" thickBot="1" x14ac:dyDescent="0.25">
      <c r="B68" s="765" t="s">
        <v>210</v>
      </c>
      <c r="C68" s="766"/>
      <c r="D68" s="766"/>
      <c r="E68" s="766"/>
      <c r="F68" s="766"/>
      <c r="G68" s="766"/>
      <c r="H68" s="766"/>
      <c r="I68" s="767"/>
      <c r="J68" s="765" t="s">
        <v>129</v>
      </c>
      <c r="K68" s="766"/>
      <c r="L68" s="766"/>
      <c r="M68" s="766"/>
      <c r="N68" s="767"/>
      <c r="O68" s="896" t="s">
        <v>208</v>
      </c>
      <c r="P68" s="897"/>
      <c r="Q68" s="897"/>
      <c r="R68" s="897"/>
      <c r="S68" s="897"/>
      <c r="T68" s="897"/>
      <c r="U68" s="897"/>
      <c r="V68" s="897"/>
      <c r="W68" s="898"/>
      <c r="X68" s="765" t="s">
        <v>132</v>
      </c>
      <c r="Y68" s="767"/>
      <c r="Z68" s="765" t="s">
        <v>209</v>
      </c>
      <c r="AA68" s="767"/>
      <c r="AB68" s="279" t="s">
        <v>131</v>
      </c>
    </row>
    <row r="69" spans="2:28" ht="28.5" customHeight="1" x14ac:dyDescent="0.2">
      <c r="B69" s="815" t="s">
        <v>456</v>
      </c>
      <c r="C69" s="816"/>
      <c r="D69" s="816"/>
      <c r="E69" s="816"/>
      <c r="F69" s="816"/>
      <c r="G69" s="816"/>
      <c r="H69" s="816"/>
      <c r="I69" s="817"/>
      <c r="J69" s="818"/>
      <c r="K69" s="818"/>
      <c r="L69" s="818"/>
      <c r="M69" s="818"/>
      <c r="N69" s="819"/>
      <c r="O69" s="807" t="s">
        <v>457</v>
      </c>
      <c r="P69" s="808"/>
      <c r="Q69" s="808"/>
      <c r="R69" s="808"/>
      <c r="S69" s="808"/>
      <c r="T69" s="808"/>
      <c r="U69" s="808"/>
      <c r="V69" s="808"/>
      <c r="W69" s="809"/>
      <c r="X69" s="810"/>
      <c r="Y69" s="811"/>
      <c r="Z69" s="763" t="s">
        <v>458</v>
      </c>
      <c r="AA69" s="763"/>
      <c r="AB69" s="774"/>
    </row>
    <row r="70" spans="2:28" ht="28.5" customHeight="1" x14ac:dyDescent="0.2">
      <c r="B70" s="740" t="s">
        <v>460</v>
      </c>
      <c r="C70" s="741"/>
      <c r="D70" s="741"/>
      <c r="E70" s="741"/>
      <c r="F70" s="741"/>
      <c r="G70" s="741"/>
      <c r="H70" s="741"/>
      <c r="I70" s="742"/>
      <c r="J70" s="743"/>
      <c r="K70" s="743"/>
      <c r="L70" s="743"/>
      <c r="M70" s="743"/>
      <c r="N70" s="744"/>
      <c r="O70" s="812"/>
      <c r="P70" s="813"/>
      <c r="Q70" s="813"/>
      <c r="R70" s="813"/>
      <c r="S70" s="813"/>
      <c r="T70" s="813"/>
      <c r="U70" s="813"/>
      <c r="V70" s="813"/>
      <c r="W70" s="814"/>
      <c r="X70" s="785"/>
      <c r="Y70" s="786"/>
      <c r="Z70" s="764"/>
      <c r="AA70" s="764"/>
      <c r="AB70" s="775"/>
    </row>
    <row r="71" spans="2:28" ht="28.5" customHeight="1" x14ac:dyDescent="0.2">
      <c r="B71" s="740"/>
      <c r="C71" s="741"/>
      <c r="D71" s="741"/>
      <c r="E71" s="741"/>
      <c r="F71" s="741"/>
      <c r="G71" s="741"/>
      <c r="H71" s="741"/>
      <c r="I71" s="742"/>
      <c r="J71" s="743"/>
      <c r="K71" s="743"/>
      <c r="L71" s="743"/>
      <c r="M71" s="743"/>
      <c r="N71" s="744"/>
      <c r="O71" s="820"/>
      <c r="P71" s="743"/>
      <c r="Q71" s="743"/>
      <c r="R71" s="743"/>
      <c r="S71" s="743"/>
      <c r="T71" s="743"/>
      <c r="U71" s="743"/>
      <c r="V71" s="743"/>
      <c r="W71" s="744"/>
      <c r="X71" s="785"/>
      <c r="Y71" s="786"/>
      <c r="Z71" s="770"/>
      <c r="AA71" s="770"/>
      <c r="AB71" s="776"/>
    </row>
    <row r="72" spans="2:28" ht="28.5" customHeight="1" x14ac:dyDescent="0.2">
      <c r="B72" s="740"/>
      <c r="C72" s="741"/>
      <c r="D72" s="741"/>
      <c r="E72" s="741"/>
      <c r="F72" s="741"/>
      <c r="G72" s="741"/>
      <c r="H72" s="741"/>
      <c r="I72" s="742"/>
      <c r="J72" s="251"/>
      <c r="K72" s="251"/>
      <c r="L72" s="251"/>
      <c r="M72" s="251"/>
      <c r="N72" s="252"/>
      <c r="O72" s="820"/>
      <c r="P72" s="743"/>
      <c r="Q72" s="743"/>
      <c r="R72" s="743"/>
      <c r="S72" s="743"/>
      <c r="T72" s="743"/>
      <c r="U72" s="743"/>
      <c r="V72" s="743"/>
      <c r="W72" s="744"/>
      <c r="X72" s="785"/>
      <c r="Y72" s="786"/>
      <c r="Z72" s="772"/>
      <c r="AA72" s="772"/>
      <c r="AB72" s="778"/>
    </row>
    <row r="73" spans="2:28" ht="28.5" customHeight="1" x14ac:dyDescent="0.2">
      <c r="B73" s="740"/>
      <c r="C73" s="741"/>
      <c r="D73" s="741"/>
      <c r="E73" s="741"/>
      <c r="F73" s="741"/>
      <c r="G73" s="741"/>
      <c r="H73" s="741"/>
      <c r="I73" s="742"/>
      <c r="J73" s="743"/>
      <c r="K73" s="743"/>
      <c r="L73" s="743"/>
      <c r="M73" s="743"/>
      <c r="N73" s="744"/>
      <c r="O73" s="782"/>
      <c r="P73" s="783"/>
      <c r="Q73" s="783"/>
      <c r="R73" s="783"/>
      <c r="S73" s="783"/>
      <c r="T73" s="783"/>
      <c r="U73" s="783"/>
      <c r="V73" s="783"/>
      <c r="W73" s="784"/>
      <c r="X73" s="785"/>
      <c r="Y73" s="786"/>
      <c r="Z73" s="773"/>
      <c r="AA73" s="773"/>
      <c r="AB73" s="775"/>
    </row>
    <row r="74" spans="2:28" ht="28.5" customHeight="1" x14ac:dyDescent="0.2">
      <c r="B74" s="740"/>
      <c r="C74" s="741"/>
      <c r="D74" s="741"/>
      <c r="E74" s="741"/>
      <c r="F74" s="741"/>
      <c r="G74" s="741"/>
      <c r="H74" s="741"/>
      <c r="I74" s="742"/>
      <c r="J74" s="743"/>
      <c r="K74" s="743"/>
      <c r="L74" s="743"/>
      <c r="M74" s="743"/>
      <c r="N74" s="744"/>
      <c r="O74" s="782"/>
      <c r="P74" s="783"/>
      <c r="Q74" s="783"/>
      <c r="R74" s="783"/>
      <c r="S74" s="783"/>
      <c r="T74" s="783"/>
      <c r="U74" s="783"/>
      <c r="V74" s="783"/>
      <c r="W74" s="784"/>
      <c r="X74" s="785"/>
      <c r="Y74" s="786"/>
      <c r="Z74" s="770"/>
      <c r="AA74" s="770"/>
      <c r="AB74" s="776"/>
    </row>
    <row r="75" spans="2:28" ht="23.1" customHeight="1" thickBot="1" x14ac:dyDescent="0.25">
      <c r="B75" s="797"/>
      <c r="C75" s="798"/>
      <c r="D75" s="798"/>
      <c r="E75" s="798"/>
      <c r="F75" s="798"/>
      <c r="G75" s="798"/>
      <c r="H75" s="798"/>
      <c r="I75" s="799"/>
      <c r="J75" s="800"/>
      <c r="K75" s="800"/>
      <c r="L75" s="800"/>
      <c r="M75" s="800"/>
      <c r="N75" s="801"/>
      <c r="O75" s="802"/>
      <c r="P75" s="803"/>
      <c r="Q75" s="803"/>
      <c r="R75" s="803"/>
      <c r="S75" s="803"/>
      <c r="T75" s="803"/>
      <c r="U75" s="803"/>
      <c r="V75" s="803"/>
      <c r="W75" s="804"/>
      <c r="X75" s="805"/>
      <c r="Y75" s="806"/>
      <c r="Z75" s="771"/>
      <c r="AA75" s="771"/>
      <c r="AB75" s="777"/>
    </row>
    <row r="76" spans="2:28" ht="23.1" hidden="1" customHeight="1" x14ac:dyDescent="0.2">
      <c r="B76" s="787"/>
      <c r="C76" s="788"/>
      <c r="D76" s="788"/>
      <c r="E76" s="788"/>
      <c r="F76" s="788"/>
      <c r="G76" s="788"/>
      <c r="H76" s="788"/>
      <c r="I76" s="789"/>
      <c r="J76" s="790"/>
      <c r="K76" s="790"/>
      <c r="L76" s="790"/>
      <c r="M76" s="790"/>
      <c r="N76" s="791"/>
      <c r="O76" s="792"/>
      <c r="P76" s="793"/>
      <c r="Q76" s="793"/>
      <c r="R76" s="793"/>
      <c r="S76" s="793"/>
      <c r="T76" s="793"/>
      <c r="U76" s="793"/>
      <c r="V76" s="793"/>
      <c r="W76" s="794"/>
      <c r="X76" s="795"/>
      <c r="Y76" s="796"/>
      <c r="Z76" s="772"/>
      <c r="AA76" s="772"/>
      <c r="AB76" s="778"/>
    </row>
    <row r="77" spans="2:28" ht="23.1" hidden="1" customHeight="1" x14ac:dyDescent="0.2">
      <c r="B77" s="779"/>
      <c r="C77" s="780"/>
      <c r="D77" s="780"/>
      <c r="E77" s="780"/>
      <c r="F77" s="780"/>
      <c r="G77" s="780"/>
      <c r="H77" s="780"/>
      <c r="I77" s="781"/>
      <c r="J77" s="743"/>
      <c r="K77" s="743"/>
      <c r="L77" s="743"/>
      <c r="M77" s="743"/>
      <c r="N77" s="744"/>
      <c r="O77" s="782"/>
      <c r="P77" s="783"/>
      <c r="Q77" s="783"/>
      <c r="R77" s="783"/>
      <c r="S77" s="783"/>
      <c r="T77" s="783"/>
      <c r="U77" s="783"/>
      <c r="V77" s="783"/>
      <c r="W77" s="784"/>
      <c r="X77" s="785"/>
      <c r="Y77" s="786"/>
      <c r="Z77" s="773"/>
      <c r="AA77" s="773"/>
      <c r="AB77" s="775"/>
    </row>
    <row r="78" spans="2:28" ht="23.1" hidden="1" customHeight="1" x14ac:dyDescent="0.2">
      <c r="B78" s="779"/>
      <c r="C78" s="780"/>
      <c r="D78" s="780"/>
      <c r="E78" s="780"/>
      <c r="F78" s="780"/>
      <c r="G78" s="780"/>
      <c r="H78" s="780"/>
      <c r="I78" s="781"/>
      <c r="J78" s="743"/>
      <c r="K78" s="743"/>
      <c r="L78" s="743"/>
      <c r="M78" s="743"/>
      <c r="N78" s="744"/>
      <c r="O78" s="782"/>
      <c r="P78" s="783"/>
      <c r="Q78" s="783"/>
      <c r="R78" s="783"/>
      <c r="S78" s="783"/>
      <c r="T78" s="783"/>
      <c r="U78" s="783"/>
      <c r="V78" s="783"/>
      <c r="W78" s="784"/>
      <c r="X78" s="785"/>
      <c r="Y78" s="786"/>
      <c r="Z78" s="770"/>
      <c r="AA78" s="770"/>
      <c r="AB78" s="776"/>
    </row>
    <row r="79" spans="2:28" ht="23.1" hidden="1" customHeight="1" x14ac:dyDescent="0.2">
      <c r="B79" s="779"/>
      <c r="C79" s="780"/>
      <c r="D79" s="780"/>
      <c r="E79" s="780"/>
      <c r="F79" s="780"/>
      <c r="G79" s="780"/>
      <c r="H79" s="780"/>
      <c r="I79" s="781"/>
      <c r="J79" s="743"/>
      <c r="K79" s="743"/>
      <c r="L79" s="743"/>
      <c r="M79" s="743"/>
      <c r="N79" s="744"/>
      <c r="O79" s="782"/>
      <c r="P79" s="783"/>
      <c r="Q79" s="783"/>
      <c r="R79" s="783"/>
      <c r="S79" s="783"/>
      <c r="T79" s="783"/>
      <c r="U79" s="783"/>
      <c r="V79" s="783"/>
      <c r="W79" s="784"/>
      <c r="X79" s="785"/>
      <c r="Y79" s="786"/>
      <c r="Z79" s="773"/>
      <c r="AA79" s="773"/>
      <c r="AB79" s="775"/>
    </row>
    <row r="80" spans="2:28" ht="23.1" hidden="1" customHeight="1" x14ac:dyDescent="0.2">
      <c r="B80" s="779"/>
      <c r="C80" s="780"/>
      <c r="D80" s="780"/>
      <c r="E80" s="780"/>
      <c r="F80" s="780"/>
      <c r="G80" s="780"/>
      <c r="H80" s="780"/>
      <c r="I80" s="781"/>
      <c r="J80" s="743"/>
      <c r="K80" s="743"/>
      <c r="L80" s="743"/>
      <c r="M80" s="743"/>
      <c r="N80" s="744"/>
      <c r="O80" s="782"/>
      <c r="P80" s="783"/>
      <c r="Q80" s="783"/>
      <c r="R80" s="783"/>
      <c r="S80" s="783"/>
      <c r="T80" s="783"/>
      <c r="U80" s="783"/>
      <c r="V80" s="783"/>
      <c r="W80" s="784"/>
      <c r="X80" s="785"/>
      <c r="Y80" s="786"/>
      <c r="Z80" s="770"/>
      <c r="AA80" s="770"/>
      <c r="AB80" s="776"/>
    </row>
    <row r="81" spans="2:28" ht="23.1" hidden="1" customHeight="1" x14ac:dyDescent="0.2">
      <c r="B81" s="779"/>
      <c r="C81" s="780"/>
      <c r="D81" s="780"/>
      <c r="E81" s="780"/>
      <c r="F81" s="780"/>
      <c r="G81" s="780"/>
      <c r="H81" s="780"/>
      <c r="I81" s="781"/>
      <c r="J81" s="743"/>
      <c r="K81" s="743"/>
      <c r="L81" s="743"/>
      <c r="M81" s="743"/>
      <c r="N81" s="744"/>
      <c r="O81" s="782"/>
      <c r="P81" s="783"/>
      <c r="Q81" s="783"/>
      <c r="R81" s="783"/>
      <c r="S81" s="783"/>
      <c r="T81" s="783"/>
      <c r="U81" s="783"/>
      <c r="V81" s="783"/>
      <c r="W81" s="784"/>
      <c r="X81" s="785"/>
      <c r="Y81" s="786"/>
      <c r="Z81" s="773"/>
      <c r="AA81" s="773"/>
      <c r="AB81" s="775"/>
    </row>
    <row r="82" spans="2:28" ht="23.1" hidden="1" customHeight="1" x14ac:dyDescent="0.2">
      <c r="B82" s="779"/>
      <c r="C82" s="780"/>
      <c r="D82" s="780"/>
      <c r="E82" s="780"/>
      <c r="F82" s="780"/>
      <c r="G82" s="780"/>
      <c r="H82" s="780"/>
      <c r="I82" s="781"/>
      <c r="J82" s="743"/>
      <c r="K82" s="743"/>
      <c r="L82" s="743"/>
      <c r="M82" s="743"/>
      <c r="N82" s="744"/>
      <c r="O82" s="782"/>
      <c r="P82" s="783"/>
      <c r="Q82" s="783"/>
      <c r="R82" s="783"/>
      <c r="S82" s="783"/>
      <c r="T82" s="783"/>
      <c r="U82" s="783"/>
      <c r="V82" s="783"/>
      <c r="W82" s="784"/>
      <c r="X82" s="785"/>
      <c r="Y82" s="786"/>
      <c r="Z82" s="770"/>
      <c r="AA82" s="770"/>
      <c r="AB82" s="776"/>
    </row>
    <row r="83" spans="2:28" ht="23.1" hidden="1" customHeight="1" x14ac:dyDescent="0.2">
      <c r="B83" s="779"/>
      <c r="C83" s="780"/>
      <c r="D83" s="780"/>
      <c r="E83" s="780"/>
      <c r="F83" s="780"/>
      <c r="G83" s="780"/>
      <c r="H83" s="780"/>
      <c r="I83" s="781"/>
      <c r="J83" s="743"/>
      <c r="K83" s="743"/>
      <c r="L83" s="743"/>
      <c r="M83" s="743"/>
      <c r="N83" s="744"/>
      <c r="O83" s="782"/>
      <c r="P83" s="783"/>
      <c r="Q83" s="783"/>
      <c r="R83" s="783"/>
      <c r="S83" s="783"/>
      <c r="T83" s="783"/>
      <c r="U83" s="783"/>
      <c r="V83" s="783"/>
      <c r="W83" s="784"/>
      <c r="X83" s="785"/>
      <c r="Y83" s="786"/>
      <c r="Z83" s="773"/>
      <c r="AA83" s="773"/>
      <c r="AB83" s="775"/>
    </row>
  </sheetData>
  <sheetProtection sheet="1" objects="1" scenarios="1"/>
  <mergeCells count="235">
    <mergeCell ref="Z80:AA81"/>
    <mergeCell ref="AB80:AB81"/>
    <mergeCell ref="Z82:AA83"/>
    <mergeCell ref="AB82:AB83"/>
    <mergeCell ref="X80:Y80"/>
    <mergeCell ref="X81:Y81"/>
    <mergeCell ref="X82:Y82"/>
    <mergeCell ref="X83:Y83"/>
    <mergeCell ref="B80:I80"/>
    <mergeCell ref="B81:I81"/>
    <mergeCell ref="B82:I82"/>
    <mergeCell ref="B83:I83"/>
    <mergeCell ref="J83:N83"/>
    <mergeCell ref="J82:N82"/>
    <mergeCell ref="J81:N81"/>
    <mergeCell ref="J80:N80"/>
    <mergeCell ref="O83:W83"/>
    <mergeCell ref="O82:W82"/>
    <mergeCell ref="O81:W81"/>
    <mergeCell ref="O80:W80"/>
    <mergeCell ref="AD26:AD27"/>
    <mergeCell ref="B28:B29"/>
    <mergeCell ref="C28:H29"/>
    <mergeCell ref="C26:H27"/>
    <mergeCell ref="B32:B33"/>
    <mergeCell ref="C32:H33"/>
    <mergeCell ref="AA26:AA27"/>
    <mergeCell ref="AB30:AB31"/>
    <mergeCell ref="AA32:AA33"/>
    <mergeCell ref="AB32:AB33"/>
    <mergeCell ref="AB26:AB27"/>
    <mergeCell ref="AA28:AA29"/>
    <mergeCell ref="AA30:AA31"/>
    <mergeCell ref="AB28:AB29"/>
    <mergeCell ref="B30:B31"/>
    <mergeCell ref="C30:H31"/>
    <mergeCell ref="B26:B27"/>
    <mergeCell ref="J27:X27"/>
    <mergeCell ref="J29:X29"/>
    <mergeCell ref="J31:X31"/>
    <mergeCell ref="J33:X33"/>
    <mergeCell ref="AA34:AA35"/>
    <mergeCell ref="AB34:AB35"/>
    <mergeCell ref="C23:H25"/>
    <mergeCell ref="I23:I25"/>
    <mergeCell ref="O68:W68"/>
    <mergeCell ref="Z68:AA68"/>
    <mergeCell ref="O67:Y67"/>
    <mergeCell ref="Z67:AB67"/>
    <mergeCell ref="X68:Y68"/>
    <mergeCell ref="Z23:Z25"/>
    <mergeCell ref="Y23:Y25"/>
    <mergeCell ref="C54:H55"/>
    <mergeCell ref="AA54:AA55"/>
    <mergeCell ref="AB54:AB55"/>
    <mergeCell ref="C56:H57"/>
    <mergeCell ref="AA56:AA57"/>
    <mergeCell ref="AB56:AB57"/>
    <mergeCell ref="J55:X55"/>
    <mergeCell ref="J57:X57"/>
    <mergeCell ref="C58:H59"/>
    <mergeCell ref="AA58:AA59"/>
    <mergeCell ref="AB58:AB59"/>
    <mergeCell ref="C60:H61"/>
    <mergeCell ref="AA60:AA61"/>
    <mergeCell ref="B9:F9"/>
    <mergeCell ref="G9:AB9"/>
    <mergeCell ref="G10:AB10"/>
    <mergeCell ref="B16:F16"/>
    <mergeCell ref="G16:K16"/>
    <mergeCell ref="AA23:AA25"/>
    <mergeCell ref="J23:X24"/>
    <mergeCell ref="AB23:AB25"/>
    <mergeCell ref="P21:U21"/>
    <mergeCell ref="L21:O21"/>
    <mergeCell ref="G18:K18"/>
    <mergeCell ref="G19:K19"/>
    <mergeCell ref="G20:K20"/>
    <mergeCell ref="L20:O20"/>
    <mergeCell ref="B13:U14"/>
    <mergeCell ref="S7:U7"/>
    <mergeCell ref="B15:K15"/>
    <mergeCell ref="L15:U15"/>
    <mergeCell ref="B23:B25"/>
    <mergeCell ref="B10:F10"/>
    <mergeCell ref="B12:U12"/>
    <mergeCell ref="P16:U16"/>
    <mergeCell ref="L16:O16"/>
    <mergeCell ref="B21:F21"/>
    <mergeCell ref="B20:F20"/>
    <mergeCell ref="B19:F19"/>
    <mergeCell ref="B18:F18"/>
    <mergeCell ref="B17:F17"/>
    <mergeCell ref="P17:U17"/>
    <mergeCell ref="G17:K17"/>
    <mergeCell ref="L17:O17"/>
    <mergeCell ref="L18:O18"/>
    <mergeCell ref="L19:O19"/>
    <mergeCell ref="G21:K21"/>
    <mergeCell ref="P18:U18"/>
    <mergeCell ref="P19:U19"/>
    <mergeCell ref="P20:U20"/>
    <mergeCell ref="C7:E7"/>
    <mergeCell ref="B8:AB8"/>
    <mergeCell ref="B2:E5"/>
    <mergeCell ref="AA2:AB2"/>
    <mergeCell ref="AA3:AB3"/>
    <mergeCell ref="AA4:AB4"/>
    <mergeCell ref="AA5:AB5"/>
    <mergeCell ref="F2:Z2"/>
    <mergeCell ref="F3:Z3"/>
    <mergeCell ref="F4:Z4"/>
    <mergeCell ref="F5:Z5"/>
    <mergeCell ref="J74:N74"/>
    <mergeCell ref="O74:W74"/>
    <mergeCell ref="X74:Y74"/>
    <mergeCell ref="B75:I75"/>
    <mergeCell ref="J75:N75"/>
    <mergeCell ref="O75:W75"/>
    <mergeCell ref="X75:Y75"/>
    <mergeCell ref="B74:I74"/>
    <mergeCell ref="O69:W69"/>
    <mergeCell ref="X69:Y69"/>
    <mergeCell ref="B71:I71"/>
    <mergeCell ref="J70:N70"/>
    <mergeCell ref="O70:W70"/>
    <mergeCell ref="X70:Y70"/>
    <mergeCell ref="B69:I69"/>
    <mergeCell ref="J69:N69"/>
    <mergeCell ref="B70:I70"/>
    <mergeCell ref="O71:W71"/>
    <mergeCell ref="X71:Y71"/>
    <mergeCell ref="O73:W73"/>
    <mergeCell ref="X73:Y73"/>
    <mergeCell ref="X72:Y72"/>
    <mergeCell ref="O72:W72"/>
    <mergeCell ref="B78:I78"/>
    <mergeCell ref="J78:N78"/>
    <mergeCell ref="O78:W78"/>
    <mergeCell ref="X78:Y78"/>
    <mergeCell ref="B79:I79"/>
    <mergeCell ref="J79:N79"/>
    <mergeCell ref="O79:W79"/>
    <mergeCell ref="X79:Y79"/>
    <mergeCell ref="B76:I76"/>
    <mergeCell ref="J76:N76"/>
    <mergeCell ref="O76:W76"/>
    <mergeCell ref="X76:Y76"/>
    <mergeCell ref="B77:I77"/>
    <mergeCell ref="J77:N77"/>
    <mergeCell ref="O77:W77"/>
    <mergeCell ref="X77:Y77"/>
    <mergeCell ref="Z74:AA75"/>
    <mergeCell ref="Z76:AA77"/>
    <mergeCell ref="Z78:AA79"/>
    <mergeCell ref="AB69:AB70"/>
    <mergeCell ref="AB74:AB75"/>
    <mergeCell ref="AB76:AB77"/>
    <mergeCell ref="AB78:AB79"/>
    <mergeCell ref="Z71:AA73"/>
    <mergeCell ref="AB71:AB73"/>
    <mergeCell ref="AA36:AA37"/>
    <mergeCell ref="AB36:AB37"/>
    <mergeCell ref="B38:B39"/>
    <mergeCell ref="C38:H39"/>
    <mergeCell ref="AA38:AA39"/>
    <mergeCell ref="AB38:AB39"/>
    <mergeCell ref="J39:X39"/>
    <mergeCell ref="J37:X37"/>
    <mergeCell ref="Z69:AA70"/>
    <mergeCell ref="B54:B55"/>
    <mergeCell ref="B56:B57"/>
    <mergeCell ref="B58:B59"/>
    <mergeCell ref="B60:B61"/>
    <mergeCell ref="AB60:AB61"/>
    <mergeCell ref="J59:X59"/>
    <mergeCell ref="J61:X61"/>
    <mergeCell ref="B62:B63"/>
    <mergeCell ref="C62:H63"/>
    <mergeCell ref="AA62:AA63"/>
    <mergeCell ref="AB62:AB63"/>
    <mergeCell ref="B68:I68"/>
    <mergeCell ref="J68:N68"/>
    <mergeCell ref="B67:N67"/>
    <mergeCell ref="J63:X63"/>
    <mergeCell ref="AA44:AA45"/>
    <mergeCell ref="AB44:AB45"/>
    <mergeCell ref="J45:X45"/>
    <mergeCell ref="B40:B41"/>
    <mergeCell ref="C40:H41"/>
    <mergeCell ref="AA40:AA41"/>
    <mergeCell ref="AB40:AB41"/>
    <mergeCell ref="B42:B43"/>
    <mergeCell ref="C42:H43"/>
    <mergeCell ref="AA42:AA43"/>
    <mergeCell ref="AB42:AB43"/>
    <mergeCell ref="J41:X41"/>
    <mergeCell ref="J43:X43"/>
    <mergeCell ref="AB48:AB49"/>
    <mergeCell ref="B50:B51"/>
    <mergeCell ref="C50:H51"/>
    <mergeCell ref="AA50:AA51"/>
    <mergeCell ref="AB50:AB51"/>
    <mergeCell ref="B48:B49"/>
    <mergeCell ref="AA46:AA47"/>
    <mergeCell ref="AB46:AB47"/>
    <mergeCell ref="J65:X65"/>
    <mergeCell ref="B52:B53"/>
    <mergeCell ref="C52:H53"/>
    <mergeCell ref="C48:H49"/>
    <mergeCell ref="B46:B47"/>
    <mergeCell ref="B6:AB6"/>
    <mergeCell ref="C46:H47"/>
    <mergeCell ref="B44:B45"/>
    <mergeCell ref="C44:H45"/>
    <mergeCell ref="B36:B37"/>
    <mergeCell ref="C36:H37"/>
    <mergeCell ref="B34:B35"/>
    <mergeCell ref="C34:H35"/>
    <mergeCell ref="B73:I73"/>
    <mergeCell ref="J71:N71"/>
    <mergeCell ref="J73:N73"/>
    <mergeCell ref="B72:I72"/>
    <mergeCell ref="J35:X35"/>
    <mergeCell ref="AA52:AA53"/>
    <mergeCell ref="J47:X47"/>
    <mergeCell ref="J49:X49"/>
    <mergeCell ref="J51:X51"/>
    <mergeCell ref="J53:X53"/>
    <mergeCell ref="AB52:AB53"/>
    <mergeCell ref="B64:B65"/>
    <mergeCell ref="C64:H65"/>
    <mergeCell ref="AA64:AA65"/>
    <mergeCell ref="AB64:AB65"/>
    <mergeCell ref="AA48:AA49"/>
  </mergeCells>
  <phoneticPr fontId="5" type="noConversion"/>
  <conditionalFormatting sqref="AD26:AD27">
    <cfRule type="containsText" dxfId="455" priority="266" stopIfTrue="1" operator="containsText" text="riesgo extrema">
      <formula>NOT(ISERROR(SEARCH("riesgo extrema",AD26)))</formula>
    </cfRule>
    <cfRule type="containsText" dxfId="454" priority="267" stopIfTrue="1" operator="containsText" text="riesgo extrema">
      <formula>NOT(ISERROR(SEARCH("riesgo extrema",AD26)))</formula>
    </cfRule>
    <cfRule type="containsText" dxfId="453" priority="268" stopIfTrue="1" operator="containsText" text="riesgo moderada">
      <formula>NOT(ISERROR(SEARCH("riesgo moderada",AD26)))</formula>
    </cfRule>
    <cfRule type="containsText" dxfId="452" priority="269" stopIfTrue="1" operator="containsText" text="Riesgo alta">
      <formula>NOT(ISERROR(SEARCH("Riesgo alta",AD26)))</formula>
    </cfRule>
    <cfRule type="containsText" dxfId="451" priority="270" stopIfTrue="1" operator="containsText" text="Riesgo baja">
      <formula>NOT(ISERROR(SEARCH("Riesgo baja",AD26)))</formula>
    </cfRule>
  </conditionalFormatting>
  <conditionalFormatting sqref="AE17">
    <cfRule type="colorScale" priority="240">
      <colorScale>
        <cfvo type="min"/>
        <cfvo type="percentile" val="50"/>
        <cfvo type="max"/>
        <color rgb="FFF8696B"/>
        <color rgb="FFFFEB84"/>
        <color rgb="FF63BE7B"/>
      </colorScale>
    </cfRule>
  </conditionalFormatting>
  <conditionalFormatting sqref="AB26 AB28 AB30 AB32 AB34 AB36 AB38 AB40 AB42 AB44 AB46 AB48 AB50 AB52 AB54 AB56 AB58 AB60 AB62 AB64">
    <cfRule type="containsText" dxfId="450" priority="92" stopIfTrue="1" operator="containsText" text="Riesgo Alto">
      <formula>NOT(ISERROR(SEARCH("Riesgo Alto",AB26)))</formula>
    </cfRule>
    <cfRule type="containsText" dxfId="449" priority="93" stopIfTrue="1" operator="containsText" text="Riesgo Moderado">
      <formula>NOT(ISERROR(SEARCH("Riesgo Moderado",AB26)))</formula>
    </cfRule>
    <cfRule type="containsText" dxfId="448" priority="94" stopIfTrue="1" operator="containsText" text="Riesgo Bajo">
      <formula>NOT(ISERROR(SEARCH("Riesgo Bajo",AB26)))</formula>
    </cfRule>
    <cfRule type="containsText" dxfId="447" priority="95" stopIfTrue="1" operator="containsText" text="Riesgo Alto">
      <formula>NOT(ISERROR(SEARCH("Riesgo Alto",AB26)))</formula>
    </cfRule>
    <cfRule type="containsText" dxfId="446" priority="96" stopIfTrue="1" operator="containsText" text="Riesgo Extremo">
      <formula>NOT(ISERROR(SEARCH("Riesgo Extremo",AB26)))</formula>
    </cfRule>
  </conditionalFormatting>
  <conditionalFormatting sqref="AB26 AB28 AB30 AB32 AB34 AB36 AB38 AB40 AB42 AB44 AB46 AB48 AB50 AB52 AB54 AB56 AB58 AB60 AB62 AB64">
    <cfRule type="containsText" dxfId="445" priority="91" stopIfTrue="1" operator="containsText" text="Riesgo Extremo">
      <formula>NOT(ISERROR(SEARCH("Riesgo Extremo",AB26)))</formula>
    </cfRule>
  </conditionalFormatting>
  <dataValidations count="2">
    <dataValidation type="list" allowBlank="1" showInputMessage="1" showErrorMessage="1" sqref="J26:X26 J28:X28 J30:X30 J32:X32 J34:X34 J36:X36 J38:X38 J40:X40 J42:X42 J44:X44 J46:X46 J48:X48 J50:X50 J52:X52 J54:X54 J56:X56 J58:X58 J60:X60 J62:X62 J64:X64">
      <formula1>$B$17:$B$21</formula1>
    </dataValidation>
    <dataValidation type="list" allowBlank="1" showInputMessage="1" showErrorMessage="1" sqref="J63 J27 J29 J31 J33 J35 J37 J39 J41 J43 J45 J47 J49 J51 J53 J55 J57 J59 J61 J65">
      <formula1>$L$17:$L$19</formula1>
    </dataValidation>
  </dataValidations>
  <printOptions horizontalCentered="1" verticalCentered="1"/>
  <pageMargins left="0.78740157480314965" right="0" top="0" bottom="0" header="0" footer="0"/>
  <pageSetup scale="5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36"/>
  <sheetViews>
    <sheetView topLeftCell="D25" workbookViewId="0">
      <selection activeCell="C34" sqref="C34:W35"/>
    </sheetView>
  </sheetViews>
  <sheetFormatPr baseColWidth="10" defaultColWidth="11.42578125" defaultRowHeight="12.75" x14ac:dyDescent="0.2"/>
  <cols>
    <col min="2" max="2" width="6.85546875" customWidth="1"/>
    <col min="3" max="3" width="85" customWidth="1"/>
    <col min="4" max="4" width="11.42578125" customWidth="1"/>
    <col min="5" max="6" width="8.85546875" customWidth="1"/>
    <col min="7" max="7" width="9.140625" customWidth="1"/>
    <col min="8" max="8" width="8.85546875" customWidth="1"/>
    <col min="9" max="9" width="9.5703125" customWidth="1"/>
    <col min="10" max="10" width="9.28515625" customWidth="1"/>
    <col min="12" max="12" width="8" customWidth="1"/>
    <col min="13" max="13" width="9" customWidth="1"/>
    <col min="14" max="14" width="9.28515625" customWidth="1"/>
    <col min="15" max="15" width="8.85546875" customWidth="1"/>
    <col min="16" max="16" width="11.140625" customWidth="1"/>
    <col min="18" max="18" width="10.42578125" customWidth="1"/>
    <col min="20" max="20" width="9.85546875" customWidth="1"/>
    <col min="22" max="22" width="11.7109375" customWidth="1"/>
    <col min="23" max="23" width="21.5703125" customWidth="1"/>
  </cols>
  <sheetData>
    <row r="1" spans="2:23" s="94" customFormat="1" ht="23.25" x14ac:dyDescent="0.35">
      <c r="C1" s="907"/>
      <c r="D1" s="910" t="s">
        <v>68</v>
      </c>
      <c r="E1" s="910"/>
      <c r="F1" s="910"/>
      <c r="G1" s="910"/>
      <c r="H1" s="910"/>
      <c r="I1" s="910"/>
      <c r="J1" s="910"/>
      <c r="K1" s="910"/>
      <c r="L1" s="910"/>
      <c r="M1" s="910"/>
      <c r="N1" s="910"/>
      <c r="O1" s="910"/>
      <c r="P1" s="910"/>
      <c r="Q1" s="910"/>
      <c r="R1" s="910"/>
      <c r="S1" s="910"/>
      <c r="T1" s="910"/>
      <c r="U1" s="910"/>
      <c r="V1" s="911" t="s">
        <v>504</v>
      </c>
      <c r="W1" s="912"/>
    </row>
    <row r="2" spans="2:23" s="94" customFormat="1" ht="23.25" x14ac:dyDescent="0.35">
      <c r="C2" s="908"/>
      <c r="D2" s="910" t="s">
        <v>58</v>
      </c>
      <c r="E2" s="910"/>
      <c r="F2" s="910"/>
      <c r="G2" s="910"/>
      <c r="H2" s="910"/>
      <c r="I2" s="910"/>
      <c r="J2" s="910"/>
      <c r="K2" s="910"/>
      <c r="L2" s="910"/>
      <c r="M2" s="910"/>
      <c r="N2" s="910"/>
      <c r="O2" s="910"/>
      <c r="P2" s="910"/>
      <c r="Q2" s="910"/>
      <c r="R2" s="910"/>
      <c r="S2" s="910"/>
      <c r="T2" s="910"/>
      <c r="U2" s="910"/>
      <c r="V2" s="913" t="s">
        <v>502</v>
      </c>
      <c r="W2" s="914"/>
    </row>
    <row r="3" spans="2:23" s="94" customFormat="1" ht="23.25" x14ac:dyDescent="0.35">
      <c r="C3" s="908"/>
      <c r="D3" s="910"/>
      <c r="E3" s="910"/>
      <c r="F3" s="910"/>
      <c r="G3" s="910"/>
      <c r="H3" s="910"/>
      <c r="I3" s="910"/>
      <c r="J3" s="910"/>
      <c r="K3" s="910"/>
      <c r="L3" s="910"/>
      <c r="M3" s="910"/>
      <c r="N3" s="910"/>
      <c r="O3" s="910"/>
      <c r="P3" s="910"/>
      <c r="Q3" s="910"/>
      <c r="R3" s="910"/>
      <c r="S3" s="910"/>
      <c r="T3" s="910"/>
      <c r="U3" s="910"/>
      <c r="V3" s="913" t="s">
        <v>505</v>
      </c>
      <c r="W3" s="914"/>
    </row>
    <row r="4" spans="2:23" s="94" customFormat="1" ht="34.5" customHeight="1" thickBot="1" x14ac:dyDescent="0.4">
      <c r="C4" s="909"/>
      <c r="D4" s="910" t="s">
        <v>506</v>
      </c>
      <c r="E4" s="910"/>
      <c r="F4" s="910"/>
      <c r="G4" s="910"/>
      <c r="H4" s="910"/>
      <c r="I4" s="910"/>
      <c r="J4" s="910"/>
      <c r="K4" s="910"/>
      <c r="L4" s="910"/>
      <c r="M4" s="910"/>
      <c r="N4" s="910"/>
      <c r="O4" s="910"/>
      <c r="P4" s="910"/>
      <c r="Q4" s="910"/>
      <c r="R4" s="910"/>
      <c r="S4" s="910"/>
      <c r="T4" s="910"/>
      <c r="U4" s="910"/>
      <c r="V4" s="915" t="s">
        <v>61</v>
      </c>
      <c r="W4" s="916"/>
    </row>
    <row r="5" spans="2:23" x14ac:dyDescent="0.2">
      <c r="C5">
        <v>0</v>
      </c>
    </row>
    <row r="6" spans="2:23" x14ac:dyDescent="0.2">
      <c r="C6">
        <v>0</v>
      </c>
    </row>
    <row r="7" spans="2:23" ht="18" x14ac:dyDescent="0.25">
      <c r="B7" s="921" t="s">
        <v>328</v>
      </c>
      <c r="C7" s="921"/>
      <c r="D7" s="921"/>
      <c r="E7" s="921"/>
      <c r="F7" s="921"/>
      <c r="G7" s="921"/>
      <c r="H7" s="921"/>
      <c r="I7" s="921"/>
      <c r="J7" s="921"/>
      <c r="K7" s="921"/>
      <c r="L7" s="921"/>
      <c r="M7" s="921"/>
      <c r="N7" s="921"/>
      <c r="O7" s="921"/>
      <c r="P7" s="921"/>
      <c r="Q7" s="921"/>
      <c r="R7" s="921"/>
      <c r="S7" s="921"/>
      <c r="T7" s="921"/>
      <c r="U7" s="921"/>
      <c r="V7" s="921"/>
      <c r="W7" s="921"/>
    </row>
    <row r="8" spans="2:23" ht="13.5" thickBot="1" x14ac:dyDescent="0.25">
      <c r="C8" s="313"/>
      <c r="D8" s="313"/>
      <c r="E8" s="313"/>
      <c r="F8" s="313"/>
      <c r="G8" s="313"/>
      <c r="H8" s="313"/>
      <c r="I8" s="313"/>
      <c r="J8" s="313"/>
      <c r="K8" s="313"/>
      <c r="L8" s="313"/>
      <c r="M8" s="313"/>
      <c r="N8" s="313"/>
      <c r="O8" s="313"/>
      <c r="P8" s="313"/>
      <c r="Q8" s="313"/>
      <c r="R8" s="313"/>
      <c r="S8" s="313"/>
      <c r="T8" s="313"/>
      <c r="U8" s="313"/>
      <c r="V8" s="313"/>
      <c r="W8" s="313"/>
    </row>
    <row r="9" spans="2:23" ht="16.5" thickBot="1" x14ac:dyDescent="0.3">
      <c r="B9" s="373" t="s">
        <v>329</v>
      </c>
      <c r="D9" s="917" t="s">
        <v>422</v>
      </c>
      <c r="E9" s="918"/>
      <c r="F9" s="917" t="s">
        <v>424</v>
      </c>
      <c r="G9" s="918"/>
      <c r="H9" s="917" t="s">
        <v>425</v>
      </c>
      <c r="I9" s="918"/>
      <c r="J9" s="917" t="s">
        <v>426</v>
      </c>
      <c r="K9" s="918"/>
      <c r="L9" s="917" t="s">
        <v>427</v>
      </c>
      <c r="M9" s="918"/>
      <c r="N9" s="917" t="s">
        <v>428</v>
      </c>
      <c r="O9" s="918"/>
      <c r="P9" s="917" t="s">
        <v>429</v>
      </c>
      <c r="Q9" s="918"/>
      <c r="R9" s="917" t="s">
        <v>430</v>
      </c>
      <c r="S9" s="918"/>
      <c r="T9" s="917" t="s">
        <v>431</v>
      </c>
      <c r="U9" s="918"/>
      <c r="V9" s="917" t="s">
        <v>432</v>
      </c>
      <c r="W9" s="918"/>
    </row>
    <row r="10" spans="2:23" ht="60" customHeight="1" thickBot="1" x14ac:dyDescent="0.3">
      <c r="B10" s="922" t="s">
        <v>307</v>
      </c>
      <c r="C10" s="402" t="s">
        <v>306</v>
      </c>
      <c r="D10" s="919" t="s">
        <v>327</v>
      </c>
      <c r="E10" s="920"/>
      <c r="F10" s="919" t="s">
        <v>327</v>
      </c>
      <c r="G10" s="920"/>
      <c r="H10" s="919" t="s">
        <v>327</v>
      </c>
      <c r="I10" s="920"/>
      <c r="J10" s="919" t="s">
        <v>327</v>
      </c>
      <c r="K10" s="920"/>
      <c r="L10" s="919" t="s">
        <v>327</v>
      </c>
      <c r="M10" s="920"/>
      <c r="N10" s="919" t="s">
        <v>327</v>
      </c>
      <c r="O10" s="920"/>
      <c r="P10" s="919" t="s">
        <v>327</v>
      </c>
      <c r="Q10" s="920"/>
      <c r="R10" s="919" t="s">
        <v>327</v>
      </c>
      <c r="S10" s="920"/>
      <c r="T10" s="919" t="s">
        <v>327</v>
      </c>
      <c r="U10" s="920"/>
      <c r="V10" s="919" t="s">
        <v>327</v>
      </c>
      <c r="W10" s="920"/>
    </row>
    <row r="11" spans="2:23" ht="16.5" thickBot="1" x14ac:dyDescent="0.3">
      <c r="B11" s="923"/>
      <c r="C11" s="403" t="s">
        <v>325</v>
      </c>
      <c r="D11" s="411" t="s">
        <v>271</v>
      </c>
      <c r="E11" s="411" t="s">
        <v>272</v>
      </c>
      <c r="F11" s="411" t="s">
        <v>271</v>
      </c>
      <c r="G11" s="411" t="s">
        <v>272</v>
      </c>
      <c r="H11" s="411" t="s">
        <v>271</v>
      </c>
      <c r="I11" s="411" t="s">
        <v>272</v>
      </c>
      <c r="J11" s="411" t="s">
        <v>271</v>
      </c>
      <c r="K11" s="411" t="s">
        <v>272</v>
      </c>
      <c r="L11" s="411" t="s">
        <v>271</v>
      </c>
      <c r="M11" s="411" t="s">
        <v>272</v>
      </c>
      <c r="N11" s="411" t="s">
        <v>271</v>
      </c>
      <c r="O11" s="411" t="s">
        <v>272</v>
      </c>
      <c r="P11" s="411" t="s">
        <v>271</v>
      </c>
      <c r="Q11" s="411" t="s">
        <v>272</v>
      </c>
      <c r="R11" s="411" t="s">
        <v>271</v>
      </c>
      <c r="S11" s="411" t="s">
        <v>272</v>
      </c>
      <c r="T11" s="411" t="s">
        <v>271</v>
      </c>
      <c r="U11" s="411" t="s">
        <v>272</v>
      </c>
      <c r="V11" s="411" t="s">
        <v>271</v>
      </c>
      <c r="W11" s="411" t="s">
        <v>272</v>
      </c>
    </row>
    <row r="12" spans="2:23" ht="15.75" hidden="1" x14ac:dyDescent="0.25">
      <c r="B12" s="404"/>
      <c r="C12" s="405"/>
      <c r="D12" s="371"/>
      <c r="E12" s="371"/>
      <c r="F12" s="371"/>
      <c r="G12" s="371"/>
      <c r="H12" s="371"/>
      <c r="I12" s="371"/>
      <c r="J12" s="371"/>
      <c r="K12" s="371"/>
      <c r="L12" s="371"/>
      <c r="M12" s="371"/>
      <c r="N12" s="371"/>
      <c r="O12" s="371"/>
      <c r="P12" s="371"/>
      <c r="Q12" s="371"/>
      <c r="R12" s="371"/>
      <c r="S12" s="371"/>
      <c r="T12" s="371"/>
      <c r="U12" s="371"/>
      <c r="V12" s="371"/>
      <c r="W12" s="371"/>
    </row>
    <row r="13" spans="2:23" ht="15" x14ac:dyDescent="0.2">
      <c r="B13" s="406">
        <v>1</v>
      </c>
      <c r="C13" s="407" t="s">
        <v>308</v>
      </c>
      <c r="D13" s="309" t="s">
        <v>271</v>
      </c>
      <c r="E13" s="308"/>
      <c r="F13" s="309"/>
      <c r="G13" s="458"/>
      <c r="H13" s="309"/>
      <c r="I13" s="458"/>
      <c r="J13" s="309"/>
      <c r="K13" s="458"/>
      <c r="L13" s="309"/>
      <c r="M13" s="458"/>
      <c r="N13" s="309"/>
      <c r="O13" s="458"/>
      <c r="P13" s="309"/>
      <c r="Q13" s="458"/>
      <c r="R13" s="309"/>
      <c r="S13" s="458"/>
      <c r="T13" s="309"/>
      <c r="U13" s="458"/>
      <c r="V13" s="309"/>
      <c r="W13" s="458"/>
    </row>
    <row r="14" spans="2:23" ht="15" x14ac:dyDescent="0.2">
      <c r="B14" s="408">
        <v>2</v>
      </c>
      <c r="C14" s="409" t="s">
        <v>309</v>
      </c>
      <c r="D14" s="309" t="s">
        <v>271</v>
      </c>
      <c r="E14" s="308"/>
      <c r="F14" s="309"/>
      <c r="G14" s="458"/>
      <c r="H14" s="309"/>
      <c r="I14" s="458"/>
      <c r="J14" s="309"/>
      <c r="K14" s="458"/>
      <c r="L14" s="309"/>
      <c r="M14" s="458"/>
      <c r="N14" s="309"/>
      <c r="O14" s="458"/>
      <c r="P14" s="309"/>
      <c r="Q14" s="458"/>
      <c r="R14" s="309"/>
      <c r="S14" s="458"/>
      <c r="T14" s="309"/>
      <c r="U14" s="458"/>
      <c r="V14" s="309"/>
      <c r="W14" s="458"/>
    </row>
    <row r="15" spans="2:23" ht="15" x14ac:dyDescent="0.2">
      <c r="B15" s="408">
        <v>3</v>
      </c>
      <c r="C15" s="409" t="s">
        <v>310</v>
      </c>
      <c r="D15" s="309"/>
      <c r="E15" s="308" t="s">
        <v>272</v>
      </c>
      <c r="F15" s="309"/>
      <c r="G15" s="458"/>
      <c r="H15" s="309"/>
      <c r="I15" s="458"/>
      <c r="J15" s="309"/>
      <c r="K15" s="458"/>
      <c r="L15" s="309"/>
      <c r="M15" s="458"/>
      <c r="N15" s="309"/>
      <c r="O15" s="458"/>
      <c r="P15" s="309"/>
      <c r="Q15" s="458"/>
      <c r="R15" s="309"/>
      <c r="S15" s="458"/>
      <c r="T15" s="309"/>
      <c r="U15" s="458"/>
      <c r="V15" s="309"/>
      <c r="W15" s="458"/>
    </row>
    <row r="16" spans="2:23" ht="15" x14ac:dyDescent="0.2">
      <c r="B16" s="408">
        <v>4</v>
      </c>
      <c r="C16" s="409" t="s">
        <v>311</v>
      </c>
      <c r="D16" s="309"/>
      <c r="E16" s="308" t="s">
        <v>272</v>
      </c>
      <c r="F16" s="309"/>
      <c r="G16" s="458"/>
      <c r="H16" s="309"/>
      <c r="I16" s="458"/>
      <c r="J16" s="309"/>
      <c r="K16" s="458"/>
      <c r="L16" s="309"/>
      <c r="M16" s="458"/>
      <c r="N16" s="309"/>
      <c r="O16" s="458"/>
      <c r="P16" s="309"/>
      <c r="Q16" s="458"/>
      <c r="R16" s="309"/>
      <c r="S16" s="458"/>
      <c r="T16" s="309"/>
      <c r="U16" s="458"/>
      <c r="V16" s="309"/>
      <c r="W16" s="458"/>
    </row>
    <row r="17" spans="2:23" ht="15" x14ac:dyDescent="0.2">
      <c r="B17" s="408">
        <v>5</v>
      </c>
      <c r="C17" s="409" t="s">
        <v>312</v>
      </c>
      <c r="D17" s="309" t="s">
        <v>271</v>
      </c>
      <c r="E17" s="308"/>
      <c r="F17" s="309"/>
      <c r="G17" s="458"/>
      <c r="H17" s="309"/>
      <c r="I17" s="458"/>
      <c r="J17" s="309"/>
      <c r="K17" s="458"/>
      <c r="L17" s="309"/>
      <c r="M17" s="458"/>
      <c r="N17" s="309"/>
      <c r="O17" s="458"/>
      <c r="P17" s="309"/>
      <c r="Q17" s="458"/>
      <c r="R17" s="309"/>
      <c r="S17" s="458"/>
      <c r="T17" s="309"/>
      <c r="U17" s="458"/>
      <c r="V17" s="309"/>
      <c r="W17" s="458"/>
    </row>
    <row r="18" spans="2:23" ht="15" x14ac:dyDescent="0.2">
      <c r="B18" s="408">
        <v>6</v>
      </c>
      <c r="C18" s="409" t="s">
        <v>323</v>
      </c>
      <c r="D18" s="309" t="s">
        <v>271</v>
      </c>
      <c r="E18" s="308"/>
      <c r="F18" s="309"/>
      <c r="G18" s="458"/>
      <c r="H18" s="309"/>
      <c r="I18" s="458"/>
      <c r="J18" s="309"/>
      <c r="K18" s="458"/>
      <c r="L18" s="309"/>
      <c r="M18" s="458"/>
      <c r="N18" s="309"/>
      <c r="O18" s="458"/>
      <c r="P18" s="309"/>
      <c r="Q18" s="458"/>
      <c r="R18" s="309"/>
      <c r="S18" s="458"/>
      <c r="T18" s="309"/>
      <c r="U18" s="458"/>
      <c r="V18" s="309"/>
      <c r="W18" s="458"/>
    </row>
    <row r="19" spans="2:23" ht="15" x14ac:dyDescent="0.2">
      <c r="B19" s="408">
        <v>7</v>
      </c>
      <c r="C19" s="409" t="s">
        <v>313</v>
      </c>
      <c r="D19" s="309" t="s">
        <v>271</v>
      </c>
      <c r="E19" s="308"/>
      <c r="F19" s="309"/>
      <c r="G19" s="458"/>
      <c r="H19" s="309"/>
      <c r="I19" s="458"/>
      <c r="J19" s="309"/>
      <c r="K19" s="458"/>
      <c r="L19" s="309"/>
      <c r="M19" s="458"/>
      <c r="N19" s="309"/>
      <c r="O19" s="458"/>
      <c r="P19" s="309"/>
      <c r="Q19" s="458"/>
      <c r="R19" s="309"/>
      <c r="S19" s="458"/>
      <c r="T19" s="309"/>
      <c r="U19" s="458"/>
      <c r="V19" s="309"/>
      <c r="W19" s="458"/>
    </row>
    <row r="20" spans="2:23" ht="30" x14ac:dyDescent="0.2">
      <c r="B20" s="408">
        <v>8</v>
      </c>
      <c r="C20" s="409" t="s">
        <v>314</v>
      </c>
      <c r="D20" s="309"/>
      <c r="E20" s="308" t="s">
        <v>272</v>
      </c>
      <c r="F20" s="309"/>
      <c r="G20" s="458"/>
      <c r="H20" s="309"/>
      <c r="I20" s="458"/>
      <c r="J20" s="309"/>
      <c r="K20" s="458"/>
      <c r="L20" s="309"/>
      <c r="M20" s="458"/>
      <c r="N20" s="309"/>
      <c r="O20" s="458"/>
      <c r="P20" s="309"/>
      <c r="Q20" s="458"/>
      <c r="R20" s="309"/>
      <c r="S20" s="458"/>
      <c r="T20" s="309"/>
      <c r="U20" s="458"/>
      <c r="V20" s="309"/>
      <c r="W20" s="458"/>
    </row>
    <row r="21" spans="2:23" ht="15" x14ac:dyDescent="0.2">
      <c r="B21" s="408">
        <v>9</v>
      </c>
      <c r="C21" s="409" t="s">
        <v>315</v>
      </c>
      <c r="D21" s="309" t="s">
        <v>271</v>
      </c>
      <c r="E21" s="308"/>
      <c r="F21" s="309"/>
      <c r="G21" s="458"/>
      <c r="H21" s="309"/>
      <c r="I21" s="458"/>
      <c r="J21" s="309"/>
      <c r="K21" s="458"/>
      <c r="L21" s="309"/>
      <c r="M21" s="458"/>
      <c r="N21" s="309"/>
      <c r="O21" s="458"/>
      <c r="P21" s="309"/>
      <c r="Q21" s="458"/>
      <c r="R21" s="309"/>
      <c r="S21" s="458"/>
      <c r="T21" s="309"/>
      <c r="U21" s="458"/>
      <c r="V21" s="309"/>
      <c r="W21" s="458"/>
    </row>
    <row r="22" spans="2:23" ht="15" x14ac:dyDescent="0.2">
      <c r="B22" s="408">
        <v>10</v>
      </c>
      <c r="C22" s="409" t="s">
        <v>324</v>
      </c>
      <c r="D22" s="309" t="s">
        <v>271</v>
      </c>
      <c r="E22" s="308"/>
      <c r="F22" s="309"/>
      <c r="G22" s="458"/>
      <c r="H22" s="309"/>
      <c r="I22" s="458"/>
      <c r="J22" s="309"/>
      <c r="K22" s="458"/>
      <c r="L22" s="309"/>
      <c r="M22" s="458"/>
      <c r="N22" s="309"/>
      <c r="O22" s="458"/>
      <c r="P22" s="309"/>
      <c r="Q22" s="458"/>
      <c r="R22" s="309"/>
      <c r="S22" s="458"/>
      <c r="T22" s="309"/>
      <c r="U22" s="458"/>
      <c r="V22" s="309"/>
      <c r="W22" s="458"/>
    </row>
    <row r="23" spans="2:23" ht="15" x14ac:dyDescent="0.2">
      <c r="B23" s="408">
        <v>11</v>
      </c>
      <c r="C23" s="409" t="s">
        <v>317</v>
      </c>
      <c r="D23" s="309" t="s">
        <v>271</v>
      </c>
      <c r="E23" s="308"/>
      <c r="F23" s="309"/>
      <c r="G23" s="458"/>
      <c r="H23" s="309"/>
      <c r="I23" s="458"/>
      <c r="J23" s="309"/>
      <c r="K23" s="458"/>
      <c r="L23" s="309"/>
      <c r="M23" s="458"/>
      <c r="N23" s="309"/>
      <c r="O23" s="458"/>
      <c r="P23" s="309"/>
      <c r="Q23" s="458"/>
      <c r="R23" s="309"/>
      <c r="S23" s="458"/>
      <c r="T23" s="309"/>
      <c r="U23" s="458"/>
      <c r="V23" s="309"/>
      <c r="W23" s="458"/>
    </row>
    <row r="24" spans="2:23" ht="15" x14ac:dyDescent="0.2">
      <c r="B24" s="408">
        <v>12</v>
      </c>
      <c r="C24" s="409" t="s">
        <v>316</v>
      </c>
      <c r="D24" s="309" t="s">
        <v>271</v>
      </c>
      <c r="E24" s="308"/>
      <c r="F24" s="309"/>
      <c r="G24" s="458"/>
      <c r="H24" s="309"/>
      <c r="I24" s="458"/>
      <c r="J24" s="309"/>
      <c r="K24" s="458"/>
      <c r="L24" s="309"/>
      <c r="M24" s="458"/>
      <c r="N24" s="309"/>
      <c r="O24" s="458"/>
      <c r="P24" s="309"/>
      <c r="Q24" s="458"/>
      <c r="R24" s="309"/>
      <c r="S24" s="458"/>
      <c r="T24" s="309"/>
      <c r="U24" s="458"/>
      <c r="V24" s="309"/>
      <c r="W24" s="458"/>
    </row>
    <row r="25" spans="2:23" ht="15" x14ac:dyDescent="0.2">
      <c r="B25" s="408">
        <v>13</v>
      </c>
      <c r="C25" s="409" t="s">
        <v>318</v>
      </c>
      <c r="D25" s="309"/>
      <c r="E25" s="308" t="s">
        <v>272</v>
      </c>
      <c r="F25" s="309"/>
      <c r="G25" s="458"/>
      <c r="H25" s="309"/>
      <c r="I25" s="458"/>
      <c r="J25" s="309"/>
      <c r="K25" s="458"/>
      <c r="L25" s="309"/>
      <c r="M25" s="458"/>
      <c r="N25" s="309"/>
      <c r="O25" s="458"/>
      <c r="P25" s="309"/>
      <c r="Q25" s="458"/>
      <c r="R25" s="309"/>
      <c r="S25" s="458"/>
      <c r="T25" s="309"/>
      <c r="U25" s="458"/>
      <c r="V25" s="309"/>
      <c r="W25" s="458"/>
    </row>
    <row r="26" spans="2:23" ht="15" x14ac:dyDescent="0.2">
      <c r="B26" s="408">
        <v>14</v>
      </c>
      <c r="C26" s="409" t="s">
        <v>319</v>
      </c>
      <c r="D26" s="309"/>
      <c r="E26" s="308" t="s">
        <v>272</v>
      </c>
      <c r="F26" s="309"/>
      <c r="G26" s="458"/>
      <c r="H26" s="309"/>
      <c r="I26" s="458"/>
      <c r="J26" s="309"/>
      <c r="K26" s="458"/>
      <c r="L26" s="309"/>
      <c r="M26" s="458"/>
      <c r="N26" s="309"/>
      <c r="O26" s="458"/>
      <c r="P26" s="309"/>
      <c r="Q26" s="458"/>
      <c r="R26" s="309"/>
      <c r="S26" s="458"/>
      <c r="T26" s="309"/>
      <c r="U26" s="458"/>
      <c r="V26" s="309"/>
      <c r="W26" s="458"/>
    </row>
    <row r="27" spans="2:23" ht="15" x14ac:dyDescent="0.2">
      <c r="B27" s="408">
        <v>15</v>
      </c>
      <c r="C27" s="409" t="s">
        <v>319</v>
      </c>
      <c r="D27" s="309"/>
      <c r="E27" s="308" t="s">
        <v>272</v>
      </c>
      <c r="F27" s="309"/>
      <c r="G27" s="458"/>
      <c r="H27" s="309"/>
      <c r="I27" s="458"/>
      <c r="J27" s="309"/>
      <c r="K27" s="458"/>
      <c r="L27" s="309"/>
      <c r="M27" s="458"/>
      <c r="N27" s="309"/>
      <c r="O27" s="458"/>
      <c r="P27" s="309"/>
      <c r="Q27" s="458"/>
      <c r="R27" s="309"/>
      <c r="S27" s="458"/>
      <c r="T27" s="309"/>
      <c r="U27" s="458"/>
      <c r="V27" s="309"/>
      <c r="W27" s="458"/>
    </row>
    <row r="28" spans="2:23" ht="15" x14ac:dyDescent="0.2">
      <c r="B28" s="408">
        <v>16</v>
      </c>
      <c r="C28" s="409" t="s">
        <v>321</v>
      </c>
      <c r="D28" s="309"/>
      <c r="E28" s="308" t="s">
        <v>272</v>
      </c>
      <c r="F28" s="309"/>
      <c r="G28" s="458"/>
      <c r="H28" s="309"/>
      <c r="I28" s="458"/>
      <c r="J28" s="309"/>
      <c r="K28" s="458"/>
      <c r="L28" s="309"/>
      <c r="M28" s="458"/>
      <c r="N28" s="309"/>
      <c r="O28" s="458"/>
      <c r="P28" s="309"/>
      <c r="Q28" s="458"/>
      <c r="R28" s="309"/>
      <c r="S28" s="458"/>
      <c r="T28" s="309"/>
      <c r="U28" s="458"/>
      <c r="V28" s="309"/>
      <c r="W28" s="458"/>
    </row>
    <row r="29" spans="2:23" ht="15" x14ac:dyDescent="0.2">
      <c r="B29" s="408">
        <v>17</v>
      </c>
      <c r="C29" s="409" t="s">
        <v>320</v>
      </c>
      <c r="D29" s="309"/>
      <c r="E29" s="308" t="s">
        <v>272</v>
      </c>
      <c r="F29" s="309"/>
      <c r="G29" s="458"/>
      <c r="H29" s="309"/>
      <c r="I29" s="458"/>
      <c r="J29" s="309"/>
      <c r="K29" s="458"/>
      <c r="L29" s="309"/>
      <c r="M29" s="458"/>
      <c r="N29" s="309"/>
      <c r="O29" s="458"/>
      <c r="P29" s="309"/>
      <c r="Q29" s="458"/>
      <c r="R29" s="309"/>
      <c r="S29" s="458"/>
      <c r="T29" s="309"/>
      <c r="U29" s="458"/>
      <c r="V29" s="309"/>
      <c r="W29" s="458"/>
    </row>
    <row r="30" spans="2:23" ht="15.75" thickBot="1" x14ac:dyDescent="0.25">
      <c r="B30" s="408">
        <v>18</v>
      </c>
      <c r="C30" s="410" t="s">
        <v>322</v>
      </c>
      <c r="D30" s="309"/>
      <c r="E30" s="308" t="s">
        <v>272</v>
      </c>
      <c r="F30" s="309"/>
      <c r="G30" s="458"/>
      <c r="H30" s="309"/>
      <c r="I30" s="458"/>
      <c r="J30" s="309"/>
      <c r="K30" s="458"/>
      <c r="L30" s="309"/>
      <c r="M30" s="458"/>
      <c r="N30" s="309"/>
      <c r="O30" s="458"/>
      <c r="P30" s="309"/>
      <c r="Q30" s="458"/>
      <c r="R30" s="309"/>
      <c r="S30" s="458"/>
      <c r="T30" s="309"/>
      <c r="U30" s="458"/>
      <c r="V30" s="309"/>
      <c r="W30" s="458"/>
    </row>
    <row r="31" spans="2:23" ht="15.75" thickBot="1" x14ac:dyDescent="0.25">
      <c r="C31" s="399" t="s">
        <v>326</v>
      </c>
      <c r="D31" s="400">
        <f>COUNTIFS(D13:D30,"SI")</f>
        <v>9</v>
      </c>
      <c r="E31" s="401">
        <f>COUNTIFS(E13:E30,"NO")</f>
        <v>9</v>
      </c>
      <c r="F31" s="400">
        <f>COUNTIFS(F13:F30,"SI")</f>
        <v>0</v>
      </c>
      <c r="G31" s="401">
        <f>COUNTIFS(G13:G30,"NO")</f>
        <v>0</v>
      </c>
      <c r="H31" s="400">
        <f>COUNTIFS(H13:H30,"SI")</f>
        <v>0</v>
      </c>
      <c r="I31" s="401">
        <f>COUNTIFS(I13:I30,"NO")</f>
        <v>0</v>
      </c>
      <c r="J31" s="400">
        <f>COUNTIFS(J13:J30,"SI")</f>
        <v>0</v>
      </c>
      <c r="K31" s="401">
        <f>COUNTIFS(K13:K30,"NO")</f>
        <v>0</v>
      </c>
      <c r="L31" s="400">
        <f>COUNTIFS(L13:L30,"SI")</f>
        <v>0</v>
      </c>
      <c r="M31" s="401">
        <f>COUNTIFS(M13:M30,"NO")</f>
        <v>0</v>
      </c>
      <c r="N31" s="400">
        <f>COUNTIFS(N13:N30,"SI")</f>
        <v>0</v>
      </c>
      <c r="O31" s="401">
        <f>COUNTIFS(O13:O30,"NO")</f>
        <v>0</v>
      </c>
      <c r="P31" s="400">
        <f>COUNTIFS(P13:P30,"SI")</f>
        <v>0</v>
      </c>
      <c r="Q31" s="401">
        <f>COUNTIFS(Q13:Q30,"NO")</f>
        <v>0</v>
      </c>
      <c r="R31" s="400">
        <f>COUNTIFS(R13:R30,"SI")</f>
        <v>0</v>
      </c>
      <c r="S31" s="401">
        <f>COUNTIFS(S13:S30,"NO")</f>
        <v>0</v>
      </c>
      <c r="T31" s="400">
        <f>COUNTIFS(T13:T30,"SI")</f>
        <v>0</v>
      </c>
      <c r="U31" s="401">
        <f>COUNTIFS(U13:U30,"NO")</f>
        <v>0</v>
      </c>
      <c r="V31" s="400">
        <f>COUNTIFS(V13:V30,"SI")</f>
        <v>0</v>
      </c>
      <c r="W31" s="401">
        <f>COUNTIFS(W13:W30,"NO")</f>
        <v>0</v>
      </c>
    </row>
    <row r="32" spans="2:23" ht="15" x14ac:dyDescent="0.2">
      <c r="C32" s="372"/>
      <c r="D32" s="2"/>
      <c r="E32" s="2"/>
      <c r="F32" s="2"/>
      <c r="G32" s="2"/>
      <c r="H32" s="2"/>
      <c r="I32" s="2"/>
      <c r="J32" s="2"/>
      <c r="K32" s="2"/>
      <c r="L32" s="2"/>
      <c r="M32" s="2"/>
      <c r="N32" s="2"/>
      <c r="O32" s="2"/>
      <c r="P32" s="2"/>
      <c r="Q32" s="2"/>
      <c r="R32" s="2"/>
      <c r="S32" s="2"/>
      <c r="T32" s="2"/>
      <c r="U32" s="2"/>
      <c r="V32" s="2"/>
      <c r="W32" s="2"/>
    </row>
    <row r="33" spans="3:23" ht="13.5" thickBot="1" x14ac:dyDescent="0.25"/>
    <row r="34" spans="3:23" ht="15" x14ac:dyDescent="0.2">
      <c r="C34" s="541" t="s">
        <v>524</v>
      </c>
      <c r="D34" s="523">
        <f>+D31</f>
        <v>9</v>
      </c>
      <c r="E34" s="523"/>
      <c r="F34" s="523">
        <f t="shared" ref="F34:V34" si="0">+F31</f>
        <v>0</v>
      </c>
      <c r="G34" s="523"/>
      <c r="H34" s="523">
        <f t="shared" si="0"/>
        <v>0</v>
      </c>
      <c r="I34" s="523"/>
      <c r="J34" s="523">
        <f t="shared" si="0"/>
        <v>0</v>
      </c>
      <c r="K34" s="523"/>
      <c r="L34" s="523">
        <f t="shared" si="0"/>
        <v>0</v>
      </c>
      <c r="M34" s="523"/>
      <c r="N34" s="523">
        <f t="shared" si="0"/>
        <v>0</v>
      </c>
      <c r="O34" s="523"/>
      <c r="P34" s="523">
        <f t="shared" si="0"/>
        <v>0</v>
      </c>
      <c r="Q34" s="523"/>
      <c r="R34" s="523">
        <f t="shared" si="0"/>
        <v>0</v>
      </c>
      <c r="S34" s="523"/>
      <c r="T34" s="523">
        <f t="shared" si="0"/>
        <v>0</v>
      </c>
      <c r="U34" s="523"/>
      <c r="V34" s="523">
        <f t="shared" si="0"/>
        <v>0</v>
      </c>
      <c r="W34" s="523"/>
    </row>
    <row r="35" spans="3:23" ht="15" x14ac:dyDescent="0.25">
      <c r="C35" s="522" t="s">
        <v>423</v>
      </c>
      <c r="D35" s="522" t="str">
        <f>IF(D$31&lt;1,"",IF(D$31&lt;=5,"Moderado",IF(D$31&lt;=11,"Mayor",IF(D$31&lt;=18,"Catastrofico",0))))</f>
        <v>Mayor</v>
      </c>
      <c r="E35" s="522"/>
      <c r="F35" s="522" t="str">
        <f>IF(F$31&lt;1,"",IF(F$31&lt;=5,"Moderado",IF(F$31&lt;=11,"Mayor",IF(F$31&lt;=18,"Catastrofico",0))))</f>
        <v/>
      </c>
      <c r="G35" s="522"/>
      <c r="H35" s="522" t="str">
        <f>IF(H$31&lt;1,"",IF(H$31&lt;=5,"Moderado",IF(H$31&lt;=11,"Mayor",IF(H$31&lt;=18,"Catastrofico",0))))</f>
        <v/>
      </c>
      <c r="I35" s="522"/>
      <c r="J35" s="522" t="str">
        <f>IF(J$31&lt;1,"",IF(J$31&lt;=5,"Moderado",IF(J$31&lt;=11,"Mayor",IF(J$31&lt;=18,"Catastrofico",0))))</f>
        <v/>
      </c>
      <c r="K35" s="522"/>
      <c r="L35" s="522" t="str">
        <f>IF(L$31&lt;1,"",IF(L$31&lt;=5,"Moderado",IF(L$31&lt;=11,"Mayor",IF(L$31&lt;=18,"Catastrofico",0))))</f>
        <v/>
      </c>
      <c r="M35" s="522"/>
      <c r="N35" s="522" t="str">
        <f>IF(N$31&lt;1,"",IF(N$31&lt;=5,"Moderado",IF(N$31&lt;=11,"Mayor",IF(N$31&lt;=18,"Catastrofico",0))))</f>
        <v/>
      </c>
      <c r="O35" s="522"/>
      <c r="P35" s="522" t="str">
        <f>IF(P$31&lt;1,"",IF(P$31&lt;=5,"Moderado",IF(P$31&lt;=11,"Mayor",IF(P$31&lt;=18,"Catastrofico",0))))</f>
        <v/>
      </c>
      <c r="Q35" s="522"/>
      <c r="R35" s="522" t="str">
        <f>IF(R$31&lt;1,"",IF(R$31&lt;=5,"Moderado",IF(R$31&lt;=11,"Mayor",IF(R$31&lt;=18,"Catastrofico",0))))</f>
        <v/>
      </c>
      <c r="S35" s="522"/>
      <c r="T35" s="522" t="str">
        <f>IF(T$31&lt;1,"",IF(T$31&lt;=5,"Moderado",IF(T$31&lt;=11,"Mayor",IF(T$31&lt;=18,"Catastrofico",0))))</f>
        <v/>
      </c>
      <c r="U35" s="522"/>
      <c r="V35" s="522" t="str">
        <f>IF(V$31&lt;1,"",IF(V$31&lt;=5,"Moderado",IF(V$31&lt;=11,"Mayor",IF(V$31&lt;=18,"Catastrofico",0))))</f>
        <v/>
      </c>
      <c r="W35" s="522"/>
    </row>
    <row r="36" spans="3:23" ht="15" x14ac:dyDescent="0.2">
      <c r="C36" s="372"/>
    </row>
  </sheetData>
  <sheetProtection sheet="1" objects="1" scenarios="1"/>
  <mergeCells count="31">
    <mergeCell ref="L10:M10"/>
    <mergeCell ref="B10:B11"/>
    <mergeCell ref="D10:E10"/>
    <mergeCell ref="D9:E9"/>
    <mergeCell ref="F9:G9"/>
    <mergeCell ref="F10:G10"/>
    <mergeCell ref="T9:U9"/>
    <mergeCell ref="T10:U10"/>
    <mergeCell ref="V9:W9"/>
    <mergeCell ref="V10:W10"/>
    <mergeCell ref="B7:W7"/>
    <mergeCell ref="N9:O9"/>
    <mergeCell ref="N10:O10"/>
    <mergeCell ref="P9:Q9"/>
    <mergeCell ref="P10:Q10"/>
    <mergeCell ref="R9:S9"/>
    <mergeCell ref="R10:S10"/>
    <mergeCell ref="H9:I9"/>
    <mergeCell ref="H10:I10"/>
    <mergeCell ref="J9:K9"/>
    <mergeCell ref="J10:K10"/>
    <mergeCell ref="L9:M9"/>
    <mergeCell ref="C1:C4"/>
    <mergeCell ref="D1:U1"/>
    <mergeCell ref="V1:W1"/>
    <mergeCell ref="D2:U2"/>
    <mergeCell ref="V2:W2"/>
    <mergeCell ref="D3:U3"/>
    <mergeCell ref="V3:W3"/>
    <mergeCell ref="D4:U4"/>
    <mergeCell ref="V4:W4"/>
  </mergeCells>
  <dataValidations count="2">
    <dataValidation type="list" allowBlank="1" showInputMessage="1" showErrorMessage="1" sqref="D13:D30 V13:V30 T13:T30 R13:R30 P13:P30 N13:N30 L13:L30 J13:J30 H13:H30 F13:F30">
      <formula1>$D$11:$D$12</formula1>
    </dataValidation>
    <dataValidation type="list" allowBlank="1" showInputMessage="1" showErrorMessage="1" sqref="E13:E30 W13:W30 U13:U30 S13:S30 Q13:Q30 O13:O30 M13:M30 K13:K30 I13:I30 G13:G30">
      <formula1>$E$11:$E$12</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40"/>
  <sheetViews>
    <sheetView zoomScale="50" zoomScaleNormal="50" workbookViewId="0">
      <selection activeCell="G14" sqref="G14"/>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s>
  <sheetData>
    <row r="2" spans="2:16" x14ac:dyDescent="0.2">
      <c r="D2" s="1"/>
      <c r="E2" s="1"/>
      <c r="F2" s="1"/>
      <c r="G2" s="1"/>
      <c r="H2" s="1"/>
    </row>
    <row r="3" spans="2:16" x14ac:dyDescent="0.2">
      <c r="D3" s="1"/>
      <c r="E3" s="1"/>
      <c r="F3" s="1"/>
      <c r="G3" s="1"/>
      <c r="H3" s="1"/>
    </row>
    <row r="4" spans="2:16" x14ac:dyDescent="0.2">
      <c r="D4" s="1"/>
      <c r="E4" s="1"/>
      <c r="F4" s="1"/>
      <c r="G4" s="1"/>
      <c r="H4" s="1"/>
    </row>
    <row r="5" spans="2:16" ht="24.75" customHeight="1" x14ac:dyDescent="0.3">
      <c r="B5" s="929"/>
      <c r="C5" s="929"/>
      <c r="D5" s="930" t="s">
        <v>68</v>
      </c>
      <c r="E5" s="930"/>
      <c r="F5" s="930"/>
      <c r="G5" s="930"/>
      <c r="H5" s="36" t="s">
        <v>507</v>
      </c>
    </row>
    <row r="6" spans="2:16" ht="24.75" customHeight="1" x14ac:dyDescent="0.3">
      <c r="B6" s="929"/>
      <c r="C6" s="929"/>
      <c r="D6" s="930" t="s">
        <v>58</v>
      </c>
      <c r="E6" s="930"/>
      <c r="F6" s="930"/>
      <c r="G6" s="930"/>
      <c r="H6" s="36" t="s">
        <v>222</v>
      </c>
    </row>
    <row r="7" spans="2:16" ht="24.75" customHeight="1" x14ac:dyDescent="0.3">
      <c r="B7" s="929"/>
      <c r="C7" s="929"/>
      <c r="D7" s="930" t="s">
        <v>59</v>
      </c>
      <c r="E7" s="930"/>
      <c r="F7" s="930"/>
      <c r="G7" s="930"/>
      <c r="H7" s="37" t="s">
        <v>505</v>
      </c>
    </row>
    <row r="8" spans="2:16" ht="24.75" customHeight="1" x14ac:dyDescent="0.3">
      <c r="B8" s="929"/>
      <c r="C8" s="929"/>
      <c r="D8" s="930" t="s">
        <v>508</v>
      </c>
      <c r="E8" s="930"/>
      <c r="F8" s="930"/>
      <c r="G8" s="930"/>
      <c r="H8" s="536" t="s">
        <v>60</v>
      </c>
    </row>
    <row r="9" spans="2:16" ht="14.25" customHeight="1" thickBot="1" x14ac:dyDescent="0.25">
      <c r="B9" s="16"/>
      <c r="C9" s="17"/>
      <c r="D9" s="18"/>
      <c r="E9" s="18"/>
      <c r="F9" s="18"/>
      <c r="G9" s="18"/>
      <c r="H9" s="18"/>
      <c r="M9" s="2" t="s">
        <v>304</v>
      </c>
    </row>
    <row r="10" spans="2:16" ht="34.5" customHeight="1" thickBot="1" x14ac:dyDescent="0.25">
      <c r="B10" s="934" t="s">
        <v>1</v>
      </c>
      <c r="C10" s="935"/>
      <c r="D10" s="949" t="s">
        <v>2</v>
      </c>
      <c r="E10" s="950"/>
      <c r="F10" s="951"/>
      <c r="G10" s="360"/>
      <c r="H10" s="360"/>
      <c r="M10" s="924">
        <v>5</v>
      </c>
      <c r="N10" s="925"/>
      <c r="O10" s="925"/>
      <c r="P10" s="926"/>
    </row>
    <row r="11" spans="2:16" ht="18.75" thickBot="1" x14ac:dyDescent="0.25">
      <c r="B11" s="936"/>
      <c r="C11" s="937"/>
      <c r="D11" s="3" t="s">
        <v>53</v>
      </c>
      <c r="E11" s="19" t="s">
        <v>54</v>
      </c>
      <c r="F11" s="19" t="s">
        <v>55</v>
      </c>
      <c r="M11" s="924">
        <v>10</v>
      </c>
      <c r="N11" s="927"/>
      <c r="O11" s="927"/>
      <c r="P11" s="928"/>
    </row>
    <row r="12" spans="2:16" ht="27" thickBot="1" x14ac:dyDescent="0.25">
      <c r="B12" s="320"/>
      <c r="C12" s="321"/>
      <c r="D12" s="19">
        <v>7</v>
      </c>
      <c r="E12" s="19">
        <v>11</v>
      </c>
      <c r="F12" s="352">
        <v>13</v>
      </c>
      <c r="G12" s="340"/>
      <c r="H12" s="340"/>
      <c r="M12" s="924">
        <v>20</v>
      </c>
      <c r="N12" s="927"/>
      <c r="O12" s="927"/>
      <c r="P12" s="928"/>
    </row>
    <row r="13" spans="2:16" ht="20.25" customHeight="1" thickBot="1" x14ac:dyDescent="0.25">
      <c r="B13" s="931" t="s">
        <v>282</v>
      </c>
      <c r="C13" s="931">
        <v>1</v>
      </c>
      <c r="D13" s="344">
        <f>+C13*$D$12</f>
        <v>7</v>
      </c>
      <c r="E13" s="345">
        <f>+C13*$E$12</f>
        <v>11</v>
      </c>
      <c r="F13" s="346">
        <f>+C13*F$12</f>
        <v>13</v>
      </c>
      <c r="G13" s="341"/>
      <c r="H13" s="55" t="s">
        <v>25</v>
      </c>
      <c r="I13" s="56" t="s">
        <v>109</v>
      </c>
    </row>
    <row r="14" spans="2:16" ht="51.75" customHeight="1" thickBot="1" x14ac:dyDescent="0.25">
      <c r="B14" s="932"/>
      <c r="C14" s="932"/>
      <c r="D14" s="347" t="s">
        <v>290</v>
      </c>
      <c r="E14" s="26" t="s">
        <v>294</v>
      </c>
      <c r="F14" s="32" t="s">
        <v>291</v>
      </c>
      <c r="G14" s="342"/>
      <c r="H14" s="322"/>
      <c r="I14" s="322"/>
      <c r="M14" s="924">
        <v>7</v>
      </c>
      <c r="N14" s="924">
        <v>11</v>
      </c>
      <c r="O14" s="924">
        <v>13</v>
      </c>
    </row>
    <row r="15" spans="2:16" ht="20.25" customHeight="1" x14ac:dyDescent="0.2">
      <c r="B15" s="932"/>
      <c r="C15" s="932"/>
      <c r="D15" s="348" t="s">
        <v>23</v>
      </c>
      <c r="E15" s="20" t="s">
        <v>23</v>
      </c>
      <c r="F15" s="33"/>
      <c r="G15" s="343"/>
      <c r="H15" s="938" t="s">
        <v>110</v>
      </c>
      <c r="I15" s="361" t="s">
        <v>142</v>
      </c>
      <c r="M15" s="925"/>
      <c r="N15" s="927"/>
      <c r="O15" s="927"/>
    </row>
    <row r="16" spans="2:16" ht="20.25" customHeight="1" x14ac:dyDescent="0.2">
      <c r="B16" s="932"/>
      <c r="C16" s="932"/>
      <c r="D16" s="349"/>
      <c r="E16" s="27"/>
      <c r="F16" s="33" t="s">
        <v>32</v>
      </c>
      <c r="G16" s="343"/>
      <c r="H16" s="939"/>
      <c r="I16" s="362" t="s">
        <v>143</v>
      </c>
      <c r="M16" s="925"/>
      <c r="N16" s="927"/>
      <c r="O16" s="927"/>
    </row>
    <row r="17" spans="2:15" ht="38.25" customHeight="1" thickBot="1" x14ac:dyDescent="0.25">
      <c r="B17" s="933"/>
      <c r="C17" s="933"/>
      <c r="D17" s="350"/>
      <c r="E17" s="28"/>
      <c r="F17" s="353"/>
      <c r="G17" s="343"/>
      <c r="H17" s="940"/>
      <c r="I17" s="362" t="s">
        <v>144</v>
      </c>
      <c r="M17" s="926"/>
      <c r="N17" s="928"/>
      <c r="O17" s="928"/>
    </row>
    <row r="18" spans="2:15" ht="20.25" customHeight="1" x14ac:dyDescent="0.2">
      <c r="B18" s="931" t="s">
        <v>283</v>
      </c>
      <c r="C18" s="931">
        <v>2</v>
      </c>
      <c r="D18" s="351">
        <f>+C18*$D$12</f>
        <v>14</v>
      </c>
      <c r="E18" s="357">
        <f>+C18*$E$12</f>
        <v>22</v>
      </c>
      <c r="F18" s="333">
        <f>+C18*F$12</f>
        <v>26</v>
      </c>
      <c r="G18" s="341"/>
      <c r="H18" s="941" t="s">
        <v>169</v>
      </c>
      <c r="I18" s="363" t="s">
        <v>145</v>
      </c>
    </row>
    <row r="19" spans="2:15" ht="35.25" customHeight="1" x14ac:dyDescent="0.2">
      <c r="B19" s="932"/>
      <c r="C19" s="932"/>
      <c r="D19" s="347" t="s">
        <v>289</v>
      </c>
      <c r="E19" s="330" t="s">
        <v>297</v>
      </c>
      <c r="F19" s="335" t="s">
        <v>300</v>
      </c>
      <c r="G19" s="342"/>
      <c r="H19" s="942"/>
      <c r="I19" s="363" t="s">
        <v>146</v>
      </c>
    </row>
    <row r="20" spans="2:15" ht="20.25" customHeight="1" x14ac:dyDescent="0.2">
      <c r="B20" s="932"/>
      <c r="C20" s="932"/>
      <c r="D20" s="348" t="s">
        <v>23</v>
      </c>
      <c r="E20" s="330" t="s">
        <v>23</v>
      </c>
      <c r="F20" s="335"/>
      <c r="G20" s="343"/>
      <c r="H20" s="942"/>
      <c r="I20" s="363" t="s">
        <v>147</v>
      </c>
    </row>
    <row r="21" spans="2:15" ht="20.25" customHeight="1" x14ac:dyDescent="0.2">
      <c r="B21" s="932"/>
      <c r="C21" s="932"/>
      <c r="D21" s="349"/>
      <c r="E21" s="330"/>
      <c r="F21" s="335" t="s">
        <v>32</v>
      </c>
      <c r="G21" s="343"/>
      <c r="H21" s="942"/>
      <c r="I21" s="363" t="s">
        <v>148</v>
      </c>
    </row>
    <row r="22" spans="2:15" ht="53.25" customHeight="1" thickBot="1" x14ac:dyDescent="0.25">
      <c r="B22" s="933"/>
      <c r="C22" s="933"/>
      <c r="D22" s="350"/>
      <c r="E22" s="330"/>
      <c r="F22" s="336"/>
      <c r="G22" s="343"/>
      <c r="H22" s="942"/>
      <c r="I22" s="363" t="s">
        <v>149</v>
      </c>
    </row>
    <row r="23" spans="2:15" ht="20.25" customHeight="1" x14ac:dyDescent="0.2">
      <c r="B23" s="931" t="s">
        <v>284</v>
      </c>
      <c r="C23" s="931">
        <v>3</v>
      </c>
      <c r="D23" s="329">
        <f>+C23*$D$12</f>
        <v>21</v>
      </c>
      <c r="E23" s="333">
        <f>+C23*$E$12</f>
        <v>33</v>
      </c>
      <c r="F23" s="337">
        <f>+C23*F$12</f>
        <v>39</v>
      </c>
      <c r="G23" s="341"/>
      <c r="H23" s="943" t="s">
        <v>203</v>
      </c>
      <c r="I23" s="364" t="s">
        <v>150</v>
      </c>
    </row>
    <row r="24" spans="2:15" ht="33.75" customHeight="1" x14ac:dyDescent="0.2">
      <c r="B24" s="932"/>
      <c r="C24" s="932"/>
      <c r="D24" s="330" t="s">
        <v>295</v>
      </c>
      <c r="E24" s="327" t="s">
        <v>299</v>
      </c>
      <c r="F24" s="338" t="s">
        <v>292</v>
      </c>
      <c r="G24" s="342"/>
      <c r="H24" s="944"/>
      <c r="I24" s="364" t="s">
        <v>151</v>
      </c>
    </row>
    <row r="25" spans="2:15" ht="20.25" customHeight="1" x14ac:dyDescent="0.2">
      <c r="B25" s="932"/>
      <c r="C25" s="932"/>
      <c r="D25" s="331" t="s">
        <v>32</v>
      </c>
      <c r="E25" s="327" t="s">
        <v>32</v>
      </c>
      <c r="F25" s="338" t="s">
        <v>32</v>
      </c>
      <c r="G25" s="343"/>
      <c r="H25" s="944"/>
      <c r="I25" s="364" t="s">
        <v>152</v>
      </c>
    </row>
    <row r="26" spans="2:15" ht="20.25" customHeight="1" x14ac:dyDescent="0.2">
      <c r="B26" s="932"/>
      <c r="C26" s="932"/>
      <c r="D26" s="331" t="s">
        <v>22</v>
      </c>
      <c r="E26" s="327" t="s">
        <v>22</v>
      </c>
      <c r="F26" s="338" t="s">
        <v>22</v>
      </c>
      <c r="G26" s="343"/>
      <c r="H26" s="945"/>
      <c r="I26" s="364" t="s">
        <v>153</v>
      </c>
    </row>
    <row r="27" spans="2:15" ht="56.25" customHeight="1" thickBot="1" x14ac:dyDescent="0.25">
      <c r="B27" s="933"/>
      <c r="C27" s="933"/>
      <c r="D27" s="332" t="s">
        <v>46</v>
      </c>
      <c r="E27" s="328" t="s">
        <v>46</v>
      </c>
      <c r="F27" s="338" t="s">
        <v>46</v>
      </c>
      <c r="G27" s="343"/>
      <c r="H27" s="946" t="s">
        <v>202</v>
      </c>
      <c r="I27" s="365" t="s">
        <v>154</v>
      </c>
    </row>
    <row r="28" spans="2:15" ht="20.25" customHeight="1" x14ac:dyDescent="0.2">
      <c r="B28" s="931" t="s">
        <v>285</v>
      </c>
      <c r="C28" s="931">
        <v>4</v>
      </c>
      <c r="D28" s="325">
        <f>+C28*$D$12</f>
        <v>28</v>
      </c>
      <c r="E28" s="354">
        <f>+C28*$E$12</f>
        <v>44</v>
      </c>
      <c r="F28" s="337">
        <f>+C28*F$12</f>
        <v>52</v>
      </c>
      <c r="G28" s="341"/>
      <c r="H28" s="947"/>
      <c r="I28" s="365" t="s">
        <v>155</v>
      </c>
      <c r="K28" s="358"/>
      <c r="L28" s="319"/>
    </row>
    <row r="29" spans="2:15" ht="38.25" customHeight="1" thickBot="1" x14ac:dyDescent="0.25">
      <c r="B29" s="932"/>
      <c r="C29" s="932"/>
      <c r="D29" s="323" t="s">
        <v>287</v>
      </c>
      <c r="E29" s="355" t="s">
        <v>298</v>
      </c>
      <c r="F29" s="338" t="s">
        <v>293</v>
      </c>
      <c r="G29" s="342"/>
      <c r="H29" s="948"/>
      <c r="I29" s="366" t="s">
        <v>156</v>
      </c>
      <c r="K29" s="359"/>
      <c r="L29" s="319"/>
    </row>
    <row r="30" spans="2:15" ht="20.25" customHeight="1" x14ac:dyDescent="0.2">
      <c r="B30" s="932"/>
      <c r="C30" s="932"/>
      <c r="D30" s="325" t="s">
        <v>32</v>
      </c>
      <c r="E30" s="356" t="s">
        <v>32</v>
      </c>
      <c r="F30" s="338" t="s">
        <v>32</v>
      </c>
      <c r="G30" s="343"/>
      <c r="H30" s="343"/>
      <c r="K30" s="359"/>
      <c r="L30" s="319"/>
    </row>
    <row r="31" spans="2:15" ht="20.25" customHeight="1" x14ac:dyDescent="0.2">
      <c r="B31" s="932"/>
      <c r="C31" s="932"/>
      <c r="D31" s="325" t="s">
        <v>22</v>
      </c>
      <c r="E31" s="356" t="s">
        <v>22</v>
      </c>
      <c r="F31" s="338" t="s">
        <v>22</v>
      </c>
      <c r="G31" s="343"/>
      <c r="H31" s="343"/>
      <c r="K31" s="358"/>
      <c r="L31" s="319"/>
    </row>
    <row r="32" spans="2:15" ht="42.75" customHeight="1" thickBot="1" x14ac:dyDescent="0.25">
      <c r="B32" s="933"/>
      <c r="C32" s="933"/>
      <c r="D32" s="326" t="s">
        <v>46</v>
      </c>
      <c r="E32" s="318" t="s">
        <v>46</v>
      </c>
      <c r="F32" s="339" t="s">
        <v>46</v>
      </c>
      <c r="G32" s="343"/>
      <c r="H32" s="343"/>
      <c r="K32" s="358"/>
      <c r="L32" s="319"/>
    </row>
    <row r="33" spans="2:12" ht="20.25" customHeight="1" x14ac:dyDescent="0.2">
      <c r="B33" s="931" t="s">
        <v>286</v>
      </c>
      <c r="C33" s="931">
        <v>5</v>
      </c>
      <c r="D33" s="324">
        <f>+C33*$D$12</f>
        <v>35</v>
      </c>
      <c r="E33" s="25">
        <f>+C33*$E$12</f>
        <v>55</v>
      </c>
      <c r="F33" s="334">
        <f>+C33*F$12</f>
        <v>65</v>
      </c>
      <c r="G33" s="341"/>
      <c r="H33" s="341"/>
      <c r="K33" s="358"/>
      <c r="L33" s="319"/>
    </row>
    <row r="34" spans="2:12" ht="27.75" customHeight="1" x14ac:dyDescent="0.2">
      <c r="B34" s="932"/>
      <c r="C34" s="932"/>
      <c r="D34" s="325" t="s">
        <v>296</v>
      </c>
      <c r="E34" s="22" t="s">
        <v>288</v>
      </c>
      <c r="F34" s="23" t="s">
        <v>301</v>
      </c>
      <c r="G34" s="342"/>
      <c r="H34" s="342"/>
      <c r="K34" s="358"/>
      <c r="L34" s="319"/>
    </row>
    <row r="35" spans="2:12" ht="20.25" customHeight="1" x14ac:dyDescent="0.2">
      <c r="B35" s="932"/>
      <c r="C35" s="932"/>
      <c r="D35" s="325" t="s">
        <v>32</v>
      </c>
      <c r="E35" s="21" t="s">
        <v>32</v>
      </c>
      <c r="F35" s="30" t="s">
        <v>22</v>
      </c>
      <c r="G35" s="343"/>
      <c r="H35" s="343"/>
      <c r="K35" s="358"/>
      <c r="L35" s="319"/>
    </row>
    <row r="36" spans="2:12" ht="20.25" customHeight="1" x14ac:dyDescent="0.2">
      <c r="B36" s="932"/>
      <c r="C36" s="932"/>
      <c r="D36" s="325" t="s">
        <v>22</v>
      </c>
      <c r="E36" s="21" t="s">
        <v>22</v>
      </c>
      <c r="F36" s="30" t="s">
        <v>32</v>
      </c>
      <c r="G36" s="343"/>
      <c r="H36" s="343"/>
      <c r="K36" s="358"/>
      <c r="L36" s="319"/>
    </row>
    <row r="37" spans="2:12" ht="39.75" customHeight="1" thickBot="1" x14ac:dyDescent="0.25">
      <c r="B37" s="933"/>
      <c r="C37" s="933"/>
      <c r="D37" s="326" t="s">
        <v>46</v>
      </c>
      <c r="E37" s="29" t="s">
        <v>46</v>
      </c>
      <c r="F37" s="31" t="s">
        <v>46</v>
      </c>
      <c r="G37" s="343"/>
      <c r="H37" s="343"/>
      <c r="K37" s="358"/>
      <c r="L37" s="319"/>
    </row>
    <row r="40" spans="2:12" ht="18" x14ac:dyDescent="0.25">
      <c r="B40" s="369" t="s">
        <v>305</v>
      </c>
    </row>
  </sheetData>
  <mergeCells count="27">
    <mergeCell ref="H15:H17"/>
    <mergeCell ref="H18:H22"/>
    <mergeCell ref="H23:H26"/>
    <mergeCell ref="H27:H29"/>
    <mergeCell ref="D10:F10"/>
    <mergeCell ref="C18:C22"/>
    <mergeCell ref="B33:B37"/>
    <mergeCell ref="C33:C37"/>
    <mergeCell ref="B10:C11"/>
    <mergeCell ref="B13:B17"/>
    <mergeCell ref="C13:C17"/>
    <mergeCell ref="B18:B22"/>
    <mergeCell ref="B23:B27"/>
    <mergeCell ref="C23:C27"/>
    <mergeCell ref="B28:B32"/>
    <mergeCell ref="C28:C32"/>
    <mergeCell ref="B5:C8"/>
    <mergeCell ref="D5:G5"/>
    <mergeCell ref="D6:G6"/>
    <mergeCell ref="D7:G7"/>
    <mergeCell ref="D8:G8"/>
    <mergeCell ref="M10:P10"/>
    <mergeCell ref="M11:P11"/>
    <mergeCell ref="M12:P12"/>
    <mergeCell ref="M14:M17"/>
    <mergeCell ref="N14:N17"/>
    <mergeCell ref="O14:O1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pageSetUpPr fitToPage="1"/>
  </sheetPr>
  <dimension ref="A1:AE81"/>
  <sheetViews>
    <sheetView topLeftCell="K32" zoomScale="50" zoomScaleNormal="50" workbookViewId="0">
      <selection activeCell="R23" activeCellId="1" sqref="B23:F37 R23:AA37"/>
    </sheetView>
  </sheetViews>
  <sheetFormatPr baseColWidth="10" defaultColWidth="11.42578125" defaultRowHeight="18" x14ac:dyDescent="0.25"/>
  <cols>
    <col min="1" max="1" width="6.28515625" style="114" customWidth="1"/>
    <col min="2" max="2" width="9.140625" style="114" customWidth="1"/>
    <col min="3" max="3" width="31.85546875" style="114" customWidth="1"/>
    <col min="4" max="4" width="18.5703125" style="114" customWidth="1"/>
    <col min="5" max="5" width="17.140625" style="114" customWidth="1"/>
    <col min="6" max="6" width="31" style="114" customWidth="1"/>
    <col min="7" max="7" width="21.42578125" style="114" customWidth="1"/>
    <col min="8" max="8" width="34.42578125" style="114" customWidth="1"/>
    <col min="9" max="10" width="5.7109375" style="114" customWidth="1"/>
    <col min="11" max="17" width="31.7109375" style="114" customWidth="1"/>
    <col min="18" max="20" width="23.28515625" style="115" customWidth="1"/>
    <col min="21" max="21" width="21" style="114" hidden="1" customWidth="1"/>
    <col min="22" max="24" width="15.85546875" style="114" customWidth="1"/>
    <col min="25" max="25" width="32.7109375" style="114" customWidth="1"/>
    <col min="26" max="26" width="19.5703125" style="114" customWidth="1"/>
    <col min="27" max="27" width="27" style="114" customWidth="1"/>
    <col min="28" max="29" width="0" style="114" hidden="1" customWidth="1"/>
    <col min="30" max="16384" width="11.42578125" style="114"/>
  </cols>
  <sheetData>
    <row r="1" spans="2:27" ht="1.5" customHeight="1" x14ac:dyDescent="0.25"/>
    <row r="2" spans="2:27" ht="1.5" customHeight="1" x14ac:dyDescent="0.25">
      <c r="B2" s="116"/>
      <c r="C2" s="116"/>
      <c r="D2" s="116"/>
      <c r="E2" s="116"/>
      <c r="F2" s="116"/>
      <c r="G2" s="116"/>
      <c r="H2" s="116"/>
      <c r="I2" s="116"/>
      <c r="J2" s="116"/>
      <c r="K2" s="116"/>
      <c r="L2" s="116"/>
      <c r="M2" s="116"/>
      <c r="N2" s="116"/>
      <c r="O2" s="116"/>
      <c r="P2" s="116"/>
      <c r="Q2" s="116"/>
      <c r="R2" s="117"/>
      <c r="S2" s="117"/>
      <c r="T2" s="117"/>
      <c r="U2" s="116"/>
    </row>
    <row r="3" spans="2:27" ht="1.5" customHeight="1" x14ac:dyDescent="0.25">
      <c r="B3" s="116"/>
      <c r="C3" s="116"/>
      <c r="D3" s="116"/>
      <c r="E3" s="116"/>
      <c r="F3" s="116"/>
      <c r="G3" s="116"/>
      <c r="H3" s="116"/>
      <c r="I3" s="116"/>
      <c r="J3" s="116"/>
      <c r="K3" s="116"/>
      <c r="L3" s="116"/>
      <c r="M3" s="116"/>
      <c r="N3" s="116"/>
      <c r="O3" s="116"/>
      <c r="P3" s="116"/>
      <c r="Q3" s="116"/>
      <c r="R3" s="117"/>
      <c r="S3" s="117"/>
      <c r="T3" s="117"/>
      <c r="U3" s="116"/>
    </row>
    <row r="4" spans="2:27" ht="1.5" customHeight="1" x14ac:dyDescent="0.25">
      <c r="B4" s="116"/>
      <c r="C4" s="116"/>
      <c r="D4" s="116"/>
      <c r="E4" s="116"/>
      <c r="F4" s="116"/>
      <c r="G4" s="116"/>
      <c r="H4" s="116"/>
      <c r="I4" s="116"/>
      <c r="J4" s="116"/>
      <c r="K4" s="116"/>
      <c r="L4" s="116"/>
      <c r="M4" s="116"/>
      <c r="N4" s="116"/>
      <c r="O4" s="116"/>
      <c r="P4" s="116"/>
      <c r="Q4" s="116"/>
      <c r="R4" s="117"/>
      <c r="S4" s="117"/>
      <c r="T4" s="117"/>
      <c r="U4" s="116"/>
    </row>
    <row r="5" spans="2:27" ht="25.5" customHeight="1" x14ac:dyDescent="0.25">
      <c r="B5" s="1069"/>
      <c r="C5" s="1069"/>
      <c r="D5" s="1069"/>
      <c r="E5" s="1069"/>
      <c r="F5" s="1069"/>
      <c r="G5" s="1069"/>
      <c r="H5" s="1069"/>
      <c r="I5" s="1069"/>
      <c r="J5" s="1069"/>
      <c r="K5" s="1069"/>
      <c r="L5" s="1069"/>
      <c r="M5" s="1069"/>
      <c r="N5" s="1069"/>
      <c r="O5" s="1069"/>
      <c r="P5" s="1069"/>
      <c r="Q5" s="1069"/>
      <c r="R5" s="1069"/>
      <c r="S5" s="1069"/>
      <c r="T5" s="1069"/>
      <c r="U5" s="1069"/>
    </row>
    <row r="6" spans="2:27" ht="23.25" customHeight="1" x14ac:dyDescent="0.25">
      <c r="B6" s="1050"/>
      <c r="C6" s="1051"/>
      <c r="D6" s="1051"/>
      <c r="E6" s="1052"/>
      <c r="F6" s="1059" t="s">
        <v>68</v>
      </c>
      <c r="G6" s="1060"/>
      <c r="H6" s="1060"/>
      <c r="I6" s="1060"/>
      <c r="J6" s="1060"/>
      <c r="K6" s="1060"/>
      <c r="L6" s="1060"/>
      <c r="M6" s="1060"/>
      <c r="N6" s="1060"/>
      <c r="O6" s="1060"/>
      <c r="P6" s="1060"/>
      <c r="Q6" s="1060"/>
      <c r="R6" s="1060"/>
      <c r="S6" s="1060"/>
      <c r="T6" s="1060"/>
      <c r="U6" s="1060"/>
      <c r="V6" s="1060"/>
      <c r="W6" s="1060"/>
      <c r="X6" s="1060"/>
      <c r="Y6" s="1061"/>
      <c r="Z6" s="208" t="s">
        <v>218</v>
      </c>
      <c r="AA6" s="209" t="s">
        <v>509</v>
      </c>
    </row>
    <row r="7" spans="2:27" ht="23.25" customHeight="1" x14ac:dyDescent="0.25">
      <c r="B7" s="1053"/>
      <c r="C7" s="1054"/>
      <c r="D7" s="1054"/>
      <c r="E7" s="1055"/>
      <c r="F7" s="1059" t="s">
        <v>58</v>
      </c>
      <c r="G7" s="1060"/>
      <c r="H7" s="1060"/>
      <c r="I7" s="1060"/>
      <c r="J7" s="1060"/>
      <c r="K7" s="1060"/>
      <c r="L7" s="1060"/>
      <c r="M7" s="1060"/>
      <c r="N7" s="1060"/>
      <c r="O7" s="1060"/>
      <c r="P7" s="1060"/>
      <c r="Q7" s="1060"/>
      <c r="R7" s="1060"/>
      <c r="S7" s="1060"/>
      <c r="T7" s="1060"/>
      <c r="U7" s="1060"/>
      <c r="V7" s="1060"/>
      <c r="W7" s="1060"/>
      <c r="X7" s="1060"/>
      <c r="Y7" s="1061"/>
      <c r="Z7" s="210" t="s">
        <v>219</v>
      </c>
      <c r="AA7" s="540">
        <v>1</v>
      </c>
    </row>
    <row r="8" spans="2:27" ht="23.25" customHeight="1" x14ac:dyDescent="0.25">
      <c r="B8" s="1053"/>
      <c r="C8" s="1054"/>
      <c r="D8" s="1054"/>
      <c r="E8" s="1055"/>
      <c r="F8" s="1059" t="s">
        <v>59</v>
      </c>
      <c r="G8" s="1060"/>
      <c r="H8" s="1060"/>
      <c r="I8" s="1060"/>
      <c r="J8" s="1060"/>
      <c r="K8" s="1060"/>
      <c r="L8" s="1060"/>
      <c r="M8" s="1060"/>
      <c r="N8" s="1060"/>
      <c r="O8" s="1060"/>
      <c r="P8" s="1060"/>
      <c r="Q8" s="1060"/>
      <c r="R8" s="1060"/>
      <c r="S8" s="1060"/>
      <c r="T8" s="1060"/>
      <c r="U8" s="1060"/>
      <c r="V8" s="1060"/>
      <c r="W8" s="1060"/>
      <c r="X8" s="1060"/>
      <c r="Y8" s="1061"/>
      <c r="Z8" s="211" t="s">
        <v>220</v>
      </c>
      <c r="AA8" s="212">
        <v>42447</v>
      </c>
    </row>
    <row r="9" spans="2:27" ht="23.25" customHeight="1" x14ac:dyDescent="0.25">
      <c r="B9" s="1056"/>
      <c r="C9" s="1057"/>
      <c r="D9" s="1057"/>
      <c r="E9" s="1058"/>
      <c r="F9" s="974" t="s">
        <v>510</v>
      </c>
      <c r="G9" s="975"/>
      <c r="H9" s="975"/>
      <c r="I9" s="975"/>
      <c r="J9" s="975"/>
      <c r="K9" s="975"/>
      <c r="L9" s="975"/>
      <c r="M9" s="975"/>
      <c r="N9" s="975"/>
      <c r="O9" s="975"/>
      <c r="P9" s="975"/>
      <c r="Q9" s="975"/>
      <c r="R9" s="975"/>
      <c r="S9" s="975"/>
      <c r="T9" s="975"/>
      <c r="U9" s="975"/>
      <c r="V9" s="975"/>
      <c r="W9" s="975"/>
      <c r="X9" s="975"/>
      <c r="Y9" s="976"/>
      <c r="Z9" s="963" t="s">
        <v>221</v>
      </c>
      <c r="AA9" s="964"/>
    </row>
    <row r="10" spans="2:27" ht="17.25" customHeight="1" x14ac:dyDescent="0.25">
      <c r="B10" s="1067" t="str">
        <f>+'SEPG-F-056'!B6:G6</f>
        <v>PROCESO " GESTIÓN ADMINISTRATIVA Y FINANCIERA "</v>
      </c>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row>
    <row r="11" spans="2:27" ht="45.75" customHeight="1" x14ac:dyDescent="0.25">
      <c r="B11" s="1068" t="str">
        <f>+'SEPG-F-056'!B7</f>
        <v>MAPA DE RIESGO Y MEDIDAS ANTICORRUPCION ÁREA DE GESTIÓN DOCUMENTAL 2017</v>
      </c>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row>
    <row r="12" spans="2:27" ht="33" customHeight="1" x14ac:dyDescent="0.25">
      <c r="B12" s="416" t="str">
        <f>+'SEPG-F-059'!B7</f>
        <v>FECHA:</v>
      </c>
      <c r="C12" s="1074" t="str">
        <f>+'SEPG-F-056'!C9:G9</f>
        <v xml:space="preserve">Enero de 2017Actualizacion según Decreto 124/2016) </v>
      </c>
      <c r="D12" s="1074"/>
      <c r="E12" s="417"/>
      <c r="F12" s="417"/>
      <c r="G12" s="417"/>
      <c r="H12" s="417"/>
      <c r="I12" s="417"/>
      <c r="J12" s="417"/>
      <c r="K12" s="417"/>
      <c r="L12" s="417"/>
      <c r="M12" s="417"/>
      <c r="N12" s="417"/>
      <c r="O12" s="417"/>
      <c r="P12" s="417"/>
      <c r="Q12" s="417"/>
      <c r="R12" s="417"/>
      <c r="S12" s="417"/>
      <c r="T12" s="417"/>
      <c r="U12" s="417"/>
      <c r="V12" s="417"/>
      <c r="W12" s="417"/>
      <c r="X12" s="417"/>
      <c r="Y12" s="417"/>
      <c r="Z12" s="417"/>
      <c r="AA12" s="418"/>
    </row>
    <row r="13" spans="2:27" ht="56.25" customHeight="1" x14ac:dyDescent="0.25">
      <c r="B13" s="1072" t="s">
        <v>213</v>
      </c>
      <c r="C13" s="988"/>
      <c r="D13" s="988"/>
      <c r="E13" s="988"/>
      <c r="F13" s="989"/>
      <c r="G13" s="987" t="str">
        <f>'SEPG-F-057'!D11</f>
        <v>Desarrollar la gestión administrativa y financiera de la Agencia  por medio de la identificación, registro y trámite de los hechos presupuestales, contables y de tesorería; la implementación y mantenimiento del Sistema Integrado de Gestión Documental, el ejercicio del debido control disciplinario interno y la provisión a todos los procesos de los recursos físicos y servicios generales, para la adecuada operación  y toma de decisiones en la ANI.</v>
      </c>
      <c r="H13" s="988"/>
      <c r="I13" s="988"/>
      <c r="J13" s="988"/>
      <c r="K13" s="988"/>
      <c r="L13" s="988"/>
      <c r="M13" s="988"/>
      <c r="N13" s="988"/>
      <c r="O13" s="988"/>
      <c r="P13" s="988"/>
      <c r="Q13" s="988"/>
      <c r="R13" s="988"/>
      <c r="S13" s="988"/>
      <c r="T13" s="988"/>
      <c r="U13" s="988"/>
      <c r="V13" s="988"/>
      <c r="W13" s="988"/>
      <c r="X13" s="988"/>
      <c r="Y13" s="988"/>
      <c r="Z13" s="988"/>
      <c r="AA13" s="989"/>
    </row>
    <row r="14" spans="2:27" ht="15.75" customHeight="1" x14ac:dyDescent="0.25">
      <c r="B14" s="1070"/>
      <c r="C14" s="1070"/>
      <c r="D14" s="1070"/>
      <c r="E14" s="1070"/>
      <c r="F14" s="1071"/>
      <c r="G14" s="990"/>
      <c r="H14" s="990"/>
      <c r="I14" s="990"/>
      <c r="J14" s="990"/>
      <c r="K14" s="990"/>
      <c r="L14" s="990"/>
      <c r="M14" s="990"/>
      <c r="N14" s="990"/>
      <c r="O14" s="990"/>
      <c r="P14" s="990"/>
      <c r="Q14" s="990"/>
      <c r="R14" s="990"/>
      <c r="S14" s="990"/>
      <c r="T14" s="990"/>
      <c r="U14" s="990"/>
      <c r="V14" s="990"/>
      <c r="W14" s="990"/>
      <c r="X14" s="990"/>
      <c r="Y14" s="990"/>
      <c r="Z14" s="990"/>
      <c r="AA14" s="990"/>
    </row>
    <row r="15" spans="2:27" ht="12.75" customHeight="1" thickBot="1" x14ac:dyDescent="0.3">
      <c r="B15" s="118"/>
      <c r="C15" s="118"/>
      <c r="D15" s="118"/>
      <c r="E15" s="118"/>
      <c r="F15" s="118"/>
      <c r="G15" s="118"/>
      <c r="H15" s="118"/>
      <c r="I15" s="118"/>
      <c r="J15" s="118"/>
      <c r="K15" s="118"/>
      <c r="L15" s="118"/>
      <c r="M15" s="118"/>
      <c r="N15" s="118"/>
      <c r="O15" s="119"/>
      <c r="P15" s="119"/>
      <c r="Q15" s="119"/>
      <c r="R15" s="119"/>
      <c r="S15" s="119"/>
      <c r="T15" s="119"/>
      <c r="U15" s="119"/>
    </row>
    <row r="16" spans="2:27" ht="33" customHeight="1" thickBot="1" x14ac:dyDescent="0.3">
      <c r="B16" s="994" t="s">
        <v>19</v>
      </c>
      <c r="C16" s="995"/>
      <c r="D16" s="995"/>
      <c r="E16" s="995"/>
      <c r="F16" s="995"/>
      <c r="G16" s="995"/>
      <c r="H16" s="995"/>
      <c r="I16" s="995"/>
      <c r="J16" s="995"/>
      <c r="K16" s="995"/>
      <c r="L16" s="996"/>
      <c r="M16" s="389"/>
      <c r="N16" s="120"/>
      <c r="O16" s="120"/>
      <c r="P16" s="368"/>
      <c r="Q16" s="120"/>
      <c r="R16" s="120"/>
      <c r="S16" s="132"/>
      <c r="T16" s="132"/>
      <c r="U16" s="120"/>
      <c r="V16" s="120"/>
      <c r="W16" s="120"/>
      <c r="X16" s="120"/>
      <c r="Y16" s="120"/>
      <c r="Z16" s="120"/>
      <c r="AA16" s="120"/>
    </row>
    <row r="17" spans="1:31" ht="18.75" customHeight="1" x14ac:dyDescent="0.25">
      <c r="A17" s="121"/>
      <c r="B17" s="991" t="s">
        <v>139</v>
      </c>
      <c r="C17" s="992"/>
      <c r="D17" s="992"/>
      <c r="E17" s="992"/>
      <c r="F17" s="992"/>
      <c r="G17" s="992"/>
      <c r="H17" s="992"/>
      <c r="I17" s="992"/>
      <c r="J17" s="992"/>
      <c r="K17" s="992"/>
      <c r="L17" s="993"/>
      <c r="M17" s="380"/>
      <c r="N17" s="122"/>
      <c r="O17" s="122"/>
      <c r="P17" s="122"/>
      <c r="Q17" s="122"/>
      <c r="R17" s="122"/>
      <c r="S17" s="122"/>
      <c r="T17" s="122"/>
      <c r="U17" s="122"/>
      <c r="V17" s="122"/>
      <c r="W17" s="122"/>
      <c r="X17" s="122"/>
      <c r="Y17" s="122"/>
      <c r="Z17" s="122"/>
      <c r="AA17" s="122"/>
    </row>
    <row r="18" spans="1:31" ht="54" customHeight="1" thickBot="1" x14ac:dyDescent="0.3">
      <c r="B18" s="1064" t="s">
        <v>491</v>
      </c>
      <c r="C18" s="1065"/>
      <c r="D18" s="1065"/>
      <c r="E18" s="1065"/>
      <c r="F18" s="1065"/>
      <c r="G18" s="1065"/>
      <c r="H18" s="1065"/>
      <c r="I18" s="1065"/>
      <c r="J18" s="1065"/>
      <c r="K18" s="1065"/>
      <c r="L18" s="1066"/>
      <c r="M18" s="390"/>
      <c r="N18" s="390"/>
      <c r="O18" s="390"/>
      <c r="P18" s="390"/>
      <c r="Q18" s="390"/>
      <c r="R18" s="390"/>
      <c r="S18" s="390"/>
      <c r="T18" s="390"/>
      <c r="U18" s="390"/>
      <c r="V18" s="390"/>
      <c r="W18" s="390"/>
      <c r="X18" s="390"/>
      <c r="Y18" s="390"/>
      <c r="Z18" s="390"/>
      <c r="AA18" s="390"/>
    </row>
    <row r="19" spans="1:31" ht="16.5" customHeight="1" thickBot="1" x14ac:dyDescent="0.3">
      <c r="B19" s="123"/>
      <c r="C19" s="123"/>
      <c r="D19" s="123"/>
      <c r="E19" s="123"/>
      <c r="F19" s="123"/>
      <c r="G19" s="123"/>
      <c r="H19" s="123"/>
      <c r="I19" s="123"/>
      <c r="J19" s="123"/>
      <c r="K19" s="123"/>
      <c r="L19" s="123"/>
      <c r="M19" s="123"/>
      <c r="N19" s="123"/>
      <c r="O19" s="123"/>
      <c r="P19" s="123"/>
      <c r="Q19" s="123"/>
      <c r="R19" s="123"/>
      <c r="S19" s="123"/>
      <c r="T19" s="123"/>
      <c r="U19" s="123"/>
    </row>
    <row r="20" spans="1:31" ht="30" customHeight="1" thickBot="1" x14ac:dyDescent="0.3">
      <c r="B20" s="1038" t="s">
        <v>138</v>
      </c>
      <c r="C20" s="1039"/>
      <c r="D20" s="1039"/>
      <c r="E20" s="1039"/>
      <c r="F20" s="1040"/>
      <c r="G20" s="1047" t="s">
        <v>95</v>
      </c>
      <c r="H20" s="983"/>
      <c r="I20" s="983"/>
      <c r="J20" s="983"/>
      <c r="K20" s="983"/>
      <c r="L20" s="983"/>
      <c r="M20" s="983"/>
      <c r="N20" s="1044"/>
      <c r="O20" s="983" t="s">
        <v>96</v>
      </c>
      <c r="P20" s="983"/>
      <c r="Q20" s="1044"/>
      <c r="R20" s="1049" t="s">
        <v>113</v>
      </c>
      <c r="S20" s="1049"/>
      <c r="T20" s="1049"/>
      <c r="U20" s="1049"/>
      <c r="V20" s="1062" t="s">
        <v>106</v>
      </c>
      <c r="W20" s="1063"/>
      <c r="X20" s="1063"/>
      <c r="Y20" s="1063"/>
      <c r="Z20" s="979" t="s">
        <v>198</v>
      </c>
      <c r="AA20" s="980"/>
    </row>
    <row r="21" spans="1:31" ht="30" customHeight="1" thickBot="1" x14ac:dyDescent="0.3">
      <c r="B21" s="1041"/>
      <c r="C21" s="1042"/>
      <c r="D21" s="1042"/>
      <c r="E21" s="1042"/>
      <c r="F21" s="1043"/>
      <c r="G21" s="1048"/>
      <c r="H21" s="1045"/>
      <c r="I21" s="1045"/>
      <c r="J21" s="1045"/>
      <c r="K21" s="1045"/>
      <c r="L21" s="1045"/>
      <c r="M21" s="1045"/>
      <c r="N21" s="1046"/>
      <c r="O21" s="1045"/>
      <c r="P21" s="1045"/>
      <c r="Q21" s="1046"/>
      <c r="R21" s="983" t="s">
        <v>98</v>
      </c>
      <c r="S21" s="977" t="s">
        <v>215</v>
      </c>
      <c r="T21" s="977" t="s">
        <v>216</v>
      </c>
      <c r="U21" s="985" t="s">
        <v>97</v>
      </c>
      <c r="V21" s="977" t="s">
        <v>1</v>
      </c>
      <c r="W21" s="977" t="s">
        <v>2</v>
      </c>
      <c r="X21" s="1076" t="s">
        <v>31</v>
      </c>
      <c r="Y21" s="997" t="s">
        <v>137</v>
      </c>
      <c r="Z21" s="981"/>
      <c r="AA21" s="982"/>
    </row>
    <row r="22" spans="1:31" ht="117.75" customHeight="1" thickBot="1" x14ac:dyDescent="0.3">
      <c r="B22" s="152" t="s">
        <v>28</v>
      </c>
      <c r="C22" s="153" t="s">
        <v>12</v>
      </c>
      <c r="D22" s="134" t="s">
        <v>1</v>
      </c>
      <c r="E22" s="153" t="s">
        <v>2</v>
      </c>
      <c r="F22" s="153" t="s">
        <v>135</v>
      </c>
      <c r="G22" s="134" t="s">
        <v>344</v>
      </c>
      <c r="H22" s="153" t="s">
        <v>16</v>
      </c>
      <c r="I22" s="160" t="s">
        <v>14</v>
      </c>
      <c r="J22" s="153" t="s">
        <v>15</v>
      </c>
      <c r="K22" s="427" t="s">
        <v>337</v>
      </c>
      <c r="L22" s="427" t="s">
        <v>340</v>
      </c>
      <c r="M22" s="427" t="s">
        <v>341</v>
      </c>
      <c r="N22" s="428" t="s">
        <v>339</v>
      </c>
      <c r="O22" s="427" t="s">
        <v>338</v>
      </c>
      <c r="P22" s="429" t="s">
        <v>342</v>
      </c>
      <c r="Q22" s="429" t="s">
        <v>343</v>
      </c>
      <c r="R22" s="984"/>
      <c r="S22" s="978"/>
      <c r="T22" s="978"/>
      <c r="U22" s="986"/>
      <c r="V22" s="978"/>
      <c r="W22" s="978"/>
      <c r="X22" s="1077"/>
      <c r="Y22" s="978"/>
      <c r="Z22" s="161" t="s">
        <v>31</v>
      </c>
      <c r="AA22" s="162" t="s">
        <v>137</v>
      </c>
    </row>
    <row r="23" spans="1:31" ht="126" customHeight="1" x14ac:dyDescent="0.25">
      <c r="B23" s="1073" t="str">
        <f>'SEPG-F-057'!B17</f>
        <v>GAF - AC 1</v>
      </c>
      <c r="C23" s="1073" t="str">
        <f>'SEPG-F-057'!C17</f>
        <v xml:space="preserve">Filtración de información , manipulación o robo de expedientes físicos para fines ilícitos. </v>
      </c>
      <c r="D23" s="163">
        <f>+'SEPG-F-059'!Y26</f>
        <v>3</v>
      </c>
      <c r="E23" s="164">
        <f>+'SEPG-F-059'!Y27</f>
        <v>13</v>
      </c>
      <c r="F23" s="165">
        <f>'SEPG-F-059'!AA26</f>
        <v>39</v>
      </c>
      <c r="G23" s="430" t="s">
        <v>345</v>
      </c>
      <c r="H23" s="431" t="s">
        <v>353</v>
      </c>
      <c r="I23" s="432" t="s">
        <v>38</v>
      </c>
      <c r="J23" s="432"/>
      <c r="K23" s="433">
        <v>15</v>
      </c>
      <c r="L23" s="434">
        <v>0</v>
      </c>
      <c r="M23" s="434">
        <v>10</v>
      </c>
      <c r="N23" s="435">
        <v>30</v>
      </c>
      <c r="O23" s="434">
        <v>5</v>
      </c>
      <c r="P23" s="434">
        <v>15</v>
      </c>
      <c r="Q23" s="434">
        <v>10</v>
      </c>
      <c r="R23" s="154">
        <f t="shared" ref="R23:R67" si="0">IF(N23=0,0,IF(SUM(K23:Q23)=0,"",SUM(K23:Q23)))</f>
        <v>85</v>
      </c>
      <c r="S23" s="958">
        <f>IFERROR(IF(AVERAGEIF(I23:I25,"X",$R23:$R25)&lt;=50,0,IF(AVERAGEIF(I23:I25,"X",$R23:$R25)&lt;=75,-1,-2)),"")</f>
        <v>-2</v>
      </c>
      <c r="T23" s="958" t="str">
        <f>IFERROR(IF(AVERAGEIF(J23:J25,"X",$R23:$R25)&lt;=50,0,IF(AVERAGEIF(J23:J25,"X",$R23:$R25)&lt;=75,-1,-2)),"")</f>
        <v/>
      </c>
      <c r="U23" s="155">
        <f>IF(COUNTA(I23:J23)=2,"Seleccione una opcion P o I",IF(ISNUMBER(R23),LOOKUP(R23,DB!$F$74:$G$76,DB!$H$74:$H$76),""))</f>
        <v>-2</v>
      </c>
      <c r="V23" s="961">
        <f>IFERROR(IF(D23+MIN(S23:S25)&lt;1,1,D23+MIN(S23:S25)),"")</f>
        <v>1</v>
      </c>
      <c r="W23" s="961">
        <f ca="1">IFERROR(IF(E23+T23=0,$E23,IF(E23+T23&lt;0,'SEPG-F-059'!$L$17,IF(ISNUMBER(OFFSET(OFFSET('SEPG-F-059'!$L$16,MATCH($E23,'SEPG-F-059'!$L$17:$L$20,0),0),$T23,0)),OFFSET(OFFSET('SEPG-F-059'!$L$16,MATCH($E23,'SEPG-F-059'!$L$17:$L$20,0),0),$T23,0),'SEPG-F-059'!$L$17))),$E23)</f>
        <v>13</v>
      </c>
      <c r="X23" s="961">
        <f ca="1">IFERROR(+W23*V23,)</f>
        <v>13</v>
      </c>
      <c r="Y23" s="966" t="str">
        <f ca="1">IFERROR(VLOOKUP(X23,DB!$B$37:$D$51,2,FALSE),"")</f>
        <v>Riesgo Moderado (Z-8)</v>
      </c>
      <c r="Z23" s="968"/>
      <c r="AA23" s="970"/>
      <c r="AB23" s="114">
        <f t="shared" ref="AB23:AB67" si="1">IF(COUNTA(I23)=1,U23,0)</f>
        <v>-2</v>
      </c>
      <c r="AC23" s="114">
        <f t="shared" ref="AC23:AC67" si="2">IF(COUNTA(J23)=1,U23,0)</f>
        <v>0</v>
      </c>
    </row>
    <row r="24" spans="1:31" ht="154.5" customHeight="1" x14ac:dyDescent="0.25">
      <c r="B24" s="1019"/>
      <c r="C24" s="1019"/>
      <c r="D24" s="1019" t="str">
        <f>+'SEPG-F-059'!Z26</f>
        <v xml:space="preserve">Posible </v>
      </c>
      <c r="E24" s="1019" t="str">
        <f>+'SEPG-F-059'!Z27</f>
        <v>Catastrófico</v>
      </c>
      <c r="F24" s="1014" t="str">
        <f>'SEPG-F-059'!AB26</f>
        <v>Riesgo Extremo (Z-13)</v>
      </c>
      <c r="G24" s="381" t="s">
        <v>345</v>
      </c>
      <c r="H24" s="273" t="s">
        <v>433</v>
      </c>
      <c r="I24" s="303" t="s">
        <v>38</v>
      </c>
      <c r="J24" s="303"/>
      <c r="K24" s="253">
        <v>0</v>
      </c>
      <c r="L24" s="254">
        <v>0</v>
      </c>
      <c r="M24" s="254">
        <v>10</v>
      </c>
      <c r="N24" s="255">
        <v>30</v>
      </c>
      <c r="O24" s="254">
        <v>5</v>
      </c>
      <c r="P24" s="254">
        <v>15</v>
      </c>
      <c r="Q24" s="254">
        <v>10</v>
      </c>
      <c r="R24" s="124">
        <f t="shared" si="0"/>
        <v>70</v>
      </c>
      <c r="S24" s="959"/>
      <c r="T24" s="959"/>
      <c r="U24" s="133">
        <f>IF(COUNTA(I24:J24)=2,"Seleccione una opcion P o I",IF(ISNUMBER(R24),LOOKUP(R24,DB!$F$74:$G$76,DB!$H$74:$H$76),""))</f>
        <v>-1</v>
      </c>
      <c r="V24" s="962"/>
      <c r="W24" s="962"/>
      <c r="X24" s="962"/>
      <c r="Y24" s="967"/>
      <c r="Z24" s="969"/>
      <c r="AA24" s="971"/>
      <c r="AB24" s="114">
        <f t="shared" si="1"/>
        <v>-1</v>
      </c>
      <c r="AC24" s="114">
        <f t="shared" si="2"/>
        <v>0</v>
      </c>
    </row>
    <row r="25" spans="1:31" ht="126.75" customHeight="1" thickBot="1" x14ac:dyDescent="0.3">
      <c r="B25" s="1019"/>
      <c r="C25" s="1019"/>
      <c r="D25" s="1019"/>
      <c r="E25" s="1019"/>
      <c r="F25" s="1027"/>
      <c r="G25" s="381"/>
      <c r="H25" s="273"/>
      <c r="I25" s="303"/>
      <c r="J25" s="303"/>
      <c r="K25" s="253"/>
      <c r="L25" s="254"/>
      <c r="M25" s="254"/>
      <c r="N25" s="255"/>
      <c r="O25" s="254"/>
      <c r="P25" s="254"/>
      <c r="Q25" s="254"/>
      <c r="R25" s="158">
        <f t="shared" si="0"/>
        <v>0</v>
      </c>
      <c r="S25" s="959"/>
      <c r="T25" s="959"/>
      <c r="U25" s="170">
        <f>IF(COUNTA(I25:J25)=2,"Seleccione una opcion P o I",IF(ISNUMBER(R25),LOOKUP(R25,DB!$F$74:$G$76,DB!$H$74:$H$76),""))</f>
        <v>0</v>
      </c>
      <c r="V25" s="962"/>
      <c r="W25" s="962"/>
      <c r="X25" s="962"/>
      <c r="Y25" s="967"/>
      <c r="Z25" s="969"/>
      <c r="AA25" s="971"/>
      <c r="AB25" s="114">
        <f t="shared" si="1"/>
        <v>0</v>
      </c>
      <c r="AC25" s="114">
        <f t="shared" si="2"/>
        <v>0</v>
      </c>
    </row>
    <row r="26" spans="1:31" ht="126" customHeight="1" x14ac:dyDescent="0.25">
      <c r="B26" s="1028" t="str">
        <f>'SEPG-F-057'!B18</f>
        <v>GAF - AC 2</v>
      </c>
      <c r="C26" s="1029" t="str">
        <f>'SEPG-F-057'!C18</f>
        <v>Destrucción de información con fines ilícitos</v>
      </c>
      <c r="D26" s="163">
        <f>+'SEPG-F-059'!Y28</f>
        <v>3</v>
      </c>
      <c r="E26" s="383">
        <f>+'SEPG-F-059'!Y29</f>
        <v>13</v>
      </c>
      <c r="F26" s="165">
        <f>'SEPG-F-059'!AA28</f>
        <v>39</v>
      </c>
      <c r="G26" s="430" t="s">
        <v>345</v>
      </c>
      <c r="H26" s="431" t="s">
        <v>492</v>
      </c>
      <c r="I26" s="432" t="s">
        <v>38</v>
      </c>
      <c r="J26" s="432"/>
      <c r="K26" s="433">
        <v>15</v>
      </c>
      <c r="L26" s="434">
        <v>15</v>
      </c>
      <c r="M26" s="434">
        <v>10</v>
      </c>
      <c r="N26" s="435">
        <v>30</v>
      </c>
      <c r="O26" s="434">
        <v>5</v>
      </c>
      <c r="P26" s="434">
        <v>15</v>
      </c>
      <c r="Q26" s="434">
        <v>10</v>
      </c>
      <c r="R26" s="215">
        <f t="shared" si="0"/>
        <v>100</v>
      </c>
      <c r="S26" s="958">
        <f>IFERROR(IF(AVERAGEIF(I26:I28,"X",$R26:$R28)&lt;=50,0,IF(AVERAGEIF(I26:I28,"X",$R26:$R28)&lt;=75,-1,-2)),"")</f>
        <v>-2</v>
      </c>
      <c r="T26" s="958" t="str">
        <f>IFERROR(IF(AVERAGEIF(J26:J28,"X",$R26:$R28)&lt;=50,0,IF(AVERAGEIF(J26:J28,"X",$R26:$R28)&lt;=75,-1,-2)),"")</f>
        <v/>
      </c>
      <c r="U26" s="171">
        <f>IF(COUNTA(I26:J26)=2,"Seleccione una opcion P o I",IF(ISNUMBER(R26),LOOKUP(R26,DB!$F$74:$G$76,DB!$H$74:$H$76),""))</f>
        <v>-2</v>
      </c>
      <c r="V26" s="961">
        <f>IFERROR(IF(D26+MIN(S26:S28)&lt;1,1,D26+MIN(S26:S28)),"")</f>
        <v>1</v>
      </c>
      <c r="W26" s="961">
        <f ca="1">IFERROR(IF(E26+T26=0,$E26,IF(E26+T26&lt;0,'SEPG-F-059'!$L$17,IF(ISNUMBER(OFFSET(OFFSET('SEPG-F-059'!$L$16,MATCH($E26,'SEPG-F-059'!$L$17:$L$20,0),0),$T26,0)),OFFSET(OFFSET('SEPG-F-059'!$L$16,MATCH($E26,'SEPG-F-059'!$L$17:$L$20,0),0),$T26,0),'SEPG-F-059'!$L$17))),$E26)</f>
        <v>13</v>
      </c>
      <c r="X26" s="961">
        <f ca="1">IFERROR(+W26*V26,)</f>
        <v>13</v>
      </c>
      <c r="Y26" s="966" t="str">
        <f ca="1">IFERROR(VLOOKUP(X26,DB!$B$37:$D$61,2,FALSE),"")</f>
        <v>Riesgo Moderado (Z-8)</v>
      </c>
      <c r="Z26" s="952"/>
      <c r="AA26" s="955"/>
      <c r="AB26" s="446">
        <f t="shared" si="1"/>
        <v>-2</v>
      </c>
      <c r="AC26" s="447">
        <f t="shared" si="2"/>
        <v>0</v>
      </c>
      <c r="AE26" s="114">
        <f ca="1">COUNT(OFFSET('SEPG-F-059'!$L$16,MATCH($E26,'SEPG-F-059'!$L$17:$L$20,0),0))</f>
        <v>1</v>
      </c>
    </row>
    <row r="27" spans="1:31" ht="126" customHeight="1" x14ac:dyDescent="0.25">
      <c r="B27" s="1023"/>
      <c r="C27" s="1025"/>
      <c r="D27" s="1019" t="str">
        <f>+'SEPG-F-059'!Z28</f>
        <v xml:space="preserve">Posible </v>
      </c>
      <c r="E27" s="1021" t="str">
        <f>+'SEPG-F-059'!Z29</f>
        <v>Catastrófico</v>
      </c>
      <c r="F27" s="1014" t="str">
        <f>'SEPG-F-059'!AB28</f>
        <v>Riesgo Extremo (Z-13)</v>
      </c>
      <c r="G27" s="381" t="s">
        <v>345</v>
      </c>
      <c r="H27" s="273" t="s">
        <v>434</v>
      </c>
      <c r="I27" s="303" t="s">
        <v>38</v>
      </c>
      <c r="J27" s="303"/>
      <c r="K27" s="253">
        <v>15</v>
      </c>
      <c r="L27" s="254">
        <v>15</v>
      </c>
      <c r="M27" s="254">
        <v>10</v>
      </c>
      <c r="N27" s="255">
        <v>30</v>
      </c>
      <c r="O27" s="254">
        <v>5</v>
      </c>
      <c r="P27" s="254">
        <v>15</v>
      </c>
      <c r="Q27" s="254">
        <v>10</v>
      </c>
      <c r="R27" s="214">
        <f t="shared" si="0"/>
        <v>100</v>
      </c>
      <c r="S27" s="959"/>
      <c r="T27" s="959"/>
      <c r="U27" s="125">
        <f>IF(COUNTA(I27:J27)=2,"Seleccione una opcion P o I",IF(ISNUMBER(R27),LOOKUP(R27,DB!$F$74:$G$76,DB!$H$74:$H$76),""))</f>
        <v>-2</v>
      </c>
      <c r="V27" s="962"/>
      <c r="W27" s="962"/>
      <c r="X27" s="962"/>
      <c r="Y27" s="967"/>
      <c r="Z27" s="953"/>
      <c r="AA27" s="956"/>
      <c r="AB27" s="116">
        <f t="shared" si="1"/>
        <v>-2</v>
      </c>
      <c r="AC27" s="448">
        <f t="shared" si="2"/>
        <v>0</v>
      </c>
      <c r="AE27" s="114">
        <f ca="1">OFFSET('SEPG-F-059'!$L$16,MATCH($E26,'SEPG-F-059'!$L$17:$L$20,0),0)</f>
        <v>13</v>
      </c>
    </row>
    <row r="28" spans="1:31" ht="126" customHeight="1" thickBot="1" x14ac:dyDescent="0.3">
      <c r="B28" s="1024"/>
      <c r="C28" s="1026"/>
      <c r="D28" s="1020"/>
      <c r="E28" s="1022"/>
      <c r="F28" s="1015"/>
      <c r="G28" s="436" t="s">
        <v>345</v>
      </c>
      <c r="H28" s="437" t="s">
        <v>435</v>
      </c>
      <c r="I28" s="438" t="s">
        <v>38</v>
      </c>
      <c r="J28" s="438"/>
      <c r="K28" s="439">
        <v>15</v>
      </c>
      <c r="L28" s="440">
        <v>15</v>
      </c>
      <c r="M28" s="440">
        <v>10</v>
      </c>
      <c r="N28" s="441">
        <v>30</v>
      </c>
      <c r="O28" s="440">
        <v>5</v>
      </c>
      <c r="P28" s="440">
        <v>15</v>
      </c>
      <c r="Q28" s="440">
        <v>10</v>
      </c>
      <c r="R28" s="216">
        <f t="shared" si="0"/>
        <v>100</v>
      </c>
      <c r="S28" s="960"/>
      <c r="T28" s="959"/>
      <c r="U28" s="159">
        <f>IF(COUNTA(I28:J28)=2,"Seleccione una opcion P o I",IF(ISNUMBER(R28),LOOKUP(R28,DB!$F$74:$G$76,DB!$H$74:$H$76),""))</f>
        <v>-2</v>
      </c>
      <c r="V28" s="973"/>
      <c r="W28" s="973"/>
      <c r="X28" s="973"/>
      <c r="Y28" s="972"/>
      <c r="Z28" s="965"/>
      <c r="AA28" s="957"/>
      <c r="AB28" s="295">
        <f t="shared" si="1"/>
        <v>-2</v>
      </c>
      <c r="AC28" s="297">
        <f t="shared" si="2"/>
        <v>0</v>
      </c>
    </row>
    <row r="29" spans="1:31" ht="126" customHeight="1" x14ac:dyDescent="0.25">
      <c r="B29" s="1028" t="str">
        <f>'SEPG-F-057'!B19</f>
        <v>GAF - AC 3</v>
      </c>
      <c r="C29" s="1029" t="str">
        <f>'SEPG-F-057'!C19</f>
        <v>Ocultar  o demorar correspondencia entrante o de salida</v>
      </c>
      <c r="D29" s="163">
        <f>+'SEPG-F-059'!Y30</f>
        <v>3</v>
      </c>
      <c r="E29" s="164">
        <f>+'SEPG-F-059'!Y31</f>
        <v>11</v>
      </c>
      <c r="F29" s="165">
        <f>'SEPG-F-059'!AA30</f>
        <v>33</v>
      </c>
      <c r="G29" s="430" t="s">
        <v>345</v>
      </c>
      <c r="H29" s="431" t="s">
        <v>436</v>
      </c>
      <c r="I29" s="432" t="s">
        <v>38</v>
      </c>
      <c r="J29" s="432"/>
      <c r="K29" s="433">
        <v>15</v>
      </c>
      <c r="L29" s="434">
        <v>15</v>
      </c>
      <c r="M29" s="434">
        <v>10</v>
      </c>
      <c r="N29" s="435">
        <v>30</v>
      </c>
      <c r="O29" s="434">
        <v>5</v>
      </c>
      <c r="P29" s="434">
        <v>15</v>
      </c>
      <c r="Q29" s="434">
        <v>10</v>
      </c>
      <c r="R29" s="154">
        <f t="shared" si="0"/>
        <v>100</v>
      </c>
      <c r="S29" s="958">
        <f>IFERROR(IF(AVERAGEIF(I29:I31,"X",$R29:$R31)&lt;=50,0,IF(AVERAGEIF(I29:I31,"X",$R29:$R31)&lt;=75,-1,-2)),"")</f>
        <v>-2</v>
      </c>
      <c r="T29" s="958" t="str">
        <f>IFERROR(IF(AVERAGEIF(J29:J31,"X",$R29:$R31)&lt;=50,0,IF(AVERAGEIF(J29:J31,"X",$R29:$R31)&lt;=75,-1,-2)),"")</f>
        <v/>
      </c>
      <c r="U29" s="171">
        <f>IF(COUNTA(I29:J29)=2,"Seleccione una opcion P o I",IF(ISNUMBER(R29),LOOKUP(R29,DB!$F$74:$G$76,DB!$H$74:$H$76),""))</f>
        <v>-2</v>
      </c>
      <c r="V29" s="961">
        <f>IFERROR(IF(D29+MIN(S29:S31)&lt;1,1,D29+MIN(S29:S31)),"")</f>
        <v>1</v>
      </c>
      <c r="W29" s="961">
        <f ca="1">IFERROR(IF(E29+T29=0,$E29,IF(E29+T29&lt;0,'SEPG-F-059'!$L$17,IF(ISNUMBER(OFFSET(OFFSET('SEPG-F-059'!$L$16,MATCH($E29,'SEPG-F-059'!$L$17:$L$20,0),0),$T29,0)),OFFSET(OFFSET('SEPG-F-059'!$L$16,MATCH($E29,'SEPG-F-059'!$L$17:$L$20,0),0),$T29,0),'SEPG-F-059'!$L$17))),$E29)</f>
        <v>11</v>
      </c>
      <c r="X29" s="961">
        <f ca="1">IFERROR(+W29*V29,)</f>
        <v>11</v>
      </c>
      <c r="Y29" s="966" t="str">
        <f ca="1">IFERROR(VLOOKUP(X29,DB!$B$37:$D$61,2,FALSE),"")</f>
        <v>Riesgo Bajo (Z-3)</v>
      </c>
      <c r="Z29" s="952"/>
      <c r="AA29" s="970"/>
      <c r="AB29" s="114">
        <f t="shared" si="1"/>
        <v>-2</v>
      </c>
      <c r="AC29" s="114">
        <f t="shared" si="2"/>
        <v>0</v>
      </c>
    </row>
    <row r="30" spans="1:31" ht="126" customHeight="1" x14ac:dyDescent="0.25">
      <c r="B30" s="1023"/>
      <c r="C30" s="1025"/>
      <c r="D30" s="1019" t="str">
        <f>+'SEPG-F-059'!Z30</f>
        <v xml:space="preserve">Posible </v>
      </c>
      <c r="E30" s="1021" t="str">
        <f>+'SEPG-F-059'!Z31</f>
        <v>Mayor</v>
      </c>
      <c r="F30" s="1014" t="str">
        <f>'SEPG-F-059'!AB30</f>
        <v>Riesgo Alto (Z-9)</v>
      </c>
      <c r="G30" s="381" t="s">
        <v>345</v>
      </c>
      <c r="H30" s="273" t="s">
        <v>437</v>
      </c>
      <c r="I30" s="303" t="s">
        <v>38</v>
      </c>
      <c r="J30" s="303"/>
      <c r="K30" s="253">
        <v>15</v>
      </c>
      <c r="L30" s="254">
        <v>15</v>
      </c>
      <c r="M30" s="254">
        <v>0</v>
      </c>
      <c r="N30" s="255">
        <v>30</v>
      </c>
      <c r="O30" s="254">
        <v>5</v>
      </c>
      <c r="P30" s="254">
        <v>15</v>
      </c>
      <c r="Q30" s="254">
        <v>10</v>
      </c>
      <c r="R30" s="124">
        <f t="shared" si="0"/>
        <v>90</v>
      </c>
      <c r="S30" s="959"/>
      <c r="T30" s="959"/>
      <c r="U30" s="125">
        <f>IF(COUNTA(I30:J30)=2,"Seleccione una opcion P o I",IF(ISNUMBER(R30),LOOKUP(R30,DB!$F$74:$G$76,DB!$H$74:$H$76),""))</f>
        <v>-2</v>
      </c>
      <c r="V30" s="962"/>
      <c r="W30" s="962"/>
      <c r="X30" s="962"/>
      <c r="Y30" s="967"/>
      <c r="Z30" s="953"/>
      <c r="AA30" s="971"/>
      <c r="AB30" s="114">
        <f t="shared" si="1"/>
        <v>-2</v>
      </c>
      <c r="AC30" s="114">
        <f t="shared" si="2"/>
        <v>0</v>
      </c>
    </row>
    <row r="31" spans="1:31" ht="126" customHeight="1" thickBot="1" x14ac:dyDescent="0.3">
      <c r="B31" s="1024"/>
      <c r="C31" s="1026"/>
      <c r="D31" s="1020"/>
      <c r="E31" s="1022"/>
      <c r="F31" s="1015"/>
      <c r="G31" s="436"/>
      <c r="H31" s="437"/>
      <c r="I31" s="438"/>
      <c r="J31" s="438"/>
      <c r="K31" s="439"/>
      <c r="L31" s="440"/>
      <c r="M31" s="440"/>
      <c r="N31" s="441"/>
      <c r="O31" s="440"/>
      <c r="P31" s="440"/>
      <c r="Q31" s="440"/>
      <c r="R31" s="158">
        <f t="shared" si="0"/>
        <v>0</v>
      </c>
      <c r="S31" s="960"/>
      <c r="T31" s="960"/>
      <c r="U31" s="159">
        <f>IF(COUNTA(I31:J31)=2,"Seleccione una opcion P o I",IF(ISNUMBER(R31),LOOKUP(R31,DB!$F$74:$G$76,DB!$H$74:$H$76),""))</f>
        <v>0</v>
      </c>
      <c r="V31" s="973"/>
      <c r="W31" s="973"/>
      <c r="X31" s="973"/>
      <c r="Y31" s="972"/>
      <c r="Z31" s="965"/>
      <c r="AA31" s="998"/>
      <c r="AB31" s="114">
        <f t="shared" si="1"/>
        <v>0</v>
      </c>
      <c r="AC31" s="114">
        <f t="shared" si="2"/>
        <v>0</v>
      </c>
    </row>
    <row r="32" spans="1:31" ht="199.5" customHeight="1" x14ac:dyDescent="0.25">
      <c r="B32" s="1028" t="str">
        <f>'SEPG-F-057'!B20</f>
        <v>GAF - AC 4</v>
      </c>
      <c r="C32" s="1029" t="str">
        <f>'SEPG-F-057'!C20</f>
        <v>Perdidas de información por medidas de conservación deficientes.</v>
      </c>
      <c r="D32" s="163">
        <f>+'SEPG-F-059'!Y32</f>
        <v>3</v>
      </c>
      <c r="E32" s="164">
        <f>+'SEPG-F-059'!Y33</f>
        <v>13</v>
      </c>
      <c r="F32" s="165">
        <f>'SEPG-F-059'!AA32</f>
        <v>39</v>
      </c>
      <c r="G32" s="430" t="s">
        <v>345</v>
      </c>
      <c r="H32" s="273" t="s">
        <v>438</v>
      </c>
      <c r="I32" s="432" t="s">
        <v>38</v>
      </c>
      <c r="J32" s="432"/>
      <c r="K32" s="433">
        <v>15</v>
      </c>
      <c r="L32" s="434">
        <v>15</v>
      </c>
      <c r="M32" s="434">
        <v>10</v>
      </c>
      <c r="N32" s="435">
        <v>30</v>
      </c>
      <c r="O32" s="434">
        <v>5</v>
      </c>
      <c r="P32" s="434">
        <v>15</v>
      </c>
      <c r="Q32" s="434">
        <v>10</v>
      </c>
      <c r="R32" s="215">
        <f t="shared" si="0"/>
        <v>100</v>
      </c>
      <c r="S32" s="958">
        <f>IFERROR(IF(AVERAGEIF(I32:I34,"X",$R32:$R34)&lt;=50,0,IF(AVERAGEIF(I32:I34,"X",$R32:$R34)&lt;=75,-1,-2)),"")</f>
        <v>-2</v>
      </c>
      <c r="T32" s="958">
        <f>IFERROR(IF(AVERAGEIF(J32:J34,"X",$R32:$R34)&lt;=50,0,IF(AVERAGEIF(J32:J34,"X",$R32:$R34)&lt;=75,-1,-2)),"")</f>
        <v>-1</v>
      </c>
      <c r="U32" s="171">
        <f>IF(COUNTA(I32:J32)=2,"Seleccione una opcion P o I",IF(ISNUMBER(R32),LOOKUP(R32,DB!$F$74:$G$76,DB!$H$74:$H$76),""))</f>
        <v>-2</v>
      </c>
      <c r="V32" s="961">
        <f>IFERROR(IF(D32+MIN(S32:S34)&lt;1,1,D32+MIN(S32:S34)),"")</f>
        <v>1</v>
      </c>
      <c r="W32" s="961">
        <f ca="1">IFERROR(IF(E32+T32=0,$E32,IF(E32+T32&lt;0,'SEPG-F-059'!$L$17,IF(ISNUMBER(OFFSET(OFFSET('SEPG-F-059'!$L$16,MATCH($E32,'SEPG-F-059'!$L$17:$L$20,0),0),$T32,0)),OFFSET(OFFSET('SEPG-F-059'!$L$16,MATCH($E32,'SEPG-F-059'!$L$17:$L$20,0),0),$T32,0),'SEPG-F-059'!$L$17))),$E32)</f>
        <v>11</v>
      </c>
      <c r="X32" s="961">
        <f ca="1">IFERROR(+W32*V32,)</f>
        <v>11</v>
      </c>
      <c r="Y32" s="966" t="str">
        <f ca="1">IFERROR(VLOOKUP(X32,DB!$B$37:$D$61,2,FALSE),"")</f>
        <v>Riesgo Bajo (Z-3)</v>
      </c>
      <c r="Z32" s="952"/>
      <c r="AA32" s="970"/>
      <c r="AB32" s="114">
        <f t="shared" si="1"/>
        <v>-2</v>
      </c>
      <c r="AC32" s="114">
        <f t="shared" si="2"/>
        <v>0</v>
      </c>
    </row>
    <row r="33" spans="2:29" ht="126" customHeight="1" x14ac:dyDescent="0.25">
      <c r="B33" s="1023"/>
      <c r="C33" s="1025"/>
      <c r="D33" s="1019" t="str">
        <f>+'SEPG-F-059'!Z32</f>
        <v xml:space="preserve">Posible </v>
      </c>
      <c r="E33" s="1021" t="str">
        <f>+'SEPG-F-059'!Z33</f>
        <v>Catastrófico</v>
      </c>
      <c r="F33" s="1014" t="str">
        <f>'SEPG-F-059'!AB32</f>
        <v>Riesgo Extremo (Z-13)</v>
      </c>
      <c r="G33" s="381" t="s">
        <v>345</v>
      </c>
      <c r="H33" s="274" t="s">
        <v>493</v>
      </c>
      <c r="I33" s="303" t="s">
        <v>38</v>
      </c>
      <c r="J33" s="303"/>
      <c r="K33" s="253">
        <v>15</v>
      </c>
      <c r="L33" s="254">
        <v>0</v>
      </c>
      <c r="M33" s="254">
        <v>10</v>
      </c>
      <c r="N33" s="255">
        <v>30</v>
      </c>
      <c r="O33" s="254">
        <v>5</v>
      </c>
      <c r="P33" s="254">
        <v>15</v>
      </c>
      <c r="Q33" s="254">
        <v>10</v>
      </c>
      <c r="R33" s="214">
        <f t="shared" si="0"/>
        <v>85</v>
      </c>
      <c r="S33" s="959"/>
      <c r="T33" s="959"/>
      <c r="U33" s="125">
        <f>IF(COUNTA(I33:J33)=2,"Seleccione una opcion P o I",IF(ISNUMBER(R33),LOOKUP(R33,DB!$F$74:$G$76,DB!$H$74:$H$76),""))</f>
        <v>-2</v>
      </c>
      <c r="V33" s="962"/>
      <c r="W33" s="962"/>
      <c r="X33" s="962"/>
      <c r="Y33" s="967"/>
      <c r="Z33" s="953"/>
      <c r="AA33" s="971"/>
      <c r="AB33" s="114">
        <f t="shared" si="1"/>
        <v>-2</v>
      </c>
      <c r="AC33" s="114">
        <f t="shared" si="2"/>
        <v>0</v>
      </c>
    </row>
    <row r="34" spans="2:29" ht="126" customHeight="1" thickBot="1" x14ac:dyDescent="0.3">
      <c r="B34" s="1023"/>
      <c r="C34" s="1025"/>
      <c r="D34" s="1019"/>
      <c r="E34" s="1021"/>
      <c r="F34" s="1027"/>
      <c r="G34" s="442" t="s">
        <v>345</v>
      </c>
      <c r="H34" s="437" t="s">
        <v>439</v>
      </c>
      <c r="I34" s="304"/>
      <c r="J34" s="304" t="s">
        <v>38</v>
      </c>
      <c r="K34" s="443">
        <v>15</v>
      </c>
      <c r="L34" s="444">
        <v>15</v>
      </c>
      <c r="M34" s="444">
        <v>0</v>
      </c>
      <c r="N34" s="445">
        <v>30</v>
      </c>
      <c r="O34" s="444">
        <v>5</v>
      </c>
      <c r="P34" s="444">
        <v>0</v>
      </c>
      <c r="Q34" s="444">
        <v>10</v>
      </c>
      <c r="R34" s="214">
        <f t="shared" si="0"/>
        <v>75</v>
      </c>
      <c r="S34" s="959"/>
      <c r="T34" s="959"/>
      <c r="U34" s="173"/>
      <c r="V34" s="962"/>
      <c r="W34" s="962"/>
      <c r="X34" s="962"/>
      <c r="Y34" s="967"/>
      <c r="Z34" s="954"/>
      <c r="AA34" s="971"/>
    </row>
    <row r="35" spans="2:29" ht="126" customHeight="1" x14ac:dyDescent="0.25">
      <c r="B35" s="1028" t="str">
        <f>'SEPG-F-057'!B21</f>
        <v>GAF - AC 5</v>
      </c>
      <c r="C35" s="1029" t="str">
        <f>'SEPG-F-057'!C21</f>
        <v>Demoras y posibles pérdidas de documentos que forman parte de los expedientes de contratación de Concesiones e Interventorías.</v>
      </c>
      <c r="D35" s="163">
        <f>+'SEPG-F-059'!Y34</f>
        <v>3</v>
      </c>
      <c r="E35" s="164">
        <f>+'SEPG-F-059'!Y35</f>
        <v>13</v>
      </c>
      <c r="F35" s="165">
        <f>'SEPG-F-059'!AA34</f>
        <v>39</v>
      </c>
      <c r="G35" s="430" t="s">
        <v>345</v>
      </c>
      <c r="H35" s="431" t="s">
        <v>440</v>
      </c>
      <c r="I35" s="432" t="s">
        <v>38</v>
      </c>
      <c r="J35" s="432"/>
      <c r="K35" s="433">
        <v>15</v>
      </c>
      <c r="L35" s="434">
        <v>15</v>
      </c>
      <c r="M35" s="434">
        <v>10</v>
      </c>
      <c r="N35" s="435">
        <v>30</v>
      </c>
      <c r="O35" s="434">
        <v>5</v>
      </c>
      <c r="P35" s="434">
        <v>15</v>
      </c>
      <c r="Q35" s="434">
        <v>10</v>
      </c>
      <c r="R35" s="154">
        <f t="shared" si="0"/>
        <v>100</v>
      </c>
      <c r="S35" s="958">
        <f>IFERROR(IF(AVERAGEIF(I35:I37,"X",$R35:$R37)&lt;=50,0,IF(AVERAGEIF(I35:I37,"X",$R35:$R37)&lt;=75,-1,-2)),"")</f>
        <v>-2</v>
      </c>
      <c r="T35" s="958" t="str">
        <f>IFERROR(IF(AVERAGEIF(J35:J37,"X",$R35:$R37)&lt;=50,0,IF(AVERAGEIF(J35:J37,"X",$R35:$R37)&lt;=75,-1,-2)),"")</f>
        <v/>
      </c>
      <c r="U35" s="171">
        <f>IF(COUNTA(I35:J35)=2,"Seleccione una opcion P o I",IF(ISNUMBER(R35),LOOKUP(R35,DB!$F$74:$G$76,DB!$H$74:$H$76),""))</f>
        <v>-2</v>
      </c>
      <c r="V35" s="961">
        <f>IFERROR(IF(D35+MIN(S35:S37)&lt;1,1,D35+MIN(S35:S37)),"")</f>
        <v>1</v>
      </c>
      <c r="W35" s="961">
        <f ca="1">IFERROR(IF(E35+T35=0,$E35,IF(E35+T35&lt;0,'SEPG-F-059'!$L$17,IF(ISNUMBER(OFFSET(OFFSET('SEPG-F-059'!$L$16,MATCH($E35,'SEPG-F-059'!$L$17:$L$20,0),0),$T35,0)),OFFSET(OFFSET('SEPG-F-059'!$L$16,MATCH($E35,'SEPG-F-059'!$L$17:$L$20,0),0),$T35,0),'SEPG-F-059'!$L$17))),$E35)</f>
        <v>13</v>
      </c>
      <c r="X35" s="961">
        <f ca="1">IFERROR(+W35*V35,)</f>
        <v>13</v>
      </c>
      <c r="Y35" s="966" t="str">
        <f ca="1">IFERROR(VLOOKUP(X35,DB!$B$37:$D$61,2,FALSE),"")</f>
        <v>Riesgo Moderado (Z-8)</v>
      </c>
      <c r="Z35" s="952"/>
      <c r="AA35" s="955"/>
      <c r="AB35" s="114">
        <f t="shared" si="1"/>
        <v>-2</v>
      </c>
      <c r="AC35" s="114">
        <f t="shared" si="2"/>
        <v>0</v>
      </c>
    </row>
    <row r="36" spans="2:29" ht="126" customHeight="1" x14ac:dyDescent="0.25">
      <c r="B36" s="1023"/>
      <c r="C36" s="1025"/>
      <c r="D36" s="1019" t="str">
        <f>+'SEPG-F-059'!Z34</f>
        <v xml:space="preserve">Posible </v>
      </c>
      <c r="E36" s="1021" t="str">
        <f>+'SEPG-F-059'!Z35</f>
        <v>Catastrófico</v>
      </c>
      <c r="F36" s="1014" t="str">
        <f>'SEPG-F-059'!AB34</f>
        <v>Riesgo Extremo (Z-13)</v>
      </c>
      <c r="G36" s="381"/>
      <c r="H36" s="273"/>
      <c r="I36" s="303"/>
      <c r="J36" s="303"/>
      <c r="K36" s="253"/>
      <c r="L36" s="254"/>
      <c r="M36" s="254"/>
      <c r="N36" s="255"/>
      <c r="O36" s="254"/>
      <c r="P36" s="254"/>
      <c r="Q36" s="254"/>
      <c r="R36" s="124">
        <f t="shared" si="0"/>
        <v>0</v>
      </c>
      <c r="S36" s="959"/>
      <c r="T36" s="959"/>
      <c r="U36" s="125">
        <f>IF(COUNTA(I36:J36)=2,"Seleccione una opcion P o I",IF(ISNUMBER(R36),LOOKUP(R36,DB!$F$74:$G$76,DB!$H$74:$H$76),""))</f>
        <v>0</v>
      </c>
      <c r="V36" s="962"/>
      <c r="W36" s="962"/>
      <c r="X36" s="962"/>
      <c r="Y36" s="967"/>
      <c r="Z36" s="953"/>
      <c r="AA36" s="956"/>
      <c r="AB36" s="114">
        <f t="shared" si="1"/>
        <v>0</v>
      </c>
      <c r="AC36" s="114">
        <f t="shared" si="2"/>
        <v>0</v>
      </c>
    </row>
    <row r="37" spans="2:29" ht="126" customHeight="1" thickBot="1" x14ac:dyDescent="0.3">
      <c r="B37" s="1024"/>
      <c r="C37" s="1026"/>
      <c r="D37" s="1020"/>
      <c r="E37" s="1022"/>
      <c r="F37" s="1015"/>
      <c r="G37" s="436"/>
      <c r="H37" s="437"/>
      <c r="I37" s="438"/>
      <c r="J37" s="438"/>
      <c r="K37" s="439"/>
      <c r="L37" s="440"/>
      <c r="M37" s="440"/>
      <c r="N37" s="441"/>
      <c r="O37" s="440"/>
      <c r="P37" s="440"/>
      <c r="Q37" s="440"/>
      <c r="R37" s="158">
        <f t="shared" si="0"/>
        <v>0</v>
      </c>
      <c r="S37" s="960"/>
      <c r="T37" s="960"/>
      <c r="U37" s="159">
        <f>IF(COUNTA(I37:J37)=2,"Seleccione una opcion P o I",IF(ISNUMBER(R37),LOOKUP(R37,DB!$F$74:$G$76,DB!$H$74:$H$76),""))</f>
        <v>0</v>
      </c>
      <c r="V37" s="973"/>
      <c r="W37" s="973"/>
      <c r="X37" s="973"/>
      <c r="Y37" s="972"/>
      <c r="Z37" s="965"/>
      <c r="AA37" s="957"/>
      <c r="AB37" s="114">
        <f t="shared" si="1"/>
        <v>0</v>
      </c>
      <c r="AC37" s="114">
        <f t="shared" si="2"/>
        <v>0</v>
      </c>
    </row>
    <row r="38" spans="2:29" ht="126" hidden="1" customHeight="1" x14ac:dyDescent="0.25">
      <c r="B38" s="1028">
        <f>'SEPG-F-057'!B22</f>
        <v>0</v>
      </c>
      <c r="C38" s="1029">
        <f>'SEPG-F-057'!C22</f>
        <v>0</v>
      </c>
      <c r="D38" s="163" t="str">
        <f>+'SEPG-F-059'!Y36</f>
        <v/>
      </c>
      <c r="E38" s="164">
        <f>+'SEPG-F-059'!Y37</f>
        <v>0</v>
      </c>
      <c r="F38" s="165" t="str">
        <f>'SEPG-F-059'!AA36</f>
        <v/>
      </c>
      <c r="G38" s="430"/>
      <c r="H38" s="431"/>
      <c r="I38" s="432"/>
      <c r="J38" s="432"/>
      <c r="K38" s="433"/>
      <c r="L38" s="434"/>
      <c r="M38" s="434"/>
      <c r="N38" s="435"/>
      <c r="O38" s="434"/>
      <c r="P38" s="434"/>
      <c r="Q38" s="434"/>
      <c r="R38" s="154">
        <f t="shared" si="0"/>
        <v>0</v>
      </c>
      <c r="S38" s="958" t="str">
        <f>IFERROR(IF(AVERAGEIF(I38:I40,"X",$R38:$R40)&lt;=50,0,IF(AVERAGEIF(I38:I40,"X",$R38:$R40)&lt;=75,-1,-2)),"")</f>
        <v/>
      </c>
      <c r="T38" s="958" t="str">
        <f>IFERROR(IF(AVERAGEIF(J38:J40,"X",$R38:$R40)&lt;=50,0,IF(AVERAGEIF(J38:J40,"X",$R38:$R40)&lt;=75,-1,-2)),"")</f>
        <v/>
      </c>
      <c r="U38" s="171">
        <f>IF(COUNTA(I38:J38)=2,"Seleccione una opcion P o I",IF(ISNUMBER(R38),LOOKUP(R38,DB!$F$74:$G$76,DB!$H$74:$H$76),""))</f>
        <v>0</v>
      </c>
      <c r="V38" s="961" t="str">
        <f>IFERROR(IF(D38+MIN(S38:S40)&lt;1,1,D38+MIN(S38:S40)),"")</f>
        <v/>
      </c>
      <c r="W38" s="961">
        <f ca="1">IFERROR(IF(E38+T38=0,$E38,IF(E38+T38&lt;0,'SEPG-F-059'!$L$17,IF(ISNUMBER(OFFSET(OFFSET('SEPG-F-059'!$L$16,MATCH($E38,'SEPG-F-059'!$L$17:$L$20,0),0),$T38,0)),OFFSET(OFFSET('SEPG-F-059'!$L$16,MATCH($E38,'SEPG-F-059'!$L$17:$L$20,0),0),$T38,0),'SEPG-F-059'!$L$17))),$E38)</f>
        <v>0</v>
      </c>
      <c r="X38" s="961">
        <f ca="1">IFERROR(+W38*V38,)</f>
        <v>0</v>
      </c>
      <c r="Y38" s="966" t="str">
        <f ca="1">IFERROR(VLOOKUP(X38,DB!$B$37:$D$61,2,FALSE),"")</f>
        <v/>
      </c>
      <c r="Z38" s="952"/>
      <c r="AA38" s="970"/>
      <c r="AB38" s="114">
        <f t="shared" si="1"/>
        <v>0</v>
      </c>
      <c r="AC38" s="114">
        <f t="shared" si="2"/>
        <v>0</v>
      </c>
    </row>
    <row r="39" spans="2:29" ht="126" hidden="1" customHeight="1" x14ac:dyDescent="0.25">
      <c r="B39" s="1023"/>
      <c r="C39" s="1025"/>
      <c r="D39" s="1019" t="e">
        <f>+'SEPG-F-059'!Z36</f>
        <v>#N/A</v>
      </c>
      <c r="E39" s="1021" t="e">
        <f>+'SEPG-F-059'!Z37</f>
        <v>#N/A</v>
      </c>
      <c r="F39" s="1014" t="str">
        <f>'SEPG-F-059'!AB36</f>
        <v/>
      </c>
      <c r="G39" s="381"/>
      <c r="H39" s="273"/>
      <c r="I39" s="303"/>
      <c r="J39" s="303"/>
      <c r="K39" s="253"/>
      <c r="L39" s="254"/>
      <c r="M39" s="254"/>
      <c r="N39" s="255"/>
      <c r="O39" s="254"/>
      <c r="P39" s="254"/>
      <c r="Q39" s="254"/>
      <c r="R39" s="124">
        <f t="shared" si="0"/>
        <v>0</v>
      </c>
      <c r="S39" s="959"/>
      <c r="T39" s="959"/>
      <c r="U39" s="125">
        <f>IF(COUNTA(I39:J39)=2,"Seleccione una opcion P o I",IF(ISNUMBER(R39),LOOKUP(R39,DB!$F$74:$G$76,DB!$H$74:$H$76),""))</f>
        <v>0</v>
      </c>
      <c r="V39" s="962"/>
      <c r="W39" s="962"/>
      <c r="X39" s="962"/>
      <c r="Y39" s="967"/>
      <c r="Z39" s="953"/>
      <c r="AA39" s="971"/>
      <c r="AB39" s="114">
        <f t="shared" si="1"/>
        <v>0</v>
      </c>
      <c r="AC39" s="114">
        <f t="shared" si="2"/>
        <v>0</v>
      </c>
    </row>
    <row r="40" spans="2:29" ht="126" hidden="1" customHeight="1" thickBot="1" x14ac:dyDescent="0.3">
      <c r="B40" s="1023"/>
      <c r="C40" s="1025"/>
      <c r="D40" s="1019"/>
      <c r="E40" s="1021"/>
      <c r="F40" s="1027"/>
      <c r="G40" s="442"/>
      <c r="H40" s="274"/>
      <c r="I40" s="304"/>
      <c r="J40" s="304"/>
      <c r="K40" s="443"/>
      <c r="L40" s="444"/>
      <c r="M40" s="444"/>
      <c r="N40" s="445"/>
      <c r="O40" s="444"/>
      <c r="P40" s="444"/>
      <c r="Q40" s="444"/>
      <c r="R40" s="172">
        <f t="shared" si="0"/>
        <v>0</v>
      </c>
      <c r="S40" s="959"/>
      <c r="T40" s="959"/>
      <c r="U40" s="173">
        <f>IF(COUNTA(I40:J40)=2,"Seleccione una opcion P o I",IF(ISNUMBER(R40),LOOKUP(R40,DB!$F$74:$G$76,DB!$H$74:$H$76),""))</f>
        <v>0</v>
      </c>
      <c r="V40" s="962"/>
      <c r="W40" s="962"/>
      <c r="X40" s="962"/>
      <c r="Y40" s="967"/>
      <c r="Z40" s="954"/>
      <c r="AA40" s="971"/>
      <c r="AB40" s="114">
        <f t="shared" si="1"/>
        <v>0</v>
      </c>
      <c r="AC40" s="114">
        <f t="shared" si="2"/>
        <v>0</v>
      </c>
    </row>
    <row r="41" spans="2:29" ht="246" hidden="1" customHeight="1" x14ac:dyDescent="0.25">
      <c r="B41" s="1028">
        <f>'SEPG-F-057'!B23</f>
        <v>0</v>
      </c>
      <c r="C41" s="1029">
        <f>'SEPG-F-057'!C23</f>
        <v>0</v>
      </c>
      <c r="D41" s="163" t="str">
        <f>+'SEPG-F-059'!Y38</f>
        <v/>
      </c>
      <c r="E41" s="164">
        <f>+'SEPG-F-059'!Y39</f>
        <v>0</v>
      </c>
      <c r="F41" s="165" t="str">
        <f>'SEPG-F-059'!AA38</f>
        <v/>
      </c>
      <c r="G41" s="430"/>
      <c r="H41" s="431"/>
      <c r="I41" s="432"/>
      <c r="J41" s="432"/>
      <c r="K41" s="433"/>
      <c r="L41" s="434"/>
      <c r="M41" s="434"/>
      <c r="N41" s="435"/>
      <c r="O41" s="434"/>
      <c r="P41" s="434"/>
      <c r="Q41" s="434"/>
      <c r="R41" s="154">
        <f t="shared" si="0"/>
        <v>0</v>
      </c>
      <c r="S41" s="958" t="str">
        <f>IFERROR(IF(AVERAGEIF(I41:I43,"X",$R41:$R43)&lt;=50,0,IF(AVERAGEIF(I41:I43,"X",$R41:$R43)&lt;=75,-1,-2)),"")</f>
        <v/>
      </c>
      <c r="T41" s="958" t="str">
        <f>IFERROR(IF(AVERAGEIF(J41:J43,"X",$R41:$R43)&lt;=50,0,IF(AVERAGEIF(J41:J43,"X",$R41:$R43)&lt;=75,-1,-2)),"")</f>
        <v/>
      </c>
      <c r="U41" s="171">
        <f>IF(COUNTA(I41:J41)=2,"Seleccione una opcion P o I",IF(ISNUMBER(R41),LOOKUP(R41,DB!$F$74:$G$76,DB!$H$74:$H$76),""))</f>
        <v>0</v>
      </c>
      <c r="V41" s="961" t="str">
        <f>IFERROR(IF(D41+MIN(S41:S43)&lt;1,1,D41+MIN(S41:S43)),"")</f>
        <v/>
      </c>
      <c r="W41" s="961">
        <f ca="1">IFERROR(IF(E41+T41=0,$E41,IF(E41+T41&lt;0,'SEPG-F-059'!$L$17,IF(ISNUMBER(OFFSET(OFFSET('SEPG-F-059'!$L$16,MATCH($E41,'SEPG-F-059'!$L$17:$L$20,0),0),$T41,0)),OFFSET(OFFSET('SEPG-F-059'!$L$16,MATCH($E41,'SEPG-F-059'!$L$17:$L$20,0),0),$T41,0),'SEPG-F-059'!$L$17))),$E41)</f>
        <v>0</v>
      </c>
      <c r="X41" s="961">
        <f ca="1">IFERROR(+W41*V41,)</f>
        <v>0</v>
      </c>
      <c r="Y41" s="966" t="str">
        <f ca="1">IFERROR(VLOOKUP(X41,DB!$B$37:$D$61,2,FALSE),"")</f>
        <v/>
      </c>
      <c r="Z41" s="952"/>
      <c r="AA41" s="970"/>
      <c r="AB41" s="446">
        <f t="shared" si="1"/>
        <v>0</v>
      </c>
      <c r="AC41" s="447">
        <f t="shared" si="2"/>
        <v>0</v>
      </c>
    </row>
    <row r="42" spans="2:29" ht="126" hidden="1" customHeight="1" x14ac:dyDescent="0.25">
      <c r="B42" s="1023"/>
      <c r="C42" s="1025"/>
      <c r="D42" s="1019" t="e">
        <f>+'SEPG-F-059'!Z38</f>
        <v>#N/A</v>
      </c>
      <c r="E42" s="1021" t="e">
        <f>+'SEPG-F-059'!Z39</f>
        <v>#N/A</v>
      </c>
      <c r="F42" s="1014" t="str">
        <f>'SEPG-F-059'!AB38</f>
        <v/>
      </c>
      <c r="G42" s="381"/>
      <c r="H42" s="273"/>
      <c r="I42" s="303"/>
      <c r="J42" s="303"/>
      <c r="K42" s="253"/>
      <c r="L42" s="254"/>
      <c r="M42" s="254"/>
      <c r="N42" s="255"/>
      <c r="O42" s="254"/>
      <c r="P42" s="254"/>
      <c r="Q42" s="254"/>
      <c r="R42" s="124">
        <f t="shared" si="0"/>
        <v>0</v>
      </c>
      <c r="S42" s="959"/>
      <c r="T42" s="959"/>
      <c r="U42" s="125">
        <f>IF(COUNTA(I42:J42)=2,"Seleccione una opcion P o I",IF(ISNUMBER(R42),LOOKUP(R42,DB!$F$74:$G$76,DB!$H$74:$H$76),""))</f>
        <v>0</v>
      </c>
      <c r="V42" s="962"/>
      <c r="W42" s="962"/>
      <c r="X42" s="962"/>
      <c r="Y42" s="967"/>
      <c r="Z42" s="953"/>
      <c r="AA42" s="971"/>
      <c r="AB42" s="116">
        <f t="shared" si="1"/>
        <v>0</v>
      </c>
      <c r="AC42" s="448">
        <f t="shared" si="2"/>
        <v>0</v>
      </c>
    </row>
    <row r="43" spans="2:29" ht="126" hidden="1" customHeight="1" thickBot="1" x14ac:dyDescent="0.3">
      <c r="B43" s="1024"/>
      <c r="C43" s="1026"/>
      <c r="D43" s="1020"/>
      <c r="E43" s="1022"/>
      <c r="F43" s="1015"/>
      <c r="G43" s="436"/>
      <c r="H43" s="437"/>
      <c r="I43" s="438"/>
      <c r="J43" s="438"/>
      <c r="K43" s="439"/>
      <c r="L43" s="440"/>
      <c r="M43" s="440"/>
      <c r="N43" s="441"/>
      <c r="O43" s="440"/>
      <c r="P43" s="440"/>
      <c r="Q43" s="440"/>
      <c r="R43" s="158">
        <f t="shared" si="0"/>
        <v>0</v>
      </c>
      <c r="S43" s="960"/>
      <c r="T43" s="960"/>
      <c r="U43" s="159">
        <f>IF(COUNTA(I43:J43)=2,"Seleccione una opcion P o I",IF(ISNUMBER(R43),LOOKUP(R43,DB!$F$74:$G$76,DB!$H$74:$H$76),""))</f>
        <v>0</v>
      </c>
      <c r="V43" s="973"/>
      <c r="W43" s="973"/>
      <c r="X43" s="973"/>
      <c r="Y43" s="972"/>
      <c r="Z43" s="965"/>
      <c r="AA43" s="998"/>
      <c r="AB43" s="295">
        <f t="shared" si="1"/>
        <v>0</v>
      </c>
      <c r="AC43" s="297">
        <f t="shared" si="2"/>
        <v>0</v>
      </c>
    </row>
    <row r="44" spans="2:29" ht="126" hidden="1" customHeight="1" x14ac:dyDescent="0.25">
      <c r="B44" s="1028">
        <f>'SEPG-F-057'!B24</f>
        <v>0</v>
      </c>
      <c r="C44" s="1029">
        <f>'SEPG-F-057'!C24</f>
        <v>0</v>
      </c>
      <c r="D44" s="163" t="str">
        <f>+'SEPG-F-059'!Y40</f>
        <v/>
      </c>
      <c r="E44" s="164">
        <f>+'SEPG-F-059'!Y41</f>
        <v>0</v>
      </c>
      <c r="F44" s="165" t="str">
        <f>'SEPG-F-059'!AA40</f>
        <v/>
      </c>
      <c r="G44" s="430"/>
      <c r="H44" s="431"/>
      <c r="I44" s="432"/>
      <c r="J44" s="432"/>
      <c r="K44" s="433"/>
      <c r="L44" s="434"/>
      <c r="M44" s="434"/>
      <c r="N44" s="435"/>
      <c r="O44" s="434"/>
      <c r="P44" s="434"/>
      <c r="Q44" s="434"/>
      <c r="R44" s="154">
        <f t="shared" si="0"/>
        <v>0</v>
      </c>
      <c r="S44" s="958" t="str">
        <f>IFERROR(IF(AVERAGEIF(I44:I46,"X",$R44:$R46)&lt;=50,0,IF(AVERAGEIF(I44:I46,"X",$R44:$R46)&lt;=75,-1,-2)),"")</f>
        <v/>
      </c>
      <c r="T44" s="958" t="str">
        <f>IFERROR(IF(AVERAGEIF(J44:J46,"X",$R44:$R46)&lt;=50,0,IF(AVERAGEIF(J44:J46,"X",$R44:$R46)&lt;=75,-1,-2)),"")</f>
        <v/>
      </c>
      <c r="U44" s="171">
        <f>IF(COUNTA(I44:J44)=2,"Seleccione una opcion P o I",IF(ISNUMBER(R44),LOOKUP(R44,DB!$F$74:$G$76,DB!$H$74:$H$76),""))</f>
        <v>0</v>
      </c>
      <c r="V44" s="961" t="str">
        <f>IFERROR(IF(D44+MIN(S44:S46)&lt;1,1,D44+MIN(S44:S46)),"")</f>
        <v/>
      </c>
      <c r="W44" s="961">
        <f ca="1">IFERROR(IF(E44+T44=0,$E44,IF(E44+T44&lt;0,'SEPG-F-059'!$L$17,IF(ISNUMBER(OFFSET(OFFSET('SEPG-F-059'!$L$16,MATCH($E44,'SEPG-F-059'!$L$17:$L$20,0),0),$T44,0)),OFFSET(OFFSET('SEPG-F-059'!$L$16,MATCH($E44,'SEPG-F-059'!$L$17:$L$20,0),0),$T44,0),'SEPG-F-059'!$L$17))),$E44)</f>
        <v>0</v>
      </c>
      <c r="X44" s="961">
        <f ca="1">IFERROR(+W44*V44,)</f>
        <v>0</v>
      </c>
      <c r="Y44" s="966" t="str">
        <f ca="1">IFERROR(VLOOKUP(X44,DB!$B$37:$D$61,2,FALSE),"")</f>
        <v/>
      </c>
      <c r="Z44" s="952"/>
      <c r="AA44" s="955"/>
      <c r="AB44" s="114">
        <f t="shared" si="1"/>
        <v>0</v>
      </c>
      <c r="AC44" s="114">
        <f t="shared" si="2"/>
        <v>0</v>
      </c>
    </row>
    <row r="45" spans="2:29" ht="126" hidden="1" customHeight="1" x14ac:dyDescent="0.25">
      <c r="B45" s="1023"/>
      <c r="C45" s="1025"/>
      <c r="D45" s="1019" t="e">
        <f>+'SEPG-F-059'!Z40</f>
        <v>#N/A</v>
      </c>
      <c r="E45" s="1021" t="e">
        <f>+'SEPG-F-059'!Z41</f>
        <v>#N/A</v>
      </c>
      <c r="F45" s="1014" t="str">
        <f>'SEPG-F-059'!AB40</f>
        <v/>
      </c>
      <c r="G45" s="381"/>
      <c r="H45" s="273"/>
      <c r="I45" s="303"/>
      <c r="J45" s="303"/>
      <c r="K45" s="253"/>
      <c r="L45" s="254"/>
      <c r="M45" s="254"/>
      <c r="N45" s="255"/>
      <c r="O45" s="254"/>
      <c r="P45" s="254"/>
      <c r="Q45" s="254"/>
      <c r="R45" s="124">
        <f t="shared" si="0"/>
        <v>0</v>
      </c>
      <c r="S45" s="959"/>
      <c r="T45" s="959"/>
      <c r="U45" s="125">
        <f>IF(COUNTA(I45:J45)=2,"Seleccione una opcion P o I",IF(ISNUMBER(R45),LOOKUP(R45,DB!$F$74:$G$76,DB!$H$74:$H$76),""))</f>
        <v>0</v>
      </c>
      <c r="V45" s="962"/>
      <c r="W45" s="962"/>
      <c r="X45" s="962"/>
      <c r="Y45" s="967"/>
      <c r="Z45" s="953"/>
      <c r="AA45" s="956"/>
      <c r="AB45" s="114">
        <f t="shared" si="1"/>
        <v>0</v>
      </c>
      <c r="AC45" s="114">
        <f t="shared" si="2"/>
        <v>0</v>
      </c>
    </row>
    <row r="46" spans="2:29" ht="126" hidden="1" customHeight="1" thickBot="1" x14ac:dyDescent="0.3">
      <c r="B46" s="1024"/>
      <c r="C46" s="1026"/>
      <c r="D46" s="1020"/>
      <c r="E46" s="1022"/>
      <c r="F46" s="1015"/>
      <c r="G46" s="436"/>
      <c r="H46" s="437"/>
      <c r="I46" s="438"/>
      <c r="J46" s="438"/>
      <c r="K46" s="439"/>
      <c r="L46" s="440"/>
      <c r="M46" s="440"/>
      <c r="N46" s="441"/>
      <c r="O46" s="440"/>
      <c r="P46" s="440"/>
      <c r="Q46" s="440"/>
      <c r="R46" s="158">
        <f t="shared" si="0"/>
        <v>0</v>
      </c>
      <c r="S46" s="960"/>
      <c r="T46" s="960"/>
      <c r="U46" s="159">
        <f>IF(COUNTA(I46:J46)=2,"Seleccione una opcion P o I",IF(ISNUMBER(R46),LOOKUP(R46,DB!$F$74:$G$76,DB!$H$74:$H$76),""))</f>
        <v>0</v>
      </c>
      <c r="V46" s="973"/>
      <c r="W46" s="973"/>
      <c r="X46" s="973"/>
      <c r="Y46" s="972"/>
      <c r="Z46" s="965"/>
      <c r="AA46" s="957"/>
      <c r="AB46" s="114">
        <f t="shared" si="1"/>
        <v>0</v>
      </c>
      <c r="AC46" s="114">
        <f t="shared" si="2"/>
        <v>0</v>
      </c>
    </row>
    <row r="47" spans="2:29" ht="126" hidden="1" customHeight="1" x14ac:dyDescent="0.25">
      <c r="B47" s="1028">
        <f>'SEPG-F-057'!B25</f>
        <v>1</v>
      </c>
      <c r="C47" s="1029">
        <f>'SEPG-F-057'!C25</f>
        <v>0</v>
      </c>
      <c r="D47" s="163" t="str">
        <f>+'SEPG-F-059'!Y42</f>
        <v/>
      </c>
      <c r="E47" s="164">
        <f>+'SEPG-F-059'!Y43</f>
        <v>7</v>
      </c>
      <c r="F47" s="165" t="str">
        <f>'SEPG-F-059'!AA42</f>
        <v/>
      </c>
      <c r="G47" s="430"/>
      <c r="H47" s="431"/>
      <c r="I47" s="432"/>
      <c r="J47" s="432"/>
      <c r="K47" s="433"/>
      <c r="L47" s="434"/>
      <c r="M47" s="434"/>
      <c r="N47" s="435"/>
      <c r="O47" s="434"/>
      <c r="P47" s="434"/>
      <c r="Q47" s="434"/>
      <c r="R47" s="154">
        <f t="shared" si="0"/>
        <v>0</v>
      </c>
      <c r="S47" s="958" t="str">
        <f>IFERROR(IF(AVERAGEIF(I47:I49,"X",$R47:$R49)&lt;=50,0,IF(AVERAGEIF(I47:I49,"X",$R47:$R49)&lt;=75,-1,-2)),"")</f>
        <v/>
      </c>
      <c r="T47" s="958" t="str">
        <f>IFERROR(IF(AVERAGEIF(J47:J49,"X",$R47:$R49)&lt;=50,0,IF(AVERAGEIF(J47:J49,"X",$R47:$R49)&lt;=75,-1,-2)),"")</f>
        <v/>
      </c>
      <c r="U47" s="171">
        <f>IF(COUNTA(I47:J47)=2,"Seleccione una opcion P o I",IF(ISNUMBER(R47),LOOKUP(R47,DB!$F$74:$G$76,DB!$H$74:$H$76),""))</f>
        <v>0</v>
      </c>
      <c r="V47" s="961" t="str">
        <f>IFERROR(IF(D47+MIN(S47:S49)&lt;1,1,D47+MIN(S47:S49)),"")</f>
        <v/>
      </c>
      <c r="W47" s="961">
        <f ca="1">IFERROR(IF(E47+T47=0,$E47,IF(E47+T47&lt;0,'SEPG-F-059'!$L$17,IF(ISNUMBER(OFFSET(OFFSET('SEPG-F-059'!$L$16,MATCH($E47,'SEPG-F-059'!$L$17:$L$20,0),0),$T47,0)),OFFSET(OFFSET('SEPG-F-059'!$L$16,MATCH($E47,'SEPG-F-059'!$L$17:$L$20,0),0),$T47,0),'SEPG-F-059'!$L$17))),$E47)</f>
        <v>7</v>
      </c>
      <c r="X47" s="961">
        <f ca="1">IFERROR(+W47*V47,)</f>
        <v>0</v>
      </c>
      <c r="Y47" s="966" t="str">
        <f ca="1">IFERROR(VLOOKUP(X47,DB!$B$37:$D$61,2,FALSE),"")</f>
        <v/>
      </c>
      <c r="Z47" s="952"/>
      <c r="AA47" s="955"/>
      <c r="AB47" s="114">
        <f t="shared" si="1"/>
        <v>0</v>
      </c>
      <c r="AC47" s="114">
        <f t="shared" si="2"/>
        <v>0</v>
      </c>
    </row>
    <row r="48" spans="2:29" ht="126" hidden="1" customHeight="1" x14ac:dyDescent="0.25">
      <c r="B48" s="1023"/>
      <c r="C48" s="1025"/>
      <c r="D48" s="1019" t="str">
        <f>+'SEPG-F-059'!Z42</f>
        <v/>
      </c>
      <c r="E48" s="1021" t="str">
        <f>+'SEPG-F-059'!Z43</f>
        <v>Moderado</v>
      </c>
      <c r="F48" s="1014" t="str">
        <f>'SEPG-F-059'!AB42</f>
        <v/>
      </c>
      <c r="G48" s="381"/>
      <c r="H48" s="273"/>
      <c r="I48" s="303"/>
      <c r="J48" s="303"/>
      <c r="K48" s="253"/>
      <c r="L48" s="254"/>
      <c r="M48" s="254"/>
      <c r="N48" s="255"/>
      <c r="O48" s="254"/>
      <c r="P48" s="254"/>
      <c r="Q48" s="254"/>
      <c r="R48" s="124">
        <f t="shared" si="0"/>
        <v>0</v>
      </c>
      <c r="S48" s="959"/>
      <c r="T48" s="959"/>
      <c r="U48" s="125">
        <f>IF(COUNTA(I48:J48)=2,"Seleccione una opcion P o I",IF(ISNUMBER(R48),LOOKUP(R48,DB!$F$74:$G$76,DB!$H$74:$H$76),""))</f>
        <v>0</v>
      </c>
      <c r="V48" s="962"/>
      <c r="W48" s="962"/>
      <c r="X48" s="962"/>
      <c r="Y48" s="967"/>
      <c r="Z48" s="953"/>
      <c r="AA48" s="956"/>
      <c r="AB48" s="114">
        <f t="shared" si="1"/>
        <v>0</v>
      </c>
      <c r="AC48" s="114">
        <f t="shared" si="2"/>
        <v>0</v>
      </c>
    </row>
    <row r="49" spans="2:29" ht="126" hidden="1" customHeight="1" thickBot="1" x14ac:dyDescent="0.3">
      <c r="B49" s="1024"/>
      <c r="C49" s="1026"/>
      <c r="D49" s="1020"/>
      <c r="E49" s="1022"/>
      <c r="F49" s="1015"/>
      <c r="G49" s="436"/>
      <c r="H49" s="437"/>
      <c r="I49" s="438"/>
      <c r="J49" s="438"/>
      <c r="K49" s="439"/>
      <c r="L49" s="440"/>
      <c r="M49" s="440"/>
      <c r="N49" s="441"/>
      <c r="O49" s="440"/>
      <c r="P49" s="440"/>
      <c r="Q49" s="440"/>
      <c r="R49" s="158">
        <f t="shared" si="0"/>
        <v>0</v>
      </c>
      <c r="S49" s="960"/>
      <c r="T49" s="960"/>
      <c r="U49" s="159">
        <f>IF(COUNTA(I49:J49)=2,"Seleccione una opcion P o I",IF(ISNUMBER(R49),LOOKUP(R49,DB!$F$74:$G$76,DB!$H$74:$H$76),""))</f>
        <v>0</v>
      </c>
      <c r="V49" s="973"/>
      <c r="W49" s="973"/>
      <c r="X49" s="973"/>
      <c r="Y49" s="972"/>
      <c r="Z49" s="965"/>
      <c r="AA49" s="957"/>
      <c r="AB49" s="114">
        <f t="shared" si="1"/>
        <v>0</v>
      </c>
      <c r="AC49" s="114">
        <f t="shared" si="2"/>
        <v>0</v>
      </c>
    </row>
    <row r="50" spans="2:29" ht="126" hidden="1" customHeight="1" x14ac:dyDescent="0.25">
      <c r="B50" s="1028">
        <f>'SEPG-F-057'!B26</f>
        <v>2</v>
      </c>
      <c r="C50" s="1029">
        <f>'SEPG-F-057'!C26</f>
        <v>0</v>
      </c>
      <c r="D50" s="163" t="str">
        <f>+'SEPG-F-059'!Y44</f>
        <v/>
      </c>
      <c r="E50" s="164">
        <f>+'SEPG-F-059'!Y45</f>
        <v>7</v>
      </c>
      <c r="F50" s="165" t="str">
        <f>'SEPG-F-059'!AA44</f>
        <v/>
      </c>
      <c r="G50" s="430"/>
      <c r="H50" s="275"/>
      <c r="I50" s="305"/>
      <c r="J50" s="305"/>
      <c r="K50" s="433"/>
      <c r="L50" s="434"/>
      <c r="M50" s="434"/>
      <c r="N50" s="435"/>
      <c r="O50" s="434"/>
      <c r="P50" s="434"/>
      <c r="Q50" s="434"/>
      <c r="R50" s="154">
        <f t="shared" si="0"/>
        <v>0</v>
      </c>
      <c r="S50" s="958" t="str">
        <f>IFERROR(IF(AVERAGEIF(I50:I52,"X",$R50:$R52)&lt;=50,0,IF(AVERAGEIF(I50:I52,"X",$R50:$R52)&lt;=75,-1,-2)),"")</f>
        <v/>
      </c>
      <c r="T50" s="958" t="str">
        <f>IFERROR(IF(AVERAGEIF(J50:J52,"X",$R50:$R52)&lt;=50,0,IF(AVERAGEIF(J50:J52,"X",$R50:$R52)&lt;=75,-1,-2)),"")</f>
        <v/>
      </c>
      <c r="U50" s="171">
        <f>IF(COUNTA(I50:J50)=2,"Seleccione una opcion P o I",IF(ISNUMBER(R50),LOOKUP(R50,DB!$F$74:$G$76,DB!$H$74:$H$76),""))</f>
        <v>0</v>
      </c>
      <c r="V50" s="961" t="str">
        <f>IFERROR(IF(D50+MIN(S50:S52)&lt;1,1,D50+MIN(S50:S52)),"")</f>
        <v/>
      </c>
      <c r="W50" s="961">
        <f ca="1">IFERROR(IF(E50+T50=0,$E50,IF(E50+T50&lt;0,'SEPG-F-059'!$L$17,IF(ISNUMBER(OFFSET(OFFSET('SEPG-F-059'!$L$16,MATCH($E50,'SEPG-F-059'!$L$17:$L$20,0),0),$T50,0)),OFFSET(OFFSET('SEPG-F-059'!$L$16,MATCH($E50,'SEPG-F-059'!$L$17:$L$20,0),0),$T50,0),'SEPG-F-059'!$L$17))),$E50)</f>
        <v>7</v>
      </c>
      <c r="X50" s="961">
        <f ca="1">IFERROR(+W50*V50,)</f>
        <v>0</v>
      </c>
      <c r="Y50" s="966" t="str">
        <f ca="1">IFERROR(VLOOKUP(X50,DB!$B$37:$D$61,2,FALSE),"")</f>
        <v/>
      </c>
      <c r="Z50" s="952"/>
      <c r="AA50" s="955"/>
      <c r="AB50" s="114">
        <f t="shared" si="1"/>
        <v>0</v>
      </c>
      <c r="AC50" s="114">
        <f t="shared" si="2"/>
        <v>0</v>
      </c>
    </row>
    <row r="51" spans="2:29" ht="126" hidden="1" customHeight="1" x14ac:dyDescent="0.25">
      <c r="B51" s="1023"/>
      <c r="C51" s="1025"/>
      <c r="D51" s="1019" t="e">
        <f>+'SEPG-F-059'!Z44</f>
        <v>#N/A</v>
      </c>
      <c r="E51" s="1021" t="str">
        <f>+'SEPG-F-059'!Z45</f>
        <v>Moderado</v>
      </c>
      <c r="F51" s="1014" t="str">
        <f>'SEPG-F-059'!AB44</f>
        <v/>
      </c>
      <c r="G51" s="381"/>
      <c r="H51" s="276"/>
      <c r="I51" s="306"/>
      <c r="J51" s="306"/>
      <c r="K51" s="253"/>
      <c r="L51" s="254"/>
      <c r="M51" s="254"/>
      <c r="N51" s="255"/>
      <c r="O51" s="254"/>
      <c r="P51" s="254"/>
      <c r="Q51" s="254"/>
      <c r="R51" s="124">
        <f t="shared" si="0"/>
        <v>0</v>
      </c>
      <c r="S51" s="959"/>
      <c r="T51" s="959"/>
      <c r="U51" s="125">
        <f>IF(COUNTA(I51:J51)=2,"Seleccione una opcion P o I",IF(ISNUMBER(R51),LOOKUP(R51,DB!$F$74:$G$76,DB!$H$74:$H$76),""))</f>
        <v>0</v>
      </c>
      <c r="V51" s="962"/>
      <c r="W51" s="962"/>
      <c r="X51" s="962"/>
      <c r="Y51" s="967"/>
      <c r="Z51" s="953"/>
      <c r="AA51" s="956"/>
      <c r="AB51" s="114">
        <f t="shared" si="1"/>
        <v>0</v>
      </c>
      <c r="AC51" s="114">
        <f t="shared" si="2"/>
        <v>0</v>
      </c>
    </row>
    <row r="52" spans="2:29" ht="126" hidden="1" customHeight="1" thickBot="1" x14ac:dyDescent="0.3">
      <c r="B52" s="1024"/>
      <c r="C52" s="1026"/>
      <c r="D52" s="1020"/>
      <c r="E52" s="1022"/>
      <c r="F52" s="1015"/>
      <c r="G52" s="436"/>
      <c r="H52" s="288"/>
      <c r="I52" s="307"/>
      <c r="J52" s="307"/>
      <c r="K52" s="439"/>
      <c r="L52" s="440"/>
      <c r="M52" s="440"/>
      <c r="N52" s="441"/>
      <c r="O52" s="440"/>
      <c r="P52" s="440"/>
      <c r="Q52" s="440"/>
      <c r="R52" s="158">
        <f t="shared" si="0"/>
        <v>0</v>
      </c>
      <c r="S52" s="960"/>
      <c r="T52" s="960"/>
      <c r="U52" s="159">
        <f>IF(COUNTA(I52:J52)=2,"Seleccione una opcion P o I",IF(ISNUMBER(R52),LOOKUP(R52,DB!$F$74:$G$76,DB!$H$74:$H$76),""))</f>
        <v>0</v>
      </c>
      <c r="V52" s="973"/>
      <c r="W52" s="973"/>
      <c r="X52" s="973"/>
      <c r="Y52" s="972"/>
      <c r="Z52" s="965"/>
      <c r="AA52" s="957"/>
      <c r="AB52" s="114">
        <f t="shared" si="1"/>
        <v>0</v>
      </c>
      <c r="AC52" s="114">
        <f t="shared" si="2"/>
        <v>0</v>
      </c>
    </row>
    <row r="53" spans="2:29" ht="126" hidden="1" customHeight="1" x14ac:dyDescent="0.25">
      <c r="B53" s="1023">
        <f>'SEPG-F-057'!B27</f>
        <v>3</v>
      </c>
      <c r="C53" s="1025">
        <f>'SEPG-F-057'!C27</f>
        <v>0</v>
      </c>
      <c r="D53" s="166" t="str">
        <f>+'SEPG-F-059'!Y46</f>
        <v/>
      </c>
      <c r="E53" s="167">
        <f>+'SEPG-F-059'!Y47</f>
        <v>7</v>
      </c>
      <c r="F53" s="168" t="str">
        <f>'SEPG-F-059'!AA46</f>
        <v/>
      </c>
      <c r="G53" s="1017"/>
      <c r="H53" s="449"/>
      <c r="I53" s="174"/>
      <c r="J53" s="174"/>
      <c r="K53" s="178"/>
      <c r="L53" s="174"/>
      <c r="M53" s="174"/>
      <c r="N53" s="174"/>
      <c r="O53" s="174"/>
      <c r="P53" s="174"/>
      <c r="Q53" s="174"/>
      <c r="R53" s="151">
        <f t="shared" si="0"/>
        <v>0</v>
      </c>
      <c r="S53" s="959" t="str">
        <f>IFERROR(IF(AVERAGEIF(I53:I55,"X",$R53:$R55)&lt;=50,0,IF(AVERAGEIF(I53:I55,"X",$R53:$R55)&lt;=75,-1,-2)),"")</f>
        <v/>
      </c>
      <c r="T53" s="959" t="str">
        <f>IFERROR(IF(AVERAGEIF(J53:J55,"X",$R53:$R55)&lt;=50,0,IF(AVERAGEIF(J53:J55,"X",$R53:$R55)&lt;=75,-1,-2)),"")</f>
        <v/>
      </c>
      <c r="U53" s="169">
        <f>IF(COUNTA(I53:J53)=2,"Seleccione una opcion P o I",IF(ISNUMBER(R53),LOOKUP(R53,DB!$F$74:$G$76,DB!$H$74:$H$76),""))</f>
        <v>0</v>
      </c>
      <c r="V53" s="962" t="str">
        <f>IFERROR(IF(D53+MIN(S53:S55)&lt;1,1,D53+MIN(S53:S55)),"")</f>
        <v/>
      </c>
      <c r="W53" s="962">
        <f ca="1">IFERROR(IF(T53&lt;&gt;0,IF(MATCH(E53,'SEPG-F-059'!$L$17:$L$21,)+T53&lt;1,1,OFFSET('SEPG-F-059'!$L$16:$L$21,MATCH(E53,'SEPG-F-059'!$L$17:$L$21,)+T53,0,1,1)),E53),E53)</f>
        <v>7</v>
      </c>
      <c r="X53" s="962">
        <f ca="1">IFERROR(+W53*V53,)</f>
        <v>0</v>
      </c>
      <c r="Y53" s="967" t="str">
        <f ca="1">IFERROR(VLOOKUP(X53,DB!$B$37:$D$61,2,FALSE),"")</f>
        <v/>
      </c>
      <c r="Z53" s="1001"/>
      <c r="AA53" s="999"/>
      <c r="AB53" s="114">
        <f t="shared" si="1"/>
        <v>0</v>
      </c>
      <c r="AC53" s="114">
        <f t="shared" si="2"/>
        <v>0</v>
      </c>
    </row>
    <row r="54" spans="2:29" ht="126" hidden="1" customHeight="1" x14ac:dyDescent="0.25">
      <c r="B54" s="1023"/>
      <c r="C54" s="1025"/>
      <c r="D54" s="1019" t="e">
        <f>+'SEPG-F-059'!Z46</f>
        <v>#N/A</v>
      </c>
      <c r="E54" s="1021" t="str">
        <f>+'SEPG-F-059'!Z47</f>
        <v>Moderado</v>
      </c>
      <c r="F54" s="1014" t="str">
        <f>'SEPG-F-059'!AB46</f>
        <v/>
      </c>
      <c r="G54" s="1017"/>
      <c r="H54" s="198"/>
      <c r="I54" s="176"/>
      <c r="J54" s="176"/>
      <c r="K54" s="177"/>
      <c r="L54" s="176"/>
      <c r="M54" s="176"/>
      <c r="N54" s="176"/>
      <c r="O54" s="176"/>
      <c r="P54" s="176"/>
      <c r="Q54" s="176"/>
      <c r="R54" s="124">
        <f t="shared" si="0"/>
        <v>0</v>
      </c>
      <c r="S54" s="959"/>
      <c r="T54" s="959"/>
      <c r="U54" s="125">
        <f>IF(COUNTA(I54:J54)=2,"Seleccione una opcion P o I",IF(ISNUMBER(R54),LOOKUP(R54,DB!$F$74:$G$76,DB!$H$74:$H$76),""))</f>
        <v>0</v>
      </c>
      <c r="V54" s="962"/>
      <c r="W54" s="962"/>
      <c r="X54" s="962"/>
      <c r="Y54" s="967"/>
      <c r="Z54" s="953"/>
      <c r="AA54" s="956"/>
      <c r="AB54" s="114">
        <f t="shared" si="1"/>
        <v>0</v>
      </c>
      <c r="AC54" s="114">
        <f t="shared" si="2"/>
        <v>0</v>
      </c>
    </row>
    <row r="55" spans="2:29" ht="126" hidden="1" customHeight="1" thickBot="1" x14ac:dyDescent="0.3">
      <c r="B55" s="1023"/>
      <c r="C55" s="1025"/>
      <c r="D55" s="1019"/>
      <c r="E55" s="1021"/>
      <c r="F55" s="1027"/>
      <c r="G55" s="1017"/>
      <c r="H55" s="198"/>
      <c r="I55" s="176"/>
      <c r="J55" s="176"/>
      <c r="K55" s="177"/>
      <c r="L55" s="176"/>
      <c r="M55" s="176"/>
      <c r="N55" s="176"/>
      <c r="O55" s="176"/>
      <c r="P55" s="176"/>
      <c r="Q55" s="176"/>
      <c r="R55" s="172">
        <f t="shared" si="0"/>
        <v>0</v>
      </c>
      <c r="S55" s="960"/>
      <c r="T55" s="960"/>
      <c r="U55" s="173">
        <f>IF(COUNTA(I55:J55)=2,"Seleccione una opcion P o I",IF(ISNUMBER(R55),LOOKUP(R55,DB!$F$74:$G$76,DB!$H$74:$H$76),""))</f>
        <v>0</v>
      </c>
      <c r="V55" s="973"/>
      <c r="W55" s="973"/>
      <c r="X55" s="973"/>
      <c r="Y55" s="972"/>
      <c r="Z55" s="954"/>
      <c r="AA55" s="1000"/>
      <c r="AB55" s="114">
        <f t="shared" si="1"/>
        <v>0</v>
      </c>
      <c r="AC55" s="114">
        <f t="shared" si="2"/>
        <v>0</v>
      </c>
    </row>
    <row r="56" spans="2:29" ht="126" hidden="1" customHeight="1" x14ac:dyDescent="0.25">
      <c r="B56" s="1028">
        <f>'SEPG-F-057'!B28</f>
        <v>4</v>
      </c>
      <c r="C56" s="1025">
        <f>'SEPG-F-057'!C28</f>
        <v>0</v>
      </c>
      <c r="D56" s="163" t="str">
        <f>+'SEPG-F-059'!Y48</f>
        <v/>
      </c>
      <c r="E56" s="164">
        <f>+'SEPG-F-059'!Y49</f>
        <v>7</v>
      </c>
      <c r="F56" s="165" t="str">
        <f>'SEPG-F-059'!AA48</f>
        <v/>
      </c>
      <c r="G56" s="1016"/>
      <c r="H56" s="199"/>
      <c r="I56" s="175"/>
      <c r="J56" s="175"/>
      <c r="K56" s="179"/>
      <c r="L56" s="175"/>
      <c r="M56" s="175"/>
      <c r="N56" s="175"/>
      <c r="O56" s="175"/>
      <c r="P56" s="175"/>
      <c r="Q56" s="175"/>
      <c r="R56" s="154">
        <f t="shared" si="0"/>
        <v>0</v>
      </c>
      <c r="S56" s="958" t="str">
        <f>IFERROR(IF(AVERAGEIF(I56:I58,"X",$R56:$R58)&lt;=50,0,IF(AVERAGEIF(I56:I58,"X",$R56:$R58)&lt;=75,-1,-2)),"")</f>
        <v/>
      </c>
      <c r="T56" s="958" t="str">
        <f>IFERROR(IF(AVERAGEIF(J56:J58,"X",$R56:$R58)&lt;=50,0,IF(AVERAGEIF(J56:J58,"X",$R56:$R58)&lt;=75,-1,-2)),"")</f>
        <v/>
      </c>
      <c r="U56" s="171">
        <f>IF(COUNTA(I56:J56)=2,"Seleccione una opcion P o I",IF(ISNUMBER(R56),LOOKUP(R56,DB!$F$74:$G$76,DB!$H$74:$H$76),""))</f>
        <v>0</v>
      </c>
      <c r="V56" s="961" t="str">
        <f>IFERROR(IF(D56+MIN(S56:S58)&lt;1,1,D56+MIN(S56:S58)),"")</f>
        <v/>
      </c>
      <c r="W56" s="961">
        <f ca="1">IFERROR(IF(T56&lt;&gt;0,IF(MATCH(E56,'SEPG-F-059'!$L$17:$L$21,)+T56&lt;1,1,OFFSET('SEPG-F-059'!$L$16:$L$21,MATCH(E56,'SEPG-F-059'!$L$17:$L$21,)+T56,0,1,1)),E56),E56)</f>
        <v>7</v>
      </c>
      <c r="X56" s="961">
        <f ca="1">IFERROR(+W56*V56,)</f>
        <v>0</v>
      </c>
      <c r="Y56" s="966" t="str">
        <f ca="1">IFERROR(VLOOKUP(X56,DB!$B$37:$D$61,2,FALSE),"")</f>
        <v/>
      </c>
      <c r="Z56" s="952"/>
      <c r="AA56" s="955"/>
      <c r="AB56" s="114">
        <f t="shared" si="1"/>
        <v>0</v>
      </c>
      <c r="AC56" s="114">
        <f t="shared" si="2"/>
        <v>0</v>
      </c>
    </row>
    <row r="57" spans="2:29" ht="126" hidden="1" customHeight="1" x14ac:dyDescent="0.25">
      <c r="B57" s="1023"/>
      <c r="C57" s="1025"/>
      <c r="D57" s="1019" t="e">
        <f>+'SEPG-F-059'!Z48</f>
        <v>#N/A</v>
      </c>
      <c r="E57" s="1021" t="str">
        <f>+'SEPG-F-059'!Z49</f>
        <v>Moderado</v>
      </c>
      <c r="F57" s="1014" t="str">
        <f>'SEPG-F-059'!AB48</f>
        <v/>
      </c>
      <c r="G57" s="1017"/>
      <c r="H57" s="200"/>
      <c r="I57" s="92"/>
      <c r="J57" s="92"/>
      <c r="K57" s="93"/>
      <c r="L57" s="92"/>
      <c r="M57" s="92"/>
      <c r="N57" s="92"/>
      <c r="O57" s="92"/>
      <c r="P57" s="92"/>
      <c r="Q57" s="92"/>
      <c r="R57" s="124">
        <f t="shared" si="0"/>
        <v>0</v>
      </c>
      <c r="S57" s="959"/>
      <c r="T57" s="959"/>
      <c r="U57" s="125">
        <f>IF(COUNTA(I57:J57)=2,"Seleccione una opcion P o I",IF(ISNUMBER(R57),LOOKUP(R57,DB!$F$74:$G$76,DB!$H$74:$H$76),""))</f>
        <v>0</v>
      </c>
      <c r="V57" s="962"/>
      <c r="W57" s="962"/>
      <c r="X57" s="962"/>
      <c r="Y57" s="967"/>
      <c r="Z57" s="953"/>
      <c r="AA57" s="956"/>
      <c r="AB57" s="114">
        <f t="shared" si="1"/>
        <v>0</v>
      </c>
      <c r="AC57" s="114">
        <f t="shared" si="2"/>
        <v>0</v>
      </c>
    </row>
    <row r="58" spans="2:29" ht="126" hidden="1" customHeight="1" thickBot="1" x14ac:dyDescent="0.3">
      <c r="B58" s="1024"/>
      <c r="C58" s="1025"/>
      <c r="D58" s="1020"/>
      <c r="E58" s="1022"/>
      <c r="F58" s="1015"/>
      <c r="G58" s="1018"/>
      <c r="H58" s="201"/>
      <c r="I58" s="156"/>
      <c r="J58" s="156"/>
      <c r="K58" s="157"/>
      <c r="L58" s="156"/>
      <c r="M58" s="156"/>
      <c r="N58" s="156"/>
      <c r="O58" s="156"/>
      <c r="P58" s="156"/>
      <c r="Q58" s="156"/>
      <c r="R58" s="158">
        <f t="shared" si="0"/>
        <v>0</v>
      </c>
      <c r="S58" s="960"/>
      <c r="T58" s="960"/>
      <c r="U58" s="159">
        <f>IF(COUNTA(I58:J58)=2,"Seleccione una opcion P o I",IF(ISNUMBER(R58),LOOKUP(R58,DB!$F$74:$G$76,DB!$H$74:$H$76),""))</f>
        <v>0</v>
      </c>
      <c r="V58" s="973"/>
      <c r="W58" s="973"/>
      <c r="X58" s="973"/>
      <c r="Y58" s="972"/>
      <c r="Z58" s="965"/>
      <c r="AA58" s="957"/>
      <c r="AB58" s="114">
        <f t="shared" si="1"/>
        <v>0</v>
      </c>
      <c r="AC58" s="114">
        <f t="shared" si="2"/>
        <v>0</v>
      </c>
    </row>
    <row r="59" spans="2:29" ht="126" hidden="1" customHeight="1" x14ac:dyDescent="0.25">
      <c r="B59" s="1023">
        <f>'SEPG-F-057'!B29</f>
        <v>5</v>
      </c>
      <c r="C59" s="1025">
        <f>'SEPG-F-057'!C29</f>
        <v>0</v>
      </c>
      <c r="D59" s="166" t="str">
        <f>+'SEPG-F-059'!Y50</f>
        <v/>
      </c>
      <c r="E59" s="167">
        <f>+'SEPG-F-059'!Y51</f>
        <v>7</v>
      </c>
      <c r="F59" s="168" t="str">
        <f>'SEPG-F-059'!AA50</f>
        <v/>
      </c>
      <c r="G59" s="1017"/>
      <c r="H59" s="202"/>
      <c r="I59" s="174"/>
      <c r="J59" s="174"/>
      <c r="K59" s="178"/>
      <c r="L59" s="174"/>
      <c r="M59" s="174"/>
      <c r="N59" s="174"/>
      <c r="O59" s="174"/>
      <c r="P59" s="174"/>
      <c r="Q59" s="174"/>
      <c r="R59" s="151">
        <f t="shared" si="0"/>
        <v>0</v>
      </c>
      <c r="S59" s="958" t="str">
        <f>IFERROR(IF(AVERAGEIF(I59:I61,"X",$R59:$R61)&lt;=50,0,IF(AVERAGEIF(I59:I61,"X",$R59:$R61)&lt;=75,-1,-2)),"")</f>
        <v/>
      </c>
      <c r="T59" s="958" t="str">
        <f>IFERROR(IF(AVERAGEIF(J59:J61,"X",$R59:$R61)&lt;=50,0,IF(AVERAGEIF(J59:J61,"X",$R59:$R61)&lt;=75,-1,-2)),"")</f>
        <v/>
      </c>
      <c r="U59" s="169">
        <f>IF(COUNTA(I59:J59)=2,"Seleccione una opcion P o I",IF(ISNUMBER(R59),LOOKUP(R59,DB!$F$74:$G$76,DB!$H$74:$H$76),""))</f>
        <v>0</v>
      </c>
      <c r="V59" s="961" t="str">
        <f>IFERROR(IF(D59+MIN(S59:S61)&lt;1,1,D59+MIN(S59:S61)),"")</f>
        <v/>
      </c>
      <c r="W59" s="961">
        <f ca="1">IFERROR(IF(T59&lt;&gt;0,IF(MATCH(E59,'SEPG-F-059'!$L$17:$L$21,)+T59&lt;1,1,OFFSET('SEPG-F-059'!$L$16:$L$21,MATCH(E59,'SEPG-F-059'!$L$17:$L$21,)+T59,0,1,1)),E59),E59)</f>
        <v>7</v>
      </c>
      <c r="X59" s="961">
        <f ca="1">IFERROR(+W59*V59,)</f>
        <v>0</v>
      </c>
      <c r="Y59" s="966" t="str">
        <f ca="1">IFERROR(VLOOKUP(X59,DB!$B$37:$D$61,2,FALSE),"")</f>
        <v/>
      </c>
      <c r="Z59" s="1001"/>
      <c r="AA59" s="999"/>
      <c r="AB59" s="114">
        <f t="shared" si="1"/>
        <v>0</v>
      </c>
      <c r="AC59" s="114">
        <f t="shared" si="2"/>
        <v>0</v>
      </c>
    </row>
    <row r="60" spans="2:29" ht="126" hidden="1" customHeight="1" x14ac:dyDescent="0.25">
      <c r="B60" s="1023"/>
      <c r="C60" s="1025"/>
      <c r="D60" s="1019" t="e">
        <f>+'SEPG-F-059'!Z50</f>
        <v>#N/A</v>
      </c>
      <c r="E60" s="1021" t="str">
        <f>+'SEPG-F-059'!Z51</f>
        <v>Moderado</v>
      </c>
      <c r="F60" s="1014" t="str">
        <f>'SEPG-F-059'!AB50</f>
        <v/>
      </c>
      <c r="G60" s="1017"/>
      <c r="H60" s="200"/>
      <c r="I60" s="92"/>
      <c r="J60" s="92"/>
      <c r="K60" s="93"/>
      <c r="L60" s="92"/>
      <c r="M60" s="92"/>
      <c r="N60" s="92"/>
      <c r="O60" s="92"/>
      <c r="P60" s="92"/>
      <c r="Q60" s="92"/>
      <c r="R60" s="124">
        <f t="shared" si="0"/>
        <v>0</v>
      </c>
      <c r="S60" s="959"/>
      <c r="T60" s="959"/>
      <c r="U60" s="125">
        <f>IF(COUNTA(I60:J60)=2,"Seleccione una opcion P o I",IF(ISNUMBER(R60),LOOKUP(R60,DB!$F$74:$G$76,DB!$H$74:$H$76),""))</f>
        <v>0</v>
      </c>
      <c r="V60" s="962"/>
      <c r="W60" s="962"/>
      <c r="X60" s="962"/>
      <c r="Y60" s="967"/>
      <c r="Z60" s="953"/>
      <c r="AA60" s="956"/>
      <c r="AB60" s="114">
        <f t="shared" si="1"/>
        <v>0</v>
      </c>
      <c r="AC60" s="114">
        <f t="shared" si="2"/>
        <v>0</v>
      </c>
    </row>
    <row r="61" spans="2:29" ht="126" hidden="1" customHeight="1" thickBot="1" x14ac:dyDescent="0.3">
      <c r="B61" s="1023"/>
      <c r="C61" s="1025"/>
      <c r="D61" s="1019"/>
      <c r="E61" s="1021"/>
      <c r="F61" s="1027"/>
      <c r="G61" s="1017"/>
      <c r="H61" s="198"/>
      <c r="I61" s="176"/>
      <c r="J61" s="176"/>
      <c r="K61" s="177"/>
      <c r="L61" s="176"/>
      <c r="M61" s="176"/>
      <c r="N61" s="176"/>
      <c r="O61" s="176"/>
      <c r="P61" s="176"/>
      <c r="Q61" s="176"/>
      <c r="R61" s="172">
        <f t="shared" si="0"/>
        <v>0</v>
      </c>
      <c r="S61" s="960"/>
      <c r="T61" s="960"/>
      <c r="U61" s="173">
        <f>IF(COUNTA(I61:J61)=2,"Seleccione una opcion P o I",IF(ISNUMBER(R61),LOOKUP(R61,DB!$F$74:$G$76,DB!$H$74:$H$76),""))</f>
        <v>0</v>
      </c>
      <c r="V61" s="973"/>
      <c r="W61" s="973"/>
      <c r="X61" s="973"/>
      <c r="Y61" s="972"/>
      <c r="Z61" s="954"/>
      <c r="AA61" s="1000"/>
      <c r="AB61" s="114">
        <f t="shared" si="1"/>
        <v>0</v>
      </c>
      <c r="AC61" s="114">
        <f t="shared" si="2"/>
        <v>0</v>
      </c>
    </row>
    <row r="62" spans="2:29" ht="126" hidden="1" customHeight="1" x14ac:dyDescent="0.25">
      <c r="B62" s="1028">
        <f>'SEPG-F-057'!B30</f>
        <v>6</v>
      </c>
      <c r="C62" s="1029">
        <f>'SEPG-F-057'!C30</f>
        <v>0</v>
      </c>
      <c r="D62" s="163" t="str">
        <f>+'SEPG-F-059'!Y52</f>
        <v/>
      </c>
      <c r="E62" s="164">
        <f>+'SEPG-F-059'!Y53</f>
        <v>7</v>
      </c>
      <c r="F62" s="165" t="str">
        <f>'SEPG-F-059'!AA52</f>
        <v/>
      </c>
      <c r="G62" s="1016"/>
      <c r="H62" s="199"/>
      <c r="I62" s="175"/>
      <c r="J62" s="175"/>
      <c r="K62" s="179"/>
      <c r="L62" s="175"/>
      <c r="M62" s="175"/>
      <c r="N62" s="175"/>
      <c r="O62" s="175"/>
      <c r="P62" s="175"/>
      <c r="Q62" s="175"/>
      <c r="R62" s="154">
        <f t="shared" si="0"/>
        <v>0</v>
      </c>
      <c r="S62" s="958" t="str">
        <f>IFERROR(IF(AVERAGEIF(I62:I64,"X",$R62:$R64)&lt;=50,0,IF(AVERAGEIF(I62:I64,"X",$R62:$R64)&lt;=75,-1,-2)),"")</f>
        <v/>
      </c>
      <c r="T62" s="958" t="str">
        <f>IFERROR(IF(AVERAGEIF(J62:J64,"X",$R62:$R64)&lt;=50,0,IF(AVERAGEIF(J62:J64,"X",$R62:$R64)&lt;=75,-1,-2)),"")</f>
        <v/>
      </c>
      <c r="U62" s="171">
        <f>IF(COUNTA(I62:J62)=2,"Seleccione una opcion P o I",IF(ISNUMBER(R62),LOOKUP(R62,DB!$F$74:$G$76,DB!$H$74:$H$76),""))</f>
        <v>0</v>
      </c>
      <c r="V62" s="961" t="str">
        <f>IFERROR(IF(D62+MIN(S62:S64)&lt;1,1,D62+MIN(S62:S64)),"")</f>
        <v/>
      </c>
      <c r="W62" s="961">
        <f ca="1">IFERROR(IF(T62&lt;&gt;0,IF(MATCH(E62,'SEPG-F-059'!$L$17:$L$21,)+T62&lt;1,1,OFFSET('SEPG-F-059'!$L$16:$L$21,MATCH(E62,'SEPG-F-059'!$L$17:$L$21,)+T62,0,1,1)),E62),E62)</f>
        <v>7</v>
      </c>
      <c r="X62" s="961">
        <f ca="1">IFERROR(+W62*V62,)</f>
        <v>0</v>
      </c>
      <c r="Y62" s="966" t="str">
        <f ca="1">IFERROR(VLOOKUP(X62,DB!$B$37:$D$61,2,FALSE),"")</f>
        <v/>
      </c>
      <c r="Z62" s="952"/>
      <c r="AA62" s="955"/>
      <c r="AB62" s="114">
        <f t="shared" si="1"/>
        <v>0</v>
      </c>
      <c r="AC62" s="114">
        <f t="shared" si="2"/>
        <v>0</v>
      </c>
    </row>
    <row r="63" spans="2:29" ht="126" hidden="1" customHeight="1" x14ac:dyDescent="0.25">
      <c r="B63" s="1023"/>
      <c r="C63" s="1025"/>
      <c r="D63" s="1019" t="e">
        <f>+'SEPG-F-059'!Z52</f>
        <v>#N/A</v>
      </c>
      <c r="E63" s="1021" t="str">
        <f>+'SEPG-F-059'!Z53</f>
        <v>Moderado</v>
      </c>
      <c r="F63" s="1014" t="str">
        <f>'SEPG-F-059'!AB52</f>
        <v/>
      </c>
      <c r="G63" s="1017"/>
      <c r="H63" s="200"/>
      <c r="I63" s="92"/>
      <c r="J63" s="92"/>
      <c r="K63" s="93"/>
      <c r="L63" s="92"/>
      <c r="M63" s="92"/>
      <c r="N63" s="92"/>
      <c r="O63" s="92"/>
      <c r="P63" s="92"/>
      <c r="Q63" s="92"/>
      <c r="R63" s="124">
        <f t="shared" si="0"/>
        <v>0</v>
      </c>
      <c r="S63" s="959"/>
      <c r="T63" s="959"/>
      <c r="U63" s="125">
        <f>IF(COUNTA(I63:J63)=2,"Seleccione una opcion P o I",IF(ISNUMBER(R63),LOOKUP(R63,DB!$F$74:$G$76,DB!$H$74:$H$76),""))</f>
        <v>0</v>
      </c>
      <c r="V63" s="962"/>
      <c r="W63" s="962"/>
      <c r="X63" s="962"/>
      <c r="Y63" s="967"/>
      <c r="Z63" s="953"/>
      <c r="AA63" s="956"/>
      <c r="AB63" s="114">
        <f t="shared" si="1"/>
        <v>0</v>
      </c>
      <c r="AC63" s="114">
        <f t="shared" si="2"/>
        <v>0</v>
      </c>
    </row>
    <row r="64" spans="2:29" ht="126" hidden="1" customHeight="1" thickBot="1" x14ac:dyDescent="0.3">
      <c r="B64" s="1024"/>
      <c r="C64" s="1026"/>
      <c r="D64" s="1020"/>
      <c r="E64" s="1022"/>
      <c r="F64" s="1015"/>
      <c r="G64" s="1018"/>
      <c r="H64" s="201"/>
      <c r="I64" s="156"/>
      <c r="J64" s="156"/>
      <c r="K64" s="157"/>
      <c r="L64" s="156"/>
      <c r="M64" s="156"/>
      <c r="N64" s="156"/>
      <c r="O64" s="156"/>
      <c r="P64" s="156"/>
      <c r="Q64" s="156"/>
      <c r="R64" s="158">
        <f t="shared" si="0"/>
        <v>0</v>
      </c>
      <c r="S64" s="960"/>
      <c r="T64" s="960"/>
      <c r="U64" s="159">
        <f>IF(COUNTA(I64:J64)=2,"Seleccione una opcion P o I",IF(ISNUMBER(R64),LOOKUP(R64,DB!$F$74:$G$76,DB!$H$74:$H$76),""))</f>
        <v>0</v>
      </c>
      <c r="V64" s="973"/>
      <c r="W64" s="973"/>
      <c r="X64" s="973"/>
      <c r="Y64" s="972"/>
      <c r="Z64" s="965"/>
      <c r="AA64" s="957"/>
      <c r="AB64" s="114">
        <f t="shared" si="1"/>
        <v>0</v>
      </c>
      <c r="AC64" s="114">
        <f t="shared" si="2"/>
        <v>0</v>
      </c>
    </row>
    <row r="65" spans="2:29" ht="126" hidden="1" customHeight="1" x14ac:dyDescent="0.25">
      <c r="B65" s="1023">
        <f>'SEPG-F-057'!B31</f>
        <v>7</v>
      </c>
      <c r="C65" s="1025">
        <f>'SEPG-F-057'!C31</f>
        <v>0</v>
      </c>
      <c r="D65" s="166" t="str">
        <f>+'SEPG-F-059'!Y64</f>
        <v/>
      </c>
      <c r="E65" s="167">
        <f>+'SEPG-F-059'!Y65</f>
        <v>11</v>
      </c>
      <c r="F65" s="168" t="str">
        <f>'SEPG-F-059'!AA64</f>
        <v/>
      </c>
      <c r="G65" s="1017"/>
      <c r="H65" s="202"/>
      <c r="I65" s="174"/>
      <c r="J65" s="174"/>
      <c r="K65" s="178"/>
      <c r="L65" s="174"/>
      <c r="M65" s="174"/>
      <c r="N65" s="174"/>
      <c r="O65" s="174"/>
      <c r="P65" s="174"/>
      <c r="Q65" s="174"/>
      <c r="R65" s="151">
        <f t="shared" si="0"/>
        <v>0</v>
      </c>
      <c r="S65" s="958" t="str">
        <f>IFERROR(IF(AVERAGEIF(I65:I67,"X",$R65:$R67)&lt;=50,0,IF(AVERAGEIF(I65:I67,"X",$R65:$R67)&lt;=75,-1,-2)),"")</f>
        <v/>
      </c>
      <c r="T65" s="958" t="str">
        <f>IFERROR(IF(AVERAGEIF(J65:J67,"X",$R65:$R67)&lt;=50,0,IF(AVERAGEIF(J65:J67,"X",$R65:$R67)&lt;=75,-1,-2)),"")</f>
        <v/>
      </c>
      <c r="U65" s="169">
        <f>IF(COUNTA(I65:J65)=2,"Seleccione una opcion P o I",IF(ISNUMBER(R65),LOOKUP(R65,DB!$F$74:$G$76,DB!$H$74:$H$76),""))</f>
        <v>0</v>
      </c>
      <c r="V65" s="961" t="str">
        <f>IFERROR(IF(D65+MIN(S65:S67)&lt;1,1,D65+MIN(S65:S67)),"")</f>
        <v/>
      </c>
      <c r="W65" s="961">
        <f ca="1">IFERROR(IF(T65&lt;&gt;0,IF(MATCH(E65,'SEPG-F-059'!$L$17:$L$21,)+T65&lt;1,1,OFFSET('SEPG-F-059'!$L$16:$L$21,MATCH(E65,'SEPG-F-059'!$L$17:$L$21,)+T65,0,1,1)),E65),E65)</f>
        <v>11</v>
      </c>
      <c r="X65" s="961">
        <f ca="1">IFERROR(+W65*V65,)</f>
        <v>0</v>
      </c>
      <c r="Y65" s="966" t="str">
        <f ca="1">IFERROR(VLOOKUP(X65,DB!$B$37:$D$61,2,FALSE),"")</f>
        <v/>
      </c>
      <c r="Z65" s="1001"/>
      <c r="AA65" s="999"/>
      <c r="AB65" s="114">
        <f t="shared" si="1"/>
        <v>0</v>
      </c>
      <c r="AC65" s="114">
        <f t="shared" si="2"/>
        <v>0</v>
      </c>
    </row>
    <row r="66" spans="2:29" ht="126" hidden="1" customHeight="1" x14ac:dyDescent="0.25">
      <c r="B66" s="1023"/>
      <c r="C66" s="1025"/>
      <c r="D66" s="1019" t="e">
        <f>+'SEPG-F-059'!Z64</f>
        <v>#N/A</v>
      </c>
      <c r="E66" s="1021" t="str">
        <f>+'SEPG-F-059'!Z65</f>
        <v>Mayor</v>
      </c>
      <c r="F66" s="1014" t="str">
        <f>'SEPG-F-059'!AB64</f>
        <v/>
      </c>
      <c r="G66" s="1017"/>
      <c r="H66" s="200"/>
      <c r="I66" s="92"/>
      <c r="J66" s="92"/>
      <c r="K66" s="93"/>
      <c r="L66" s="92"/>
      <c r="M66" s="92"/>
      <c r="N66" s="92"/>
      <c r="O66" s="92"/>
      <c r="P66" s="92"/>
      <c r="Q66" s="92"/>
      <c r="R66" s="124">
        <f t="shared" si="0"/>
        <v>0</v>
      </c>
      <c r="S66" s="959"/>
      <c r="T66" s="959"/>
      <c r="U66" s="125">
        <f>IF(COUNTA(I66:J66)=2,"Seleccione una opcion P o I",IF(ISNUMBER(R66),LOOKUP(R66,DB!$F$74:$G$76,DB!$H$74:$H$76),""))</f>
        <v>0</v>
      </c>
      <c r="V66" s="962"/>
      <c r="W66" s="962"/>
      <c r="X66" s="962"/>
      <c r="Y66" s="967"/>
      <c r="Z66" s="953"/>
      <c r="AA66" s="956"/>
      <c r="AB66" s="114">
        <f t="shared" si="1"/>
        <v>0</v>
      </c>
      <c r="AC66" s="114">
        <f t="shared" si="2"/>
        <v>0</v>
      </c>
    </row>
    <row r="67" spans="2:29" ht="126" hidden="1" customHeight="1" thickBot="1" x14ac:dyDescent="0.3">
      <c r="B67" s="1024"/>
      <c r="C67" s="1026"/>
      <c r="D67" s="1020"/>
      <c r="E67" s="1022"/>
      <c r="F67" s="1015"/>
      <c r="G67" s="1018"/>
      <c r="H67" s="201"/>
      <c r="I67" s="156"/>
      <c r="J67" s="156"/>
      <c r="K67" s="157"/>
      <c r="L67" s="156"/>
      <c r="M67" s="156"/>
      <c r="N67" s="156"/>
      <c r="O67" s="156"/>
      <c r="P67" s="156"/>
      <c r="Q67" s="156"/>
      <c r="R67" s="158">
        <f t="shared" si="0"/>
        <v>0</v>
      </c>
      <c r="S67" s="960"/>
      <c r="T67" s="960"/>
      <c r="U67" s="159">
        <f>IF(COUNTA(I67:J67)=2,"Seleccione una opcion P o I",IF(ISNUMBER(R67),LOOKUP(R67,DB!$F$74:$G$76,DB!$H$74:$H$76),""))</f>
        <v>0</v>
      </c>
      <c r="V67" s="973"/>
      <c r="W67" s="973"/>
      <c r="X67" s="973"/>
      <c r="Y67" s="972"/>
      <c r="Z67" s="965"/>
      <c r="AA67" s="957"/>
      <c r="AB67" s="114">
        <f t="shared" si="1"/>
        <v>0</v>
      </c>
      <c r="AC67" s="114">
        <f t="shared" si="2"/>
        <v>0</v>
      </c>
    </row>
    <row r="68" spans="2:29" ht="91.5" hidden="1" customHeight="1" x14ac:dyDescent="0.25"/>
    <row r="70" spans="2:29" s="127" customFormat="1" ht="18.75" thickBot="1" x14ac:dyDescent="0.3">
      <c r="B70" s="126"/>
      <c r="D70" s="128"/>
      <c r="E70" s="128"/>
      <c r="F70" s="128"/>
      <c r="G70" s="129"/>
      <c r="R70" s="130"/>
      <c r="S70" s="130"/>
      <c r="T70" s="130"/>
    </row>
    <row r="71" spans="2:29" s="115" customFormat="1" ht="30.75" customHeight="1" x14ac:dyDescent="0.2">
      <c r="B71" s="1036" t="s">
        <v>126</v>
      </c>
      <c r="C71" s="1012"/>
      <c r="D71" s="1012"/>
      <c r="E71" s="1012"/>
      <c r="F71" s="1012"/>
      <c r="G71" s="1012"/>
      <c r="H71" s="1012"/>
      <c r="I71" s="1012"/>
      <c r="J71" s="1012"/>
      <c r="K71" s="1012" t="s">
        <v>63</v>
      </c>
      <c r="L71" s="1012"/>
      <c r="M71" s="1012"/>
      <c r="N71" s="1012"/>
      <c r="O71" s="1012"/>
      <c r="P71" s="1012"/>
      <c r="Q71" s="1012"/>
      <c r="R71" s="1012" t="s">
        <v>167</v>
      </c>
      <c r="S71" s="1012"/>
      <c r="T71" s="1012"/>
      <c r="U71" s="1012"/>
      <c r="V71" s="1012"/>
      <c r="W71" s="1012"/>
      <c r="X71" s="1012"/>
      <c r="Y71" s="1012"/>
      <c r="Z71" s="1012"/>
      <c r="AA71" s="1013"/>
    </row>
    <row r="72" spans="2:29" ht="30" customHeight="1" thickBot="1" x14ac:dyDescent="0.3">
      <c r="B72" s="1075" t="s">
        <v>210</v>
      </c>
      <c r="C72" s="1037"/>
      <c r="D72" s="1037"/>
      <c r="E72" s="1037"/>
      <c r="F72" s="1037"/>
      <c r="G72" s="1037" t="s">
        <v>129</v>
      </c>
      <c r="H72" s="1037"/>
      <c r="I72" s="1037"/>
      <c r="J72" s="1037"/>
      <c r="K72" s="1037" t="s">
        <v>208</v>
      </c>
      <c r="L72" s="1037"/>
      <c r="M72" s="1037"/>
      <c r="N72" s="1037"/>
      <c r="O72" s="1037" t="s">
        <v>132</v>
      </c>
      <c r="P72" s="1037"/>
      <c r="Q72" s="1037"/>
      <c r="R72" s="1079" t="s">
        <v>209</v>
      </c>
      <c r="S72" s="1080"/>
      <c r="T72" s="1080"/>
      <c r="U72" s="1080"/>
      <c r="V72" s="1080"/>
      <c r="W72" s="1081"/>
      <c r="X72" s="1037" t="s">
        <v>131</v>
      </c>
      <c r="Y72" s="1037"/>
      <c r="Z72" s="1037"/>
      <c r="AA72" s="1078"/>
    </row>
    <row r="73" spans="2:29" ht="30" customHeight="1" x14ac:dyDescent="0.25">
      <c r="B73" s="1033" t="str">
        <f>+'SEPG-F-059'!B69:I69</f>
        <v>1.Carmen Janneth Rodriguez - Experto Coordinador de Grupo</v>
      </c>
      <c r="C73" s="1034"/>
      <c r="D73" s="1034"/>
      <c r="E73" s="1034"/>
      <c r="F73" s="1034"/>
      <c r="G73" s="1004"/>
      <c r="H73" s="1004"/>
      <c r="I73" s="1004"/>
      <c r="J73" s="1004"/>
      <c r="K73" s="1032"/>
      <c r="L73" s="1032"/>
      <c r="M73" s="1032"/>
      <c r="N73" s="1032"/>
      <c r="O73" s="1004"/>
      <c r="P73" s="1004"/>
      <c r="Q73" s="1004"/>
      <c r="R73" s="1006" t="str">
        <f>+'SEPG-F-059'!Z69</f>
        <v>Maria Clara Garrido - Lider del Proceso de Gestión Contractual y Seguimiento de Proyectos</v>
      </c>
      <c r="S73" s="1007"/>
      <c r="T73" s="1007"/>
      <c r="U73" s="1007"/>
      <c r="V73" s="1007"/>
      <c r="W73" s="1008"/>
      <c r="X73" s="1004"/>
      <c r="Y73" s="1004"/>
      <c r="Z73" s="1004"/>
      <c r="AA73" s="1005"/>
    </row>
    <row r="74" spans="2:29" ht="30" customHeight="1" x14ac:dyDescent="0.25">
      <c r="B74" s="1033" t="str">
        <f>+'SEPG-F-059'!B70:I70</f>
        <v>2. Luz Marina Rodriguez  - Contratista</v>
      </c>
      <c r="C74" s="1034"/>
      <c r="D74" s="1034"/>
      <c r="E74" s="1034"/>
      <c r="F74" s="1034"/>
      <c r="G74" s="1002"/>
      <c r="H74" s="1002"/>
      <c r="I74" s="1002"/>
      <c r="J74" s="1002"/>
      <c r="K74" s="1035"/>
      <c r="L74" s="1035"/>
      <c r="M74" s="1035"/>
      <c r="N74" s="1035"/>
      <c r="O74" s="1002"/>
      <c r="P74" s="1002"/>
      <c r="Q74" s="1002"/>
      <c r="R74" s="1009"/>
      <c r="S74" s="1010"/>
      <c r="T74" s="1010"/>
      <c r="U74" s="1010"/>
      <c r="V74" s="1010"/>
      <c r="W74" s="1011"/>
      <c r="X74" s="1002"/>
      <c r="Y74" s="1002"/>
      <c r="Z74" s="1002"/>
      <c r="AA74" s="1003"/>
    </row>
    <row r="75" spans="2:29" ht="30" customHeight="1" x14ac:dyDescent="0.25">
      <c r="B75" s="1030">
        <f>+'SEPG-F-059'!B71:I71</f>
        <v>0</v>
      </c>
      <c r="C75" s="1031"/>
      <c r="D75" s="1031"/>
      <c r="E75" s="1031"/>
      <c r="F75" s="1031"/>
      <c r="G75" s="1002"/>
      <c r="H75" s="1002"/>
      <c r="I75" s="1002"/>
      <c r="J75" s="1002"/>
      <c r="K75" s="1002"/>
      <c r="L75" s="1002"/>
      <c r="M75" s="1002"/>
      <c r="N75" s="1002"/>
      <c r="O75" s="1002"/>
      <c r="P75" s="1002"/>
      <c r="Q75" s="1002"/>
      <c r="R75" s="1002"/>
      <c r="S75" s="1002"/>
      <c r="T75" s="1002"/>
      <c r="U75" s="1002"/>
      <c r="V75" s="1002"/>
      <c r="W75" s="1002"/>
      <c r="X75" s="1002"/>
      <c r="Y75" s="1002"/>
      <c r="Z75" s="1002"/>
      <c r="AA75" s="1003"/>
    </row>
    <row r="76" spans="2:29" ht="30" customHeight="1" x14ac:dyDescent="0.25">
      <c r="B76" s="1030">
        <f>+'SEPG-F-059'!B72:I72</f>
        <v>0</v>
      </c>
      <c r="C76" s="1031"/>
      <c r="D76" s="1031"/>
      <c r="E76" s="1031"/>
      <c r="F76" s="1031"/>
      <c r="G76" s="1002"/>
      <c r="H76" s="1002"/>
      <c r="I76" s="1002"/>
      <c r="J76" s="1002"/>
      <c r="K76" s="1002"/>
      <c r="L76" s="1002"/>
      <c r="M76" s="1002"/>
      <c r="N76" s="1002"/>
      <c r="O76" s="1002"/>
      <c r="P76" s="1002"/>
      <c r="Q76" s="1002"/>
      <c r="R76" s="1002"/>
      <c r="S76" s="1002"/>
      <c r="T76" s="1002"/>
      <c r="U76" s="1002"/>
      <c r="V76" s="1002"/>
      <c r="W76" s="1002"/>
      <c r="X76" s="1002"/>
      <c r="Y76" s="1002"/>
      <c r="Z76" s="1002"/>
      <c r="AA76" s="1003"/>
    </row>
    <row r="77" spans="2:29" ht="30" customHeight="1" x14ac:dyDescent="0.25">
      <c r="B77" s="1030">
        <f>+'SEPG-F-059'!B73:I73</f>
        <v>0</v>
      </c>
      <c r="C77" s="1031"/>
      <c r="D77" s="1031"/>
      <c r="E77" s="1031"/>
      <c r="F77" s="1031"/>
      <c r="G77" s="1002"/>
      <c r="H77" s="1002"/>
      <c r="I77" s="1002"/>
      <c r="J77" s="1002"/>
      <c r="K77" s="1002"/>
      <c r="L77" s="1002"/>
      <c r="M77" s="1002"/>
      <c r="N77" s="1002"/>
      <c r="O77" s="1002"/>
      <c r="P77" s="1002"/>
      <c r="Q77" s="1002"/>
      <c r="R77" s="1002"/>
      <c r="S77" s="1002"/>
      <c r="T77" s="1002"/>
      <c r="U77" s="1002"/>
      <c r="V77" s="1002"/>
      <c r="W77" s="1002"/>
      <c r="X77" s="1002"/>
      <c r="Y77" s="1002"/>
      <c r="Z77" s="1002"/>
      <c r="AA77" s="1003"/>
    </row>
    <row r="78" spans="2:29" ht="30" customHeight="1" x14ac:dyDescent="0.25">
      <c r="B78" s="1030">
        <f>+'SEPG-F-059'!B74:I74</f>
        <v>0</v>
      </c>
      <c r="C78" s="1031"/>
      <c r="D78" s="1031"/>
      <c r="E78" s="1031"/>
      <c r="F78" s="1031"/>
      <c r="G78" s="1002"/>
      <c r="H78" s="1002"/>
      <c r="I78" s="1002"/>
      <c r="J78" s="1002"/>
      <c r="K78" s="1002"/>
      <c r="L78" s="1002"/>
      <c r="M78" s="1002"/>
      <c r="N78" s="1002"/>
      <c r="O78" s="1002"/>
      <c r="P78" s="1002"/>
      <c r="Q78" s="1002"/>
      <c r="R78" s="1002"/>
      <c r="S78" s="1002"/>
      <c r="T78" s="1002"/>
      <c r="U78" s="1002"/>
      <c r="V78" s="1002"/>
      <c r="W78" s="1002"/>
      <c r="X78" s="1002"/>
      <c r="Y78" s="1002"/>
      <c r="Z78" s="1002"/>
      <c r="AA78" s="1003"/>
    </row>
    <row r="79" spans="2:29" ht="30" hidden="1" customHeight="1" x14ac:dyDescent="0.25">
      <c r="B79" s="779" t="e">
        <f>+'SEPG-F-059'!#REF!</f>
        <v>#REF!</v>
      </c>
      <c r="C79" s="780"/>
      <c r="D79" s="780"/>
      <c r="E79" s="780"/>
      <c r="F79" s="780"/>
      <c r="G79" s="1002"/>
      <c r="H79" s="1002"/>
      <c r="I79" s="1002"/>
      <c r="J79" s="1002"/>
      <c r="K79" s="1002"/>
      <c r="L79" s="1002"/>
      <c r="M79" s="1002"/>
      <c r="N79" s="1002"/>
      <c r="O79" s="1002"/>
      <c r="P79" s="1002"/>
      <c r="Q79" s="1002"/>
      <c r="R79" s="1002"/>
      <c r="S79" s="1002"/>
      <c r="T79" s="1002"/>
      <c r="U79" s="1002"/>
      <c r="V79" s="1002"/>
      <c r="W79" s="1002"/>
      <c r="X79" s="1002"/>
      <c r="Y79" s="1002"/>
      <c r="Z79" s="1002"/>
      <c r="AA79" s="1003"/>
    </row>
    <row r="80" spans="2:29" ht="30" hidden="1" customHeight="1" x14ac:dyDescent="0.25">
      <c r="B80" s="779" t="e">
        <f>+'SEPG-F-059'!#REF!</f>
        <v>#REF!</v>
      </c>
      <c r="C80" s="780"/>
      <c r="D80" s="780"/>
      <c r="E80" s="780"/>
      <c r="F80" s="780"/>
      <c r="G80" s="1002"/>
      <c r="H80" s="1002"/>
      <c r="I80" s="1002"/>
      <c r="J80" s="1002"/>
      <c r="K80" s="1002"/>
      <c r="L80" s="1002"/>
      <c r="M80" s="1002"/>
      <c r="N80" s="1002"/>
      <c r="O80" s="1002"/>
      <c r="P80" s="1002"/>
      <c r="Q80" s="1002"/>
      <c r="R80" s="1002"/>
      <c r="S80" s="1002"/>
      <c r="T80" s="1002"/>
      <c r="U80" s="1002"/>
      <c r="V80" s="1002"/>
      <c r="W80" s="1002"/>
      <c r="X80" s="1002"/>
      <c r="Y80" s="1002"/>
      <c r="Z80" s="1002"/>
      <c r="AA80" s="1003"/>
    </row>
    <row r="81" spans="2:27" ht="18.75" thickBot="1" x14ac:dyDescent="0.3">
      <c r="B81" s="294"/>
      <c r="C81" s="295"/>
      <c r="D81" s="295"/>
      <c r="E81" s="295"/>
      <c r="F81" s="295"/>
      <c r="G81" s="295"/>
      <c r="H81" s="295"/>
      <c r="I81" s="295"/>
      <c r="J81" s="295"/>
      <c r="K81" s="295"/>
      <c r="L81" s="295"/>
      <c r="M81" s="295"/>
      <c r="N81" s="295"/>
      <c r="O81" s="295"/>
      <c r="P81" s="295"/>
      <c r="Q81" s="295"/>
      <c r="R81" s="296"/>
      <c r="S81" s="296"/>
      <c r="T81" s="296"/>
      <c r="U81" s="295"/>
      <c r="V81" s="295"/>
      <c r="W81" s="295"/>
      <c r="X81" s="295"/>
      <c r="Y81" s="295"/>
      <c r="Z81" s="295"/>
      <c r="AA81" s="297"/>
    </row>
  </sheetData>
  <sheetProtection sheet="1" objects="1" scenarios="1"/>
  <dataConsolidate/>
  <mergeCells count="280">
    <mergeCell ref="B44:B46"/>
    <mergeCell ref="C44:C46"/>
    <mergeCell ref="D45:D46"/>
    <mergeCell ref="V41:V43"/>
    <mergeCell ref="X41:X43"/>
    <mergeCell ref="D42:D43"/>
    <mergeCell ref="E42:E43"/>
    <mergeCell ref="F42:F43"/>
    <mergeCell ref="F39:F40"/>
    <mergeCell ref="B41:B43"/>
    <mergeCell ref="X44:X46"/>
    <mergeCell ref="V44:V46"/>
    <mergeCell ref="E36:E37"/>
    <mergeCell ref="F36:F37"/>
    <mergeCell ref="V38:V40"/>
    <mergeCell ref="D39:D40"/>
    <mergeCell ref="B35:B37"/>
    <mergeCell ref="C35:C37"/>
    <mergeCell ref="Y26:Y28"/>
    <mergeCell ref="Y29:Y31"/>
    <mergeCell ref="Y32:Y34"/>
    <mergeCell ref="W26:W28"/>
    <mergeCell ref="W29:W31"/>
    <mergeCell ref="W32:W34"/>
    <mergeCell ref="V26:V28"/>
    <mergeCell ref="V29:V31"/>
    <mergeCell ref="V32:V34"/>
    <mergeCell ref="S26:S28"/>
    <mergeCell ref="T26:T28"/>
    <mergeCell ref="S29:S31"/>
    <mergeCell ref="T29:T31"/>
    <mergeCell ref="S32:S34"/>
    <mergeCell ref="T32:T34"/>
    <mergeCell ref="S35:S37"/>
    <mergeCell ref="V35:V37"/>
    <mergeCell ref="X35:X37"/>
    <mergeCell ref="B72:F72"/>
    <mergeCell ref="W21:W22"/>
    <mergeCell ref="X21:X22"/>
    <mergeCell ref="G72:J72"/>
    <mergeCell ref="K71:Q71"/>
    <mergeCell ref="X53:X55"/>
    <mergeCell ref="E48:E49"/>
    <mergeCell ref="F48:F49"/>
    <mergeCell ref="B38:B40"/>
    <mergeCell ref="C38:C40"/>
    <mergeCell ref="S44:S46"/>
    <mergeCell ref="T44:T46"/>
    <mergeCell ref="O72:Q72"/>
    <mergeCell ref="X72:AA72"/>
    <mergeCell ref="R72:W72"/>
    <mergeCell ref="B47:B49"/>
    <mergeCell ref="C47:C49"/>
    <mergeCell ref="D48:D49"/>
    <mergeCell ref="Y38:Y40"/>
    <mergeCell ref="X26:X28"/>
    <mergeCell ref="X29:X31"/>
    <mergeCell ref="X32:X34"/>
    <mergeCell ref="Y35:Y37"/>
    <mergeCell ref="D36:D37"/>
    <mergeCell ref="B5:U5"/>
    <mergeCell ref="F27:F28"/>
    <mergeCell ref="B14:F14"/>
    <mergeCell ref="B13:F13"/>
    <mergeCell ref="B29:B31"/>
    <mergeCell ref="C26:C28"/>
    <mergeCell ref="B26:B28"/>
    <mergeCell ref="C23:C25"/>
    <mergeCell ref="B23:B25"/>
    <mergeCell ref="S23:S25"/>
    <mergeCell ref="T23:T25"/>
    <mergeCell ref="C12:D12"/>
    <mergeCell ref="F54:F55"/>
    <mergeCell ref="R20:U20"/>
    <mergeCell ref="B6:E9"/>
    <mergeCell ref="B50:B52"/>
    <mergeCell ref="C50:C52"/>
    <mergeCell ref="D51:D52"/>
    <mergeCell ref="E51:E52"/>
    <mergeCell ref="T41:T43"/>
    <mergeCell ref="T47:T49"/>
    <mergeCell ref="S50:S52"/>
    <mergeCell ref="F33:F34"/>
    <mergeCell ref="G53:G55"/>
    <mergeCell ref="E54:E55"/>
    <mergeCell ref="F6:Y6"/>
    <mergeCell ref="F8:Y8"/>
    <mergeCell ref="F7:Y7"/>
    <mergeCell ref="V20:Y20"/>
    <mergeCell ref="B18:L18"/>
    <mergeCell ref="B10:AA10"/>
    <mergeCell ref="B11:AA11"/>
    <mergeCell ref="V21:V22"/>
    <mergeCell ref="F24:F25"/>
    <mergeCell ref="E24:E25"/>
    <mergeCell ref="D24:D25"/>
    <mergeCell ref="B71:J71"/>
    <mergeCell ref="K72:N72"/>
    <mergeCell ref="B20:F21"/>
    <mergeCell ref="O20:Q21"/>
    <mergeCell ref="G20:N21"/>
    <mergeCell ref="D54:D55"/>
    <mergeCell ref="C29:C31"/>
    <mergeCell ref="B53:B55"/>
    <mergeCell ref="E39:E40"/>
    <mergeCell ref="D27:D28"/>
    <mergeCell ref="E27:E28"/>
    <mergeCell ref="E30:E31"/>
    <mergeCell ref="D30:D31"/>
    <mergeCell ref="D33:D34"/>
    <mergeCell ref="E33:E34"/>
    <mergeCell ref="C32:C34"/>
    <mergeCell ref="B32:B34"/>
    <mergeCell ref="B56:B58"/>
    <mergeCell ref="C53:C55"/>
    <mergeCell ref="C41:C43"/>
    <mergeCell ref="C56:C58"/>
    <mergeCell ref="C59:C61"/>
    <mergeCell ref="G59:G61"/>
    <mergeCell ref="F51:F52"/>
    <mergeCell ref="G73:J73"/>
    <mergeCell ref="K73:N73"/>
    <mergeCell ref="O73:Q73"/>
    <mergeCell ref="B76:F76"/>
    <mergeCell ref="G76:J76"/>
    <mergeCell ref="K76:N76"/>
    <mergeCell ref="O76:Q76"/>
    <mergeCell ref="B74:F74"/>
    <mergeCell ref="G74:J74"/>
    <mergeCell ref="K74:N74"/>
    <mergeCell ref="O74:Q74"/>
    <mergeCell ref="B73:F73"/>
    <mergeCell ref="B80:F80"/>
    <mergeCell ref="G80:J80"/>
    <mergeCell ref="K80:N80"/>
    <mergeCell ref="O80:Q80"/>
    <mergeCell ref="B75:F75"/>
    <mergeCell ref="G75:J75"/>
    <mergeCell ref="K75:N75"/>
    <mergeCell ref="O75:Q75"/>
    <mergeCell ref="B78:F78"/>
    <mergeCell ref="G78:J78"/>
    <mergeCell ref="B79:F79"/>
    <mergeCell ref="G79:J79"/>
    <mergeCell ref="K79:N79"/>
    <mergeCell ref="O79:Q79"/>
    <mergeCell ref="B77:F77"/>
    <mergeCell ref="G77:J77"/>
    <mergeCell ref="K77:N77"/>
    <mergeCell ref="O77:Q77"/>
    <mergeCell ref="K78:N78"/>
    <mergeCell ref="O78:Q78"/>
    <mergeCell ref="D57:D58"/>
    <mergeCell ref="E57:E58"/>
    <mergeCell ref="F57:F58"/>
    <mergeCell ref="S56:S58"/>
    <mergeCell ref="F30:F31"/>
    <mergeCell ref="B65:B67"/>
    <mergeCell ref="C65:C67"/>
    <mergeCell ref="G65:G67"/>
    <mergeCell ref="D66:D67"/>
    <mergeCell ref="E66:E67"/>
    <mergeCell ref="F66:F67"/>
    <mergeCell ref="D60:D61"/>
    <mergeCell ref="E60:E61"/>
    <mergeCell ref="F60:F61"/>
    <mergeCell ref="B62:B64"/>
    <mergeCell ref="C62:C64"/>
    <mergeCell ref="G62:G64"/>
    <mergeCell ref="B59:B61"/>
    <mergeCell ref="S59:S61"/>
    <mergeCell ref="D63:D64"/>
    <mergeCell ref="E63:E64"/>
    <mergeCell ref="S47:S49"/>
    <mergeCell ref="S41:S43"/>
    <mergeCell ref="E45:E46"/>
    <mergeCell ref="F63:F64"/>
    <mergeCell ref="T59:T61"/>
    <mergeCell ref="S62:S64"/>
    <mergeCell ref="G56:G58"/>
    <mergeCell ref="V56:V58"/>
    <mergeCell ref="W56:W58"/>
    <mergeCell ref="X56:X58"/>
    <mergeCell ref="AA35:AA37"/>
    <mergeCell ref="Z35:Z37"/>
    <mergeCell ref="AA38:AA40"/>
    <mergeCell ref="AA41:AA43"/>
    <mergeCell ref="Z41:Z43"/>
    <mergeCell ref="Y56:Y58"/>
    <mergeCell ref="Y59:Y61"/>
    <mergeCell ref="V62:V64"/>
    <mergeCell ref="W62:W64"/>
    <mergeCell ref="X62:X64"/>
    <mergeCell ref="V59:V61"/>
    <mergeCell ref="W59:W61"/>
    <mergeCell ref="X59:X61"/>
    <mergeCell ref="T50:T52"/>
    <mergeCell ref="Y47:Y49"/>
    <mergeCell ref="F45:F46"/>
    <mergeCell ref="Y41:Y43"/>
    <mergeCell ref="R79:W80"/>
    <mergeCell ref="X79:AA80"/>
    <mergeCell ref="X77:AA78"/>
    <mergeCell ref="X75:AA76"/>
    <mergeCell ref="X73:AA74"/>
    <mergeCell ref="AA62:AA64"/>
    <mergeCell ref="AA65:AA67"/>
    <mergeCell ref="R73:W74"/>
    <mergeCell ref="Z62:Z64"/>
    <mergeCell ref="Z65:Z67"/>
    <mergeCell ref="Y62:Y64"/>
    <mergeCell ref="T62:T64"/>
    <mergeCell ref="S65:S67"/>
    <mergeCell ref="T65:T67"/>
    <mergeCell ref="R75:W76"/>
    <mergeCell ref="R77:W78"/>
    <mergeCell ref="Y65:Y67"/>
    <mergeCell ref="V65:V67"/>
    <mergeCell ref="W65:W67"/>
    <mergeCell ref="R71:AA71"/>
    <mergeCell ref="X65:X67"/>
    <mergeCell ref="AA59:AA61"/>
    <mergeCell ref="Z50:Z52"/>
    <mergeCell ref="Z53:Z55"/>
    <mergeCell ref="Z56:Z58"/>
    <mergeCell ref="Y53:Y55"/>
    <mergeCell ref="S53:S55"/>
    <mergeCell ref="T53:T55"/>
    <mergeCell ref="T56:T58"/>
    <mergeCell ref="AA53:AA55"/>
    <mergeCell ref="AA56:AA58"/>
    <mergeCell ref="Z59:Z61"/>
    <mergeCell ref="AA50:AA52"/>
    <mergeCell ref="W53:W55"/>
    <mergeCell ref="W50:W52"/>
    <mergeCell ref="V53:V55"/>
    <mergeCell ref="V50:V52"/>
    <mergeCell ref="X50:X52"/>
    <mergeCell ref="Y50:Y52"/>
    <mergeCell ref="Z32:Z34"/>
    <mergeCell ref="AA32:AA34"/>
    <mergeCell ref="AA26:AA28"/>
    <mergeCell ref="Z26:Z28"/>
    <mergeCell ref="F9:Y9"/>
    <mergeCell ref="S21:S22"/>
    <mergeCell ref="T21:T22"/>
    <mergeCell ref="Z20:AA21"/>
    <mergeCell ref="R21:R22"/>
    <mergeCell ref="U21:U22"/>
    <mergeCell ref="G13:AA13"/>
    <mergeCell ref="G14:AA14"/>
    <mergeCell ref="B17:L17"/>
    <mergeCell ref="B16:L16"/>
    <mergeCell ref="Y21:Y22"/>
    <mergeCell ref="Z29:Z31"/>
    <mergeCell ref="AA29:AA31"/>
    <mergeCell ref="Z38:Z40"/>
    <mergeCell ref="AA44:AA46"/>
    <mergeCell ref="AA47:AA49"/>
    <mergeCell ref="T35:T37"/>
    <mergeCell ref="S38:S40"/>
    <mergeCell ref="T38:T40"/>
    <mergeCell ref="V23:V25"/>
    <mergeCell ref="W23:W25"/>
    <mergeCell ref="Z9:AA9"/>
    <mergeCell ref="Z44:Z46"/>
    <mergeCell ref="Z47:Z49"/>
    <mergeCell ref="X23:X25"/>
    <mergeCell ref="Y23:Y25"/>
    <mergeCell ref="Z23:Z25"/>
    <mergeCell ref="AA23:AA25"/>
    <mergeCell ref="Y44:Y46"/>
    <mergeCell ref="V47:V49"/>
    <mergeCell ref="W47:W49"/>
    <mergeCell ref="W41:W43"/>
    <mergeCell ref="W44:W46"/>
    <mergeCell ref="W38:W40"/>
    <mergeCell ref="W35:W37"/>
    <mergeCell ref="X38:X40"/>
    <mergeCell ref="X47:X49"/>
  </mergeCells>
  <phoneticPr fontId="5" type="noConversion"/>
  <conditionalFormatting sqref="F56 F59 F62 F65">
    <cfRule type="containsText" dxfId="444" priority="793" stopIfTrue="1" operator="containsText" text="Riesgo Baja">
      <formula>NOT(ISERROR(SEARCH("Riesgo Baja",F56)))</formula>
    </cfRule>
    <cfRule type="containsText" dxfId="443" priority="814" stopIfTrue="1" operator="containsText" text="riesgo Extrema">
      <formula>NOT(ISERROR(SEARCH("riesgo Extrema",F56)))</formula>
    </cfRule>
    <cfRule type="containsText" dxfId="442" priority="815" stopIfTrue="1" operator="containsText" text="riesgo Alta">
      <formula>NOT(ISERROR(SEARCH("riesgo Alta",F56)))</formula>
    </cfRule>
    <cfRule type="containsText" dxfId="441" priority="816" stopIfTrue="1" operator="containsText" text="riesgo Moderada">
      <formula>NOT(ISERROR(SEARCH("riesgo Moderada",F56)))</formula>
    </cfRule>
    <cfRule type="containsText" dxfId="440" priority="817" stopIfTrue="1" operator="containsText" text=" riesgo Baja">
      <formula>NOT(ISERROR(SEARCH(" riesgo Baja",F56)))</formula>
    </cfRule>
  </conditionalFormatting>
  <conditionalFormatting sqref="AA26:AA28">
    <cfRule type="containsText" dxfId="439" priority="485" stopIfTrue="1" operator="containsText" text="Riesgo Ata">
      <formula>NOT(ISERROR(SEARCH("Riesgo Ata",AA26)))</formula>
    </cfRule>
    <cfRule type="containsText" dxfId="438" priority="486" stopIfTrue="1" operator="containsText" text="Riesgo Moderada">
      <formula>NOT(ISERROR(SEARCH("Riesgo Moderada",AA26)))</formula>
    </cfRule>
    <cfRule type="containsText" dxfId="437" priority="487" stopIfTrue="1" operator="containsText" text="Riesgo Bajo">
      <formula>NOT(ISERROR(SEARCH("Riesgo Bajo",AA26)))</formula>
    </cfRule>
    <cfRule type="containsText" dxfId="436" priority="488" stopIfTrue="1" operator="containsText" text="Riesgo Alto">
      <formula>NOT(ISERROR(SEARCH("Riesgo Alto",AA26)))</formula>
    </cfRule>
    <cfRule type="containsText" dxfId="435" priority="489" stopIfTrue="1" operator="containsText" text="Riesgo Extremo">
      <formula>NOT(ISERROR(SEARCH("Riesgo Extremo",AA26)))</formula>
    </cfRule>
  </conditionalFormatting>
  <conditionalFormatting sqref="AA26:AA28">
    <cfRule type="containsText" dxfId="434" priority="484" stopIfTrue="1" operator="containsText" text="Riesgo Extrema">
      <formula>NOT(ISERROR(SEARCH("Riesgo Extrema",AA26)))</formula>
    </cfRule>
  </conditionalFormatting>
  <conditionalFormatting sqref="Z26:Z28">
    <cfRule type="containsText" dxfId="433" priority="479" stopIfTrue="1" operator="containsText" text="Riesgo Ata">
      <formula>NOT(ISERROR(SEARCH("Riesgo Ata",Z26)))</formula>
    </cfRule>
    <cfRule type="containsText" dxfId="432" priority="480" stopIfTrue="1" operator="containsText" text="Riesgo Moderada">
      <formula>NOT(ISERROR(SEARCH("Riesgo Moderada",Z26)))</formula>
    </cfRule>
    <cfRule type="containsText" dxfId="431" priority="481" stopIfTrue="1" operator="containsText" text="Riesgo Bajo">
      <formula>NOT(ISERROR(SEARCH("Riesgo Bajo",Z26)))</formula>
    </cfRule>
    <cfRule type="containsText" dxfId="430" priority="482" stopIfTrue="1" operator="containsText" text="Riesgo Alto">
      <formula>NOT(ISERROR(SEARCH("Riesgo Alto",Z26)))</formula>
    </cfRule>
    <cfRule type="containsText" dxfId="429" priority="483" stopIfTrue="1" operator="containsText" text="Riesgo Extremo">
      <formula>NOT(ISERROR(SEARCH("Riesgo Extremo",Z26)))</formula>
    </cfRule>
  </conditionalFormatting>
  <conditionalFormatting sqref="Z26:Z28">
    <cfRule type="containsText" dxfId="428" priority="478" stopIfTrue="1" operator="containsText" text="Riesgo Extrema">
      <formula>NOT(ISERROR(SEARCH("Riesgo Extrema",Z26)))</formula>
    </cfRule>
  </conditionalFormatting>
  <conditionalFormatting sqref="AA32:AA34">
    <cfRule type="containsText" dxfId="427" priority="473" stopIfTrue="1" operator="containsText" text="Riesgo Ata">
      <formula>NOT(ISERROR(SEARCH("Riesgo Ata",AA32)))</formula>
    </cfRule>
    <cfRule type="containsText" dxfId="426" priority="474" stopIfTrue="1" operator="containsText" text="Riesgo Moderada">
      <formula>NOT(ISERROR(SEARCH("Riesgo Moderada",AA32)))</formula>
    </cfRule>
    <cfRule type="containsText" dxfId="425" priority="475" stopIfTrue="1" operator="containsText" text="Riesgo Bajo">
      <formula>NOT(ISERROR(SEARCH("Riesgo Bajo",AA32)))</formula>
    </cfRule>
    <cfRule type="containsText" dxfId="424" priority="476" stopIfTrue="1" operator="containsText" text="Riesgo Alto">
      <formula>NOT(ISERROR(SEARCH("Riesgo Alto",AA32)))</formula>
    </cfRule>
    <cfRule type="containsText" dxfId="423" priority="477" stopIfTrue="1" operator="containsText" text="Riesgo Extremo">
      <formula>NOT(ISERROR(SEARCH("Riesgo Extremo",AA32)))</formula>
    </cfRule>
  </conditionalFormatting>
  <conditionalFormatting sqref="AA32:AA34">
    <cfRule type="containsText" dxfId="422" priority="472" stopIfTrue="1" operator="containsText" text="Riesgo Extrema">
      <formula>NOT(ISERROR(SEARCH("Riesgo Extrema",AA32)))</formula>
    </cfRule>
  </conditionalFormatting>
  <conditionalFormatting sqref="AA35:AA37">
    <cfRule type="containsText" dxfId="421" priority="467" stopIfTrue="1" operator="containsText" text="Riesgo Ata">
      <formula>NOT(ISERROR(SEARCH("Riesgo Ata",AA35)))</formula>
    </cfRule>
    <cfRule type="containsText" dxfId="420" priority="468" stopIfTrue="1" operator="containsText" text="Riesgo Moderada">
      <formula>NOT(ISERROR(SEARCH("Riesgo Moderada",AA35)))</formula>
    </cfRule>
    <cfRule type="containsText" dxfId="419" priority="469" stopIfTrue="1" operator="containsText" text="Riesgo Bajo">
      <formula>NOT(ISERROR(SEARCH("Riesgo Bajo",AA35)))</formula>
    </cfRule>
    <cfRule type="containsText" dxfId="418" priority="470" stopIfTrue="1" operator="containsText" text="Riesgo Alto">
      <formula>NOT(ISERROR(SEARCH("Riesgo Alto",AA35)))</formula>
    </cfRule>
    <cfRule type="containsText" dxfId="417" priority="471" stopIfTrue="1" operator="containsText" text="Riesgo Extremo">
      <formula>NOT(ISERROR(SEARCH("Riesgo Extremo",AA35)))</formula>
    </cfRule>
  </conditionalFormatting>
  <conditionalFormatting sqref="AA35:AA37">
    <cfRule type="containsText" dxfId="416" priority="466" stopIfTrue="1" operator="containsText" text="Riesgo Extrema">
      <formula>NOT(ISERROR(SEARCH("Riesgo Extrema",AA35)))</formula>
    </cfRule>
  </conditionalFormatting>
  <conditionalFormatting sqref="Z35:Z37">
    <cfRule type="containsText" dxfId="415" priority="461" stopIfTrue="1" operator="containsText" text="Riesgo Ata">
      <formula>NOT(ISERROR(SEARCH("Riesgo Ata",Z35)))</formula>
    </cfRule>
    <cfRule type="containsText" dxfId="414" priority="462" stopIfTrue="1" operator="containsText" text="Riesgo Moderada">
      <formula>NOT(ISERROR(SEARCH("Riesgo Moderada",Z35)))</formula>
    </cfRule>
    <cfRule type="containsText" dxfId="413" priority="463" stopIfTrue="1" operator="containsText" text="Riesgo Bajo">
      <formula>NOT(ISERROR(SEARCH("Riesgo Bajo",Z35)))</formula>
    </cfRule>
    <cfRule type="containsText" dxfId="412" priority="464" stopIfTrue="1" operator="containsText" text="Riesgo Alto">
      <formula>NOT(ISERROR(SEARCH("Riesgo Alto",Z35)))</formula>
    </cfRule>
    <cfRule type="containsText" dxfId="411" priority="465" stopIfTrue="1" operator="containsText" text="Riesgo Extremo">
      <formula>NOT(ISERROR(SEARCH("Riesgo Extremo",Z35)))</formula>
    </cfRule>
  </conditionalFormatting>
  <conditionalFormatting sqref="Z35:Z37">
    <cfRule type="containsText" dxfId="410" priority="460" stopIfTrue="1" operator="containsText" text="Riesgo Extrema">
      <formula>NOT(ISERROR(SEARCH("Riesgo Extrema",Z35)))</formula>
    </cfRule>
  </conditionalFormatting>
  <conditionalFormatting sqref="AA44:AA67">
    <cfRule type="containsText" dxfId="409" priority="431" stopIfTrue="1" operator="containsText" text="Riesgo Ata">
      <formula>NOT(ISERROR(SEARCH("Riesgo Ata",AA44)))</formula>
    </cfRule>
    <cfRule type="containsText" dxfId="408" priority="432" stopIfTrue="1" operator="containsText" text="Riesgo Moderada">
      <formula>NOT(ISERROR(SEARCH("Riesgo Moderada",AA44)))</formula>
    </cfRule>
    <cfRule type="containsText" dxfId="407" priority="433" stopIfTrue="1" operator="containsText" text="Riesgo Bajo">
      <formula>NOT(ISERROR(SEARCH("Riesgo Bajo",AA44)))</formula>
    </cfRule>
    <cfRule type="containsText" dxfId="406" priority="434" stopIfTrue="1" operator="containsText" text="Riesgo Alto">
      <formula>NOT(ISERROR(SEARCH("Riesgo Alto",AA44)))</formula>
    </cfRule>
    <cfRule type="containsText" dxfId="405" priority="435" stopIfTrue="1" operator="containsText" text="Riesgo Extremo">
      <formula>NOT(ISERROR(SEARCH("Riesgo Extremo",AA44)))</formula>
    </cfRule>
  </conditionalFormatting>
  <conditionalFormatting sqref="AA44:AA67">
    <cfRule type="containsText" dxfId="404" priority="430" stopIfTrue="1" operator="containsText" text="Riesgo Extrema">
      <formula>NOT(ISERROR(SEARCH("Riesgo Extrema",AA44)))</formula>
    </cfRule>
  </conditionalFormatting>
  <conditionalFormatting sqref="Z44:Z67">
    <cfRule type="containsText" dxfId="403" priority="425" stopIfTrue="1" operator="containsText" text="Riesgo Ata">
      <formula>NOT(ISERROR(SEARCH("Riesgo Ata",Z44)))</formula>
    </cfRule>
    <cfRule type="containsText" dxfId="402" priority="426" stopIfTrue="1" operator="containsText" text="Riesgo Moderada">
      <formula>NOT(ISERROR(SEARCH("Riesgo Moderada",Z44)))</formula>
    </cfRule>
    <cfRule type="containsText" dxfId="401" priority="427" stopIfTrue="1" operator="containsText" text="Riesgo Bajo">
      <formula>NOT(ISERROR(SEARCH("Riesgo Bajo",Z44)))</formula>
    </cfRule>
    <cfRule type="containsText" dxfId="400" priority="428" stopIfTrue="1" operator="containsText" text="Riesgo Alto">
      <formula>NOT(ISERROR(SEARCH("Riesgo Alto",Z44)))</formula>
    </cfRule>
    <cfRule type="containsText" dxfId="399" priority="429" stopIfTrue="1" operator="containsText" text="Riesgo Extremo">
      <formula>NOT(ISERROR(SEARCH("Riesgo Extremo",Z44)))</formula>
    </cfRule>
  </conditionalFormatting>
  <conditionalFormatting sqref="Z44:Z67">
    <cfRule type="containsText" dxfId="398" priority="424" stopIfTrue="1" operator="containsText" text="Riesgo Extrema">
      <formula>NOT(ISERROR(SEARCH("Riesgo Extrema",Z44)))</formula>
    </cfRule>
  </conditionalFormatting>
  <conditionalFormatting sqref="Z23">
    <cfRule type="containsText" dxfId="397" priority="395" stopIfTrue="1" operator="containsText" text="Riesgo Ata">
      <formula>NOT(ISERROR(SEARCH("Riesgo Ata",Z23)))</formula>
    </cfRule>
    <cfRule type="containsText" dxfId="396" priority="396" stopIfTrue="1" operator="containsText" text="Riesgo Moderada">
      <formula>NOT(ISERROR(SEARCH("Riesgo Moderada",Z23)))</formula>
    </cfRule>
    <cfRule type="containsText" dxfId="395" priority="397" stopIfTrue="1" operator="containsText" text="Riesgo Bajo">
      <formula>NOT(ISERROR(SEARCH("Riesgo Bajo",Z23)))</formula>
    </cfRule>
    <cfRule type="containsText" dxfId="394" priority="398" stopIfTrue="1" operator="containsText" text="Riesgo Alto">
      <formula>NOT(ISERROR(SEARCH("Riesgo Alto",Z23)))</formula>
    </cfRule>
    <cfRule type="containsText" dxfId="393" priority="399" stopIfTrue="1" operator="containsText" text="Riesgo Extremo">
      <formula>NOT(ISERROR(SEARCH("Riesgo Extremo",Z23)))</formula>
    </cfRule>
  </conditionalFormatting>
  <conditionalFormatting sqref="Z23">
    <cfRule type="containsText" dxfId="392" priority="394" stopIfTrue="1" operator="containsText" text="Riesgo Extrema">
      <formula>NOT(ISERROR(SEARCH("Riesgo Extrema",Z23)))</formula>
    </cfRule>
  </conditionalFormatting>
  <conditionalFormatting sqref="AA23">
    <cfRule type="containsText" dxfId="391" priority="389" stopIfTrue="1" operator="containsText" text="riesgo extrema">
      <formula>NOT(ISERROR(SEARCH("riesgo extrema",AA23)))</formula>
    </cfRule>
    <cfRule type="containsText" dxfId="390" priority="390" stopIfTrue="1" operator="containsText" text="riesgo extrema">
      <formula>NOT(ISERROR(SEARCH("riesgo extrema",AA23)))</formula>
    </cfRule>
    <cfRule type="containsText" dxfId="389" priority="391" stopIfTrue="1" operator="containsText" text="riesgo moderada">
      <formula>NOT(ISERROR(SEARCH("riesgo moderada",AA23)))</formula>
    </cfRule>
    <cfRule type="containsText" dxfId="388" priority="392" stopIfTrue="1" operator="containsText" text="Riesgo alta">
      <formula>NOT(ISERROR(SEARCH("Riesgo alta",AA23)))</formula>
    </cfRule>
    <cfRule type="containsText" dxfId="387" priority="393" stopIfTrue="1" operator="containsText" text="Riesgo baja">
      <formula>NOT(ISERROR(SEARCH("Riesgo baja",AA23)))</formula>
    </cfRule>
  </conditionalFormatting>
  <conditionalFormatting sqref="Z29:Z31">
    <cfRule type="containsText" dxfId="386" priority="384" stopIfTrue="1" operator="containsText" text="Riesgo Ata">
      <formula>NOT(ISERROR(SEARCH("Riesgo Ata",Z29)))</formula>
    </cfRule>
    <cfRule type="containsText" dxfId="385" priority="385" stopIfTrue="1" operator="containsText" text="Riesgo Moderada">
      <formula>NOT(ISERROR(SEARCH("Riesgo Moderada",Z29)))</formula>
    </cfRule>
    <cfRule type="containsText" dxfId="384" priority="386" stopIfTrue="1" operator="containsText" text="Riesgo Bajo">
      <formula>NOT(ISERROR(SEARCH("Riesgo Bajo",Z29)))</formula>
    </cfRule>
    <cfRule type="containsText" dxfId="383" priority="387" stopIfTrue="1" operator="containsText" text="Riesgo Alto">
      <formula>NOT(ISERROR(SEARCH("Riesgo Alto",Z29)))</formula>
    </cfRule>
    <cfRule type="containsText" dxfId="382" priority="388" stopIfTrue="1" operator="containsText" text="Riesgo Extremo">
      <formula>NOT(ISERROR(SEARCH("Riesgo Extremo",Z29)))</formula>
    </cfRule>
  </conditionalFormatting>
  <conditionalFormatting sqref="Z29:Z31">
    <cfRule type="containsText" dxfId="381" priority="383" stopIfTrue="1" operator="containsText" text="Riesgo Extrema">
      <formula>NOT(ISERROR(SEARCH("Riesgo Extrema",Z29)))</formula>
    </cfRule>
  </conditionalFormatting>
  <conditionalFormatting sqref="AA29:AA31">
    <cfRule type="containsText" dxfId="380" priority="373" stopIfTrue="1" operator="containsText" text="Riesgo Ata">
      <formula>NOT(ISERROR(SEARCH("Riesgo Ata",AA29)))</formula>
    </cfRule>
    <cfRule type="containsText" dxfId="379" priority="374" stopIfTrue="1" operator="containsText" text="Riesgo Moderada">
      <formula>NOT(ISERROR(SEARCH("Riesgo Moderada",AA29)))</formula>
    </cfRule>
    <cfRule type="containsText" dxfId="378" priority="375" stopIfTrue="1" operator="containsText" text="Riesgo Bajo">
      <formula>NOT(ISERROR(SEARCH("Riesgo Bajo",AA29)))</formula>
    </cfRule>
    <cfRule type="containsText" dxfId="377" priority="376" stopIfTrue="1" operator="containsText" text="Riesgo Alto">
      <formula>NOT(ISERROR(SEARCH("Riesgo Alto",AA29)))</formula>
    </cfRule>
    <cfRule type="containsText" dxfId="376" priority="377" stopIfTrue="1" operator="containsText" text="Riesgo Extremo">
      <formula>NOT(ISERROR(SEARCH("Riesgo Extremo",AA29)))</formula>
    </cfRule>
  </conditionalFormatting>
  <conditionalFormatting sqref="AA29:AA31">
    <cfRule type="containsText" dxfId="375" priority="372" stopIfTrue="1" operator="containsText" text="Riesgo Extrema">
      <formula>NOT(ISERROR(SEARCH("Riesgo Extrema",AA29)))</formula>
    </cfRule>
  </conditionalFormatting>
  <conditionalFormatting sqref="Z32:Z34">
    <cfRule type="containsText" dxfId="374" priority="367" stopIfTrue="1" operator="containsText" text="Riesgo Ata">
      <formula>NOT(ISERROR(SEARCH("Riesgo Ata",Z32)))</formula>
    </cfRule>
    <cfRule type="containsText" dxfId="373" priority="368" stopIfTrue="1" operator="containsText" text="Riesgo Moderada">
      <formula>NOT(ISERROR(SEARCH("Riesgo Moderada",Z32)))</formula>
    </cfRule>
    <cfRule type="containsText" dxfId="372" priority="369" stopIfTrue="1" operator="containsText" text="Riesgo Bajo">
      <formula>NOT(ISERROR(SEARCH("Riesgo Bajo",Z32)))</formula>
    </cfRule>
    <cfRule type="containsText" dxfId="371" priority="370" stopIfTrue="1" operator="containsText" text="Riesgo Alto">
      <formula>NOT(ISERROR(SEARCH("Riesgo Alto",Z32)))</formula>
    </cfRule>
    <cfRule type="containsText" dxfId="370" priority="371" stopIfTrue="1" operator="containsText" text="Riesgo Extremo">
      <formula>NOT(ISERROR(SEARCH("Riesgo Extremo",Z32)))</formula>
    </cfRule>
  </conditionalFormatting>
  <conditionalFormatting sqref="Z32:Z34">
    <cfRule type="containsText" dxfId="369" priority="366" stopIfTrue="1" operator="containsText" text="Riesgo Extrema">
      <formula>NOT(ISERROR(SEARCH("Riesgo Extrema",Z32)))</formula>
    </cfRule>
  </conditionalFormatting>
  <conditionalFormatting sqref="Z38:Z40">
    <cfRule type="containsText" dxfId="368" priority="355" stopIfTrue="1" operator="containsText" text="Riesgo Ata">
      <formula>NOT(ISERROR(SEARCH("Riesgo Ata",Z38)))</formula>
    </cfRule>
    <cfRule type="containsText" dxfId="367" priority="356" stopIfTrue="1" operator="containsText" text="Riesgo Moderada">
      <formula>NOT(ISERROR(SEARCH("Riesgo Moderada",Z38)))</formula>
    </cfRule>
    <cfRule type="containsText" dxfId="366" priority="357" stopIfTrue="1" operator="containsText" text="Riesgo Bajo">
      <formula>NOT(ISERROR(SEARCH("Riesgo Bajo",Z38)))</formula>
    </cfRule>
    <cfRule type="containsText" dxfId="365" priority="358" stopIfTrue="1" operator="containsText" text="Riesgo Alto">
      <formula>NOT(ISERROR(SEARCH("Riesgo Alto",Z38)))</formula>
    </cfRule>
    <cfRule type="containsText" dxfId="364" priority="359" stopIfTrue="1" operator="containsText" text="Riesgo Extremo">
      <formula>NOT(ISERROR(SEARCH("Riesgo Extremo",Z38)))</formula>
    </cfRule>
  </conditionalFormatting>
  <conditionalFormatting sqref="Z38:Z40">
    <cfRule type="containsText" dxfId="363" priority="354" stopIfTrue="1" operator="containsText" text="Riesgo Extrema">
      <formula>NOT(ISERROR(SEARCH("Riesgo Extrema",Z38)))</formula>
    </cfRule>
  </conditionalFormatting>
  <conditionalFormatting sqref="AA38:AA40">
    <cfRule type="containsText" dxfId="362" priority="349" stopIfTrue="1" operator="containsText" text="Riesgo Ata">
      <formula>NOT(ISERROR(SEARCH("Riesgo Ata",AA38)))</formula>
    </cfRule>
    <cfRule type="containsText" dxfId="361" priority="350" stopIfTrue="1" operator="containsText" text="Riesgo Moderada">
      <formula>NOT(ISERROR(SEARCH("Riesgo Moderada",AA38)))</formula>
    </cfRule>
    <cfRule type="containsText" dxfId="360" priority="351" stopIfTrue="1" operator="containsText" text="Riesgo Bajo">
      <formula>NOT(ISERROR(SEARCH("Riesgo Bajo",AA38)))</formula>
    </cfRule>
    <cfRule type="containsText" dxfId="359" priority="352" stopIfTrue="1" operator="containsText" text="Riesgo Alto">
      <formula>NOT(ISERROR(SEARCH("Riesgo Alto",AA38)))</formula>
    </cfRule>
    <cfRule type="containsText" dxfId="358" priority="353" stopIfTrue="1" operator="containsText" text="Riesgo Extremo">
      <formula>NOT(ISERROR(SEARCH("Riesgo Extremo",AA38)))</formula>
    </cfRule>
  </conditionalFormatting>
  <conditionalFormatting sqref="AA38:AA40">
    <cfRule type="containsText" dxfId="357" priority="348" stopIfTrue="1" operator="containsText" text="Riesgo Extrema">
      <formula>NOT(ISERROR(SEARCH("Riesgo Extrema",AA38)))</formula>
    </cfRule>
  </conditionalFormatting>
  <conditionalFormatting sqref="Z41:Z43">
    <cfRule type="containsText" dxfId="356" priority="343" stopIfTrue="1" operator="containsText" text="Riesgo Ata">
      <formula>NOT(ISERROR(SEARCH("Riesgo Ata",Z41)))</formula>
    </cfRule>
    <cfRule type="containsText" dxfId="355" priority="344" stopIfTrue="1" operator="containsText" text="Riesgo Moderada">
      <formula>NOT(ISERROR(SEARCH("Riesgo Moderada",Z41)))</formula>
    </cfRule>
    <cfRule type="containsText" dxfId="354" priority="345" stopIfTrue="1" operator="containsText" text="Riesgo Bajo">
      <formula>NOT(ISERROR(SEARCH("Riesgo Bajo",Z41)))</formula>
    </cfRule>
    <cfRule type="containsText" dxfId="353" priority="346" stopIfTrue="1" operator="containsText" text="Riesgo Alto">
      <formula>NOT(ISERROR(SEARCH("Riesgo Alto",Z41)))</formula>
    </cfRule>
    <cfRule type="containsText" dxfId="352" priority="347" stopIfTrue="1" operator="containsText" text="Riesgo Extremo">
      <formula>NOT(ISERROR(SEARCH("Riesgo Extremo",Z41)))</formula>
    </cfRule>
  </conditionalFormatting>
  <conditionalFormatting sqref="Z41:Z43">
    <cfRule type="containsText" dxfId="351" priority="342" stopIfTrue="1" operator="containsText" text="Riesgo Extrema">
      <formula>NOT(ISERROR(SEARCH("Riesgo Extrema",Z41)))</formula>
    </cfRule>
  </conditionalFormatting>
  <conditionalFormatting sqref="AA41:AA43">
    <cfRule type="containsText" dxfId="350" priority="332" stopIfTrue="1" operator="containsText" text="Riesgo Ata">
      <formula>NOT(ISERROR(SEARCH("Riesgo Ata",AA41)))</formula>
    </cfRule>
    <cfRule type="containsText" dxfId="349" priority="333" stopIfTrue="1" operator="containsText" text="Riesgo Moderada">
      <formula>NOT(ISERROR(SEARCH("Riesgo Moderada",AA41)))</formula>
    </cfRule>
    <cfRule type="containsText" dxfId="348" priority="334" stopIfTrue="1" operator="containsText" text="Riesgo Bajo">
      <formula>NOT(ISERROR(SEARCH("Riesgo Bajo",AA41)))</formula>
    </cfRule>
    <cfRule type="containsText" dxfId="347" priority="335" stopIfTrue="1" operator="containsText" text="Riesgo Alto">
      <formula>NOT(ISERROR(SEARCH("Riesgo Alto",AA41)))</formula>
    </cfRule>
    <cfRule type="containsText" dxfId="346" priority="336" stopIfTrue="1" operator="containsText" text="Riesgo Extremo">
      <formula>NOT(ISERROR(SEARCH("Riesgo Extremo",AA41)))</formula>
    </cfRule>
  </conditionalFormatting>
  <conditionalFormatting sqref="AA41:AA43">
    <cfRule type="containsText" dxfId="345" priority="331" stopIfTrue="1" operator="containsText" text="Riesgo Extrema">
      <formula>NOT(ISERROR(SEARCH("Riesgo Extrema",AA41)))</formula>
    </cfRule>
  </conditionalFormatting>
  <conditionalFormatting sqref="Y23 Y26 Y29 Y32 Y35 Y38 Y41 Y44 Y47 Y50 Y53 Y56 Y59 Y62 Y65">
    <cfRule type="containsText" dxfId="344" priority="218" stopIfTrue="1" operator="containsText" text="Riesgo Alto">
      <formula>NOT(ISERROR(SEARCH("Riesgo Alto",Y23)))</formula>
    </cfRule>
    <cfRule type="containsText" dxfId="343" priority="219" stopIfTrue="1" operator="containsText" text="Riesgo Moderado">
      <formula>NOT(ISERROR(SEARCH("Riesgo Moderado",Y23)))</formula>
    </cfRule>
    <cfRule type="containsText" dxfId="342" priority="220" stopIfTrue="1" operator="containsText" text="Riesgo Bajo">
      <formula>NOT(ISERROR(SEARCH("Riesgo Bajo",Y23)))</formula>
    </cfRule>
    <cfRule type="containsText" dxfId="341" priority="221" stopIfTrue="1" operator="containsText" text="Riesgo Alto">
      <formula>NOT(ISERROR(SEARCH("Riesgo Alto",Y23)))</formula>
    </cfRule>
    <cfRule type="containsText" dxfId="340" priority="222" stopIfTrue="1" operator="containsText" text="Riesgo Extremo">
      <formula>NOT(ISERROR(SEARCH("Riesgo Extremo",Y23)))</formula>
    </cfRule>
  </conditionalFormatting>
  <conditionalFormatting sqref="Y23 Y26 Y29 Y32 Y35 Y38 Y41 Y44 Y47 Y50 Y53 Y56 Y59 Y62 Y65">
    <cfRule type="containsText" dxfId="339" priority="217" stopIfTrue="1" operator="containsText" text="Riesgo Extremo">
      <formula>NOT(ISERROR(SEARCH("Riesgo Extremo",Y23)))</formula>
    </cfRule>
  </conditionalFormatting>
  <conditionalFormatting sqref="F36">
    <cfRule type="containsText" dxfId="338" priority="128" stopIfTrue="1" operator="containsText" text="Riesgo Alto">
      <formula>NOT(ISERROR(SEARCH("Riesgo Alto",F36)))</formula>
    </cfRule>
    <cfRule type="containsText" dxfId="337" priority="129" stopIfTrue="1" operator="containsText" text="Riesgo Moderado">
      <formula>NOT(ISERROR(SEARCH("Riesgo Moderado",F36)))</formula>
    </cfRule>
    <cfRule type="containsText" dxfId="336" priority="130" stopIfTrue="1" operator="containsText" text="Riesgo Bajo">
      <formula>NOT(ISERROR(SEARCH("Riesgo Bajo",F36)))</formula>
    </cfRule>
    <cfRule type="containsText" dxfId="335" priority="131" stopIfTrue="1" operator="containsText" text="Riesgo Alto">
      <formula>NOT(ISERROR(SEARCH("Riesgo Alto",F36)))</formula>
    </cfRule>
    <cfRule type="containsText" dxfId="334" priority="132" stopIfTrue="1" operator="containsText" text="Riesgo Extremo">
      <formula>NOT(ISERROR(SEARCH("Riesgo Extremo",F36)))</formula>
    </cfRule>
  </conditionalFormatting>
  <conditionalFormatting sqref="F36">
    <cfRule type="containsText" dxfId="333" priority="127" stopIfTrue="1" operator="containsText" text="Riesgo Extremo">
      <formula>NOT(ISERROR(SEARCH("Riesgo Extremo",F36)))</formula>
    </cfRule>
  </conditionalFormatting>
  <conditionalFormatting sqref="F33:F34">
    <cfRule type="containsText" dxfId="332" priority="122" stopIfTrue="1" operator="containsText" text="Riesgo Alto">
      <formula>NOT(ISERROR(SEARCH("Riesgo Alto",F33)))</formula>
    </cfRule>
    <cfRule type="containsText" dxfId="331" priority="123" stopIfTrue="1" operator="containsText" text="Riesgo Moderado">
      <formula>NOT(ISERROR(SEARCH("Riesgo Moderado",F33)))</formula>
    </cfRule>
    <cfRule type="containsText" dxfId="330" priority="124" stopIfTrue="1" operator="containsText" text="Riesgo Bajo">
      <formula>NOT(ISERROR(SEARCH("Riesgo Bajo",F33)))</formula>
    </cfRule>
    <cfRule type="containsText" dxfId="329" priority="125" stopIfTrue="1" operator="containsText" text="Riesgo Alto">
      <formula>NOT(ISERROR(SEARCH("Riesgo Alto",F33)))</formula>
    </cfRule>
    <cfRule type="containsText" dxfId="328" priority="126" stopIfTrue="1" operator="containsText" text="Riesgo Extremo">
      <formula>NOT(ISERROR(SEARCH("Riesgo Extremo",F33)))</formula>
    </cfRule>
  </conditionalFormatting>
  <conditionalFormatting sqref="F33:F34">
    <cfRule type="containsText" dxfId="327" priority="121" stopIfTrue="1" operator="containsText" text="Riesgo Extremo">
      <formula>NOT(ISERROR(SEARCH("Riesgo Extremo",F33)))</formula>
    </cfRule>
  </conditionalFormatting>
  <conditionalFormatting sqref="F30">
    <cfRule type="containsText" dxfId="326" priority="116" stopIfTrue="1" operator="containsText" text="Riesgo Alto">
      <formula>NOT(ISERROR(SEARCH("Riesgo Alto",F30)))</formula>
    </cfRule>
    <cfRule type="containsText" dxfId="325" priority="117" stopIfTrue="1" operator="containsText" text="Riesgo Moderado">
      <formula>NOT(ISERROR(SEARCH("Riesgo Moderado",F30)))</formula>
    </cfRule>
    <cfRule type="containsText" dxfId="324" priority="118" stopIfTrue="1" operator="containsText" text="Riesgo Bajo">
      <formula>NOT(ISERROR(SEARCH("Riesgo Bajo",F30)))</formula>
    </cfRule>
    <cfRule type="containsText" dxfId="323" priority="119" stopIfTrue="1" operator="containsText" text="Riesgo Alto">
      <formula>NOT(ISERROR(SEARCH("Riesgo Alto",F30)))</formula>
    </cfRule>
    <cfRule type="containsText" dxfId="322" priority="120" stopIfTrue="1" operator="containsText" text="Riesgo Extremo">
      <formula>NOT(ISERROR(SEARCH("Riesgo Extremo",F30)))</formula>
    </cfRule>
  </conditionalFormatting>
  <conditionalFormatting sqref="F30">
    <cfRule type="containsText" dxfId="321" priority="115" stopIfTrue="1" operator="containsText" text="Riesgo Extremo">
      <formula>NOT(ISERROR(SEARCH("Riesgo Extremo",F30)))</formula>
    </cfRule>
  </conditionalFormatting>
  <conditionalFormatting sqref="F27">
    <cfRule type="containsText" dxfId="320" priority="110" stopIfTrue="1" operator="containsText" text="Riesgo Alto">
      <formula>NOT(ISERROR(SEARCH("Riesgo Alto",F27)))</formula>
    </cfRule>
    <cfRule type="containsText" dxfId="319" priority="111" stopIfTrue="1" operator="containsText" text="Riesgo Moderado">
      <formula>NOT(ISERROR(SEARCH("Riesgo Moderado",F27)))</formula>
    </cfRule>
    <cfRule type="containsText" dxfId="318" priority="112" stopIfTrue="1" operator="containsText" text="Riesgo Bajo">
      <formula>NOT(ISERROR(SEARCH("Riesgo Bajo",F27)))</formula>
    </cfRule>
    <cfRule type="containsText" dxfId="317" priority="113" stopIfTrue="1" operator="containsText" text="Riesgo Alto">
      <formula>NOT(ISERROR(SEARCH("Riesgo Alto",F27)))</formula>
    </cfRule>
    <cfRule type="containsText" dxfId="316" priority="114" stopIfTrue="1" operator="containsText" text="Riesgo Extremo">
      <formula>NOT(ISERROR(SEARCH("Riesgo Extremo",F27)))</formula>
    </cfRule>
  </conditionalFormatting>
  <conditionalFormatting sqref="F27">
    <cfRule type="containsText" dxfId="315" priority="109" stopIfTrue="1" operator="containsText" text="Riesgo Extremo">
      <formula>NOT(ISERROR(SEARCH("Riesgo Extremo",F27)))</formula>
    </cfRule>
  </conditionalFormatting>
  <conditionalFormatting sqref="F24">
    <cfRule type="containsText" dxfId="314" priority="104" stopIfTrue="1" operator="containsText" text="Riesgo Alto">
      <formula>NOT(ISERROR(SEARCH("Riesgo Alto",F24)))</formula>
    </cfRule>
    <cfRule type="containsText" dxfId="313" priority="105" stopIfTrue="1" operator="containsText" text="Riesgo Moderado">
      <formula>NOT(ISERROR(SEARCH("Riesgo Moderado",F24)))</formula>
    </cfRule>
    <cfRule type="containsText" dxfId="312" priority="106" stopIfTrue="1" operator="containsText" text="Riesgo Bajo">
      <formula>NOT(ISERROR(SEARCH("Riesgo Bajo",F24)))</formula>
    </cfRule>
    <cfRule type="containsText" dxfId="311" priority="107" stopIfTrue="1" operator="containsText" text="Riesgo Alto">
      <formula>NOT(ISERROR(SEARCH("Riesgo Alto",F24)))</formula>
    </cfRule>
    <cfRule type="containsText" dxfId="310" priority="108" stopIfTrue="1" operator="containsText" text="Riesgo Extremo">
      <formula>NOT(ISERROR(SEARCH("Riesgo Extremo",F24)))</formula>
    </cfRule>
  </conditionalFormatting>
  <conditionalFormatting sqref="F24">
    <cfRule type="containsText" dxfId="309" priority="103" stopIfTrue="1" operator="containsText" text="Riesgo Extremo">
      <formula>NOT(ISERROR(SEARCH("Riesgo Extremo",F24)))</formula>
    </cfRule>
  </conditionalFormatting>
  <conditionalFormatting sqref="F39">
    <cfRule type="containsText" dxfId="308" priority="98" stopIfTrue="1" operator="containsText" text="Riesgo Alto">
      <formula>NOT(ISERROR(SEARCH("Riesgo Alto",F39)))</formula>
    </cfRule>
    <cfRule type="containsText" dxfId="307" priority="99" stopIfTrue="1" operator="containsText" text="Riesgo Moderado">
      <formula>NOT(ISERROR(SEARCH("Riesgo Moderado",F39)))</formula>
    </cfRule>
    <cfRule type="containsText" dxfId="306" priority="100" stopIfTrue="1" operator="containsText" text="Riesgo Bajo">
      <formula>NOT(ISERROR(SEARCH("Riesgo Bajo",F39)))</formula>
    </cfRule>
    <cfRule type="containsText" dxfId="305" priority="101" stopIfTrue="1" operator="containsText" text="Riesgo Alto">
      <formula>NOT(ISERROR(SEARCH("Riesgo Alto",F39)))</formula>
    </cfRule>
    <cfRule type="containsText" dxfId="304" priority="102" stopIfTrue="1" operator="containsText" text="Riesgo Extremo">
      <formula>NOT(ISERROR(SEARCH("Riesgo Extremo",F39)))</formula>
    </cfRule>
  </conditionalFormatting>
  <conditionalFormatting sqref="F39">
    <cfRule type="containsText" dxfId="303" priority="97" stopIfTrue="1" operator="containsText" text="Riesgo Extremo">
      <formula>NOT(ISERROR(SEARCH("Riesgo Extremo",F39)))</formula>
    </cfRule>
  </conditionalFormatting>
  <conditionalFormatting sqref="F42">
    <cfRule type="containsText" dxfId="302" priority="92" stopIfTrue="1" operator="containsText" text="Riesgo Alto">
      <formula>NOT(ISERROR(SEARCH("Riesgo Alto",F42)))</formula>
    </cfRule>
    <cfRule type="containsText" dxfId="301" priority="93" stopIfTrue="1" operator="containsText" text="Riesgo Moderado">
      <formula>NOT(ISERROR(SEARCH("Riesgo Moderado",F42)))</formula>
    </cfRule>
    <cfRule type="containsText" dxfId="300" priority="94" stopIfTrue="1" operator="containsText" text="Riesgo Bajo">
      <formula>NOT(ISERROR(SEARCH("Riesgo Bajo",F42)))</formula>
    </cfRule>
    <cfRule type="containsText" dxfId="299" priority="95" stopIfTrue="1" operator="containsText" text="Riesgo Alto">
      <formula>NOT(ISERROR(SEARCH("Riesgo Alto",F42)))</formula>
    </cfRule>
    <cfRule type="containsText" dxfId="298" priority="96" stopIfTrue="1" operator="containsText" text="Riesgo Extremo">
      <formula>NOT(ISERROR(SEARCH("Riesgo Extremo",F42)))</formula>
    </cfRule>
  </conditionalFormatting>
  <conditionalFormatting sqref="F42">
    <cfRule type="containsText" dxfId="297" priority="91" stopIfTrue="1" operator="containsText" text="Riesgo Extremo">
      <formula>NOT(ISERROR(SEARCH("Riesgo Extremo",F42)))</formula>
    </cfRule>
  </conditionalFormatting>
  <conditionalFormatting sqref="F45">
    <cfRule type="containsText" dxfId="296" priority="86" stopIfTrue="1" operator="containsText" text="Riesgo Alto">
      <formula>NOT(ISERROR(SEARCH("Riesgo Alto",F45)))</formula>
    </cfRule>
    <cfRule type="containsText" dxfId="295" priority="87" stopIfTrue="1" operator="containsText" text="Riesgo Moderado">
      <formula>NOT(ISERROR(SEARCH("Riesgo Moderado",F45)))</formula>
    </cfRule>
    <cfRule type="containsText" dxfId="294" priority="88" stopIfTrue="1" operator="containsText" text="Riesgo Bajo">
      <formula>NOT(ISERROR(SEARCH("Riesgo Bajo",F45)))</formula>
    </cfRule>
    <cfRule type="containsText" dxfId="293" priority="89" stopIfTrue="1" operator="containsText" text="Riesgo Alto">
      <formula>NOT(ISERROR(SEARCH("Riesgo Alto",F45)))</formula>
    </cfRule>
    <cfRule type="containsText" dxfId="292" priority="90" stopIfTrue="1" operator="containsText" text="Riesgo Extremo">
      <formula>NOT(ISERROR(SEARCH("Riesgo Extremo",F45)))</formula>
    </cfRule>
  </conditionalFormatting>
  <conditionalFormatting sqref="F45">
    <cfRule type="containsText" dxfId="291" priority="85" stopIfTrue="1" operator="containsText" text="Riesgo Extremo">
      <formula>NOT(ISERROR(SEARCH("Riesgo Extremo",F45)))</formula>
    </cfRule>
  </conditionalFormatting>
  <conditionalFormatting sqref="F48">
    <cfRule type="containsText" dxfId="290" priority="80" stopIfTrue="1" operator="containsText" text="Riesgo Alto">
      <formula>NOT(ISERROR(SEARCH("Riesgo Alto",F48)))</formula>
    </cfRule>
    <cfRule type="containsText" dxfId="289" priority="81" stopIfTrue="1" operator="containsText" text="Riesgo Moderado">
      <formula>NOT(ISERROR(SEARCH("Riesgo Moderado",F48)))</formula>
    </cfRule>
    <cfRule type="containsText" dxfId="288" priority="82" stopIfTrue="1" operator="containsText" text="Riesgo Bajo">
      <formula>NOT(ISERROR(SEARCH("Riesgo Bajo",F48)))</formula>
    </cfRule>
    <cfRule type="containsText" dxfId="287" priority="83" stopIfTrue="1" operator="containsText" text="Riesgo Alto">
      <formula>NOT(ISERROR(SEARCH("Riesgo Alto",F48)))</formula>
    </cfRule>
    <cfRule type="containsText" dxfId="286" priority="84" stopIfTrue="1" operator="containsText" text="Riesgo Extremo">
      <formula>NOT(ISERROR(SEARCH("Riesgo Extremo",F48)))</formula>
    </cfRule>
  </conditionalFormatting>
  <conditionalFormatting sqref="F48">
    <cfRule type="containsText" dxfId="285" priority="79" stopIfTrue="1" operator="containsText" text="Riesgo Extremo">
      <formula>NOT(ISERROR(SEARCH("Riesgo Extremo",F48)))</formula>
    </cfRule>
  </conditionalFormatting>
  <conditionalFormatting sqref="F51">
    <cfRule type="containsText" dxfId="284" priority="74" stopIfTrue="1" operator="containsText" text="Riesgo Alto">
      <formula>NOT(ISERROR(SEARCH("Riesgo Alto",F51)))</formula>
    </cfRule>
    <cfRule type="containsText" dxfId="283" priority="75" stopIfTrue="1" operator="containsText" text="Riesgo Moderado">
      <formula>NOT(ISERROR(SEARCH("Riesgo Moderado",F51)))</formula>
    </cfRule>
    <cfRule type="containsText" dxfId="282" priority="76" stopIfTrue="1" operator="containsText" text="Riesgo Bajo">
      <formula>NOT(ISERROR(SEARCH("Riesgo Bajo",F51)))</formula>
    </cfRule>
    <cfRule type="containsText" dxfId="281" priority="77" stopIfTrue="1" operator="containsText" text="Riesgo Alto">
      <formula>NOT(ISERROR(SEARCH("Riesgo Alto",F51)))</formula>
    </cfRule>
    <cfRule type="containsText" dxfId="280" priority="78" stopIfTrue="1" operator="containsText" text="Riesgo Extremo">
      <formula>NOT(ISERROR(SEARCH("Riesgo Extremo",F51)))</formula>
    </cfRule>
  </conditionalFormatting>
  <conditionalFormatting sqref="F51">
    <cfRule type="containsText" dxfId="279" priority="73" stopIfTrue="1" operator="containsText" text="Riesgo Extremo">
      <formula>NOT(ISERROR(SEARCH("Riesgo Extremo",F51)))</formula>
    </cfRule>
  </conditionalFormatting>
  <conditionalFormatting sqref="F54">
    <cfRule type="containsText" dxfId="278" priority="68" stopIfTrue="1" operator="containsText" text="Riesgo Alto">
      <formula>NOT(ISERROR(SEARCH("Riesgo Alto",F54)))</formula>
    </cfRule>
    <cfRule type="containsText" dxfId="277" priority="69" stopIfTrue="1" operator="containsText" text="Riesgo Moderado">
      <formula>NOT(ISERROR(SEARCH("Riesgo Moderado",F54)))</formula>
    </cfRule>
    <cfRule type="containsText" dxfId="276" priority="70" stopIfTrue="1" operator="containsText" text="Riesgo Bajo">
      <formula>NOT(ISERROR(SEARCH("Riesgo Bajo",F54)))</formula>
    </cfRule>
    <cfRule type="containsText" dxfId="275" priority="71" stopIfTrue="1" operator="containsText" text="Riesgo Alto">
      <formula>NOT(ISERROR(SEARCH("Riesgo Alto",F54)))</formula>
    </cfRule>
    <cfRule type="containsText" dxfId="274" priority="72" stopIfTrue="1" operator="containsText" text="Riesgo Extremo">
      <formula>NOT(ISERROR(SEARCH("Riesgo Extremo",F54)))</formula>
    </cfRule>
  </conditionalFormatting>
  <conditionalFormatting sqref="F54">
    <cfRule type="containsText" dxfId="273" priority="67" stopIfTrue="1" operator="containsText" text="Riesgo Extremo">
      <formula>NOT(ISERROR(SEARCH("Riesgo Extremo",F54)))</formula>
    </cfRule>
  </conditionalFormatting>
  <conditionalFormatting sqref="F57">
    <cfRule type="containsText" dxfId="272" priority="62" stopIfTrue="1" operator="containsText" text="Riesgo Alto">
      <formula>NOT(ISERROR(SEARCH("Riesgo Alto",F57)))</formula>
    </cfRule>
    <cfRule type="containsText" dxfId="271" priority="63" stopIfTrue="1" operator="containsText" text="Riesgo Moderado">
      <formula>NOT(ISERROR(SEARCH("Riesgo Moderado",F57)))</formula>
    </cfRule>
    <cfRule type="containsText" dxfId="270" priority="64" stopIfTrue="1" operator="containsText" text="Riesgo Bajo">
      <formula>NOT(ISERROR(SEARCH("Riesgo Bajo",F57)))</formula>
    </cfRule>
    <cfRule type="containsText" dxfId="269" priority="65" stopIfTrue="1" operator="containsText" text="Riesgo Alto">
      <formula>NOT(ISERROR(SEARCH("Riesgo Alto",F57)))</formula>
    </cfRule>
    <cfRule type="containsText" dxfId="268" priority="66" stopIfTrue="1" operator="containsText" text="Riesgo Extremo">
      <formula>NOT(ISERROR(SEARCH("Riesgo Extremo",F57)))</formula>
    </cfRule>
  </conditionalFormatting>
  <conditionalFormatting sqref="F57">
    <cfRule type="containsText" dxfId="267" priority="61" stopIfTrue="1" operator="containsText" text="Riesgo Extremo">
      <formula>NOT(ISERROR(SEARCH("Riesgo Extremo",F57)))</formula>
    </cfRule>
  </conditionalFormatting>
  <conditionalFormatting sqref="F60">
    <cfRule type="containsText" dxfId="266" priority="56" stopIfTrue="1" operator="containsText" text="Riesgo Alto">
      <formula>NOT(ISERROR(SEARCH("Riesgo Alto",F60)))</formula>
    </cfRule>
    <cfRule type="containsText" dxfId="265" priority="57" stopIfTrue="1" operator="containsText" text="Riesgo Moderado">
      <formula>NOT(ISERROR(SEARCH("Riesgo Moderado",F60)))</formula>
    </cfRule>
    <cfRule type="containsText" dxfId="264" priority="58" stopIfTrue="1" operator="containsText" text="Riesgo Bajo">
      <formula>NOT(ISERROR(SEARCH("Riesgo Bajo",F60)))</formula>
    </cfRule>
    <cfRule type="containsText" dxfId="263" priority="59" stopIfTrue="1" operator="containsText" text="Riesgo Alto">
      <formula>NOT(ISERROR(SEARCH("Riesgo Alto",F60)))</formula>
    </cfRule>
    <cfRule type="containsText" dxfId="262" priority="60" stopIfTrue="1" operator="containsText" text="Riesgo Extremo">
      <formula>NOT(ISERROR(SEARCH("Riesgo Extremo",F60)))</formula>
    </cfRule>
  </conditionalFormatting>
  <conditionalFormatting sqref="F60">
    <cfRule type="containsText" dxfId="261" priority="55" stopIfTrue="1" operator="containsText" text="Riesgo Extremo">
      <formula>NOT(ISERROR(SEARCH("Riesgo Extremo",F60)))</formula>
    </cfRule>
  </conditionalFormatting>
  <conditionalFormatting sqref="F63">
    <cfRule type="containsText" dxfId="260" priority="50" stopIfTrue="1" operator="containsText" text="Riesgo Alto">
      <formula>NOT(ISERROR(SEARCH("Riesgo Alto",F63)))</formula>
    </cfRule>
    <cfRule type="containsText" dxfId="259" priority="51" stopIfTrue="1" operator="containsText" text="Riesgo Moderado">
      <formula>NOT(ISERROR(SEARCH("Riesgo Moderado",F63)))</formula>
    </cfRule>
    <cfRule type="containsText" dxfId="258" priority="52" stopIfTrue="1" operator="containsText" text="Riesgo Bajo">
      <formula>NOT(ISERROR(SEARCH("Riesgo Bajo",F63)))</formula>
    </cfRule>
    <cfRule type="containsText" dxfId="257" priority="53" stopIfTrue="1" operator="containsText" text="Riesgo Alto">
      <formula>NOT(ISERROR(SEARCH("Riesgo Alto",F63)))</formula>
    </cfRule>
    <cfRule type="containsText" dxfId="256" priority="54" stopIfTrue="1" operator="containsText" text="Riesgo Extremo">
      <formula>NOT(ISERROR(SEARCH("Riesgo Extremo",F63)))</formula>
    </cfRule>
  </conditionalFormatting>
  <conditionalFormatting sqref="F63">
    <cfRule type="containsText" dxfId="255" priority="49" stopIfTrue="1" operator="containsText" text="Riesgo Extremo">
      <formula>NOT(ISERROR(SEARCH("Riesgo Extremo",F63)))</formula>
    </cfRule>
  </conditionalFormatting>
  <conditionalFormatting sqref="F66">
    <cfRule type="containsText" dxfId="254" priority="44" stopIfTrue="1" operator="containsText" text="Riesgo Alto">
      <formula>NOT(ISERROR(SEARCH("Riesgo Alto",F66)))</formula>
    </cfRule>
    <cfRule type="containsText" dxfId="253" priority="45" stopIfTrue="1" operator="containsText" text="Riesgo Moderado">
      <formula>NOT(ISERROR(SEARCH("Riesgo Moderado",F66)))</formula>
    </cfRule>
    <cfRule type="containsText" dxfId="252" priority="46" stopIfTrue="1" operator="containsText" text="Riesgo Bajo">
      <formula>NOT(ISERROR(SEARCH("Riesgo Bajo",F66)))</formula>
    </cfRule>
    <cfRule type="containsText" dxfId="251" priority="47" stopIfTrue="1" operator="containsText" text="Riesgo Alto">
      <formula>NOT(ISERROR(SEARCH("Riesgo Alto",F66)))</formula>
    </cfRule>
    <cfRule type="containsText" dxfId="250" priority="48" stopIfTrue="1" operator="containsText" text="Riesgo Extremo">
      <formula>NOT(ISERROR(SEARCH("Riesgo Extremo",F66)))</formula>
    </cfRule>
  </conditionalFormatting>
  <conditionalFormatting sqref="F66">
    <cfRule type="containsText" dxfId="249" priority="43" stopIfTrue="1" operator="containsText" text="Riesgo Extremo">
      <formula>NOT(ISERROR(SEARCH("Riesgo Extremo",F66)))</formula>
    </cfRule>
  </conditionalFormatting>
  <dataValidations count="11">
    <dataValidation type="list" allowBlank="1" showDropDown="1" showInputMessage="1" showErrorMessage="1" sqref="I36:I67 I27:I28 I30:I34 I24:I25">
      <formula1>PROBABILIDAD</formula1>
    </dataValidation>
    <dataValidation type="list" allowBlank="1" showInputMessage="1" showErrorMessage="1" errorTitle="ERROR" error="Este valor no es permitido" sqref="G53:G67">
      <formula1>EXISTENCONTROLES</formula1>
    </dataValidation>
    <dataValidation type="list" allowBlank="1" showInputMessage="1" showErrorMessage="1" sqref="K53:K67">
      <formula1>HerramientaControl</formula1>
    </dataValidation>
    <dataValidation type="list" allowBlank="1" showInputMessage="1" showErrorMessage="1" errorTitle="ERROR" error="Este valor no es permitido" sqref="L53:L67 M23:M67">
      <formula1>ManualesInstructivos</formula1>
    </dataValidation>
    <dataValidation type="list" allowBlank="1" showInputMessage="1" showErrorMessage="1" errorTitle="ERROR" error="Este valor no es permitido" sqref="P53:P67 O23:O67">
      <formula1>ResponDefinidos</formula1>
    </dataValidation>
    <dataValidation type="list" allowBlank="1" showInputMessage="1" showErrorMessage="1" errorTitle="ERROR" error="Este valor no es permitido" sqref="Q53:Q67 P23:P52">
      <formula1>FrecuenciaSeguim</formula1>
    </dataValidation>
    <dataValidation type="list" allowBlank="1" showDropDown="1" showInputMessage="1" showErrorMessage="1" sqref="J36:J67 I35 J23:J34">
      <formula1>IMPACTO</formula1>
    </dataValidation>
    <dataValidation type="list" allowBlank="1" showInputMessage="1" showErrorMessage="1" errorTitle="ERROR" error="Este valor no es permitido" sqref="N23:N67">
      <formula1>HerramientaEfectiva</formula1>
    </dataValidation>
    <dataValidation type="list" allowBlank="1" showInputMessage="1" showErrorMessage="1" errorTitle="ERROR" error="Este valor no es permitido" sqref="L23:L52">
      <formula1>HerramientaControl</formula1>
    </dataValidation>
    <dataValidation type="list" allowBlank="1" showInputMessage="1" showErrorMessage="1" errorTitle="Dato erróneo" error="Solo elementos de la lista" sqref="K23:K52">
      <formula1>ExistenManuales</formula1>
    </dataValidation>
    <dataValidation type="list" allowBlank="1" showInputMessage="1" showErrorMessage="1" errorTitle="Dato erróneo" error="Solo elementos de la lista" sqref="Q23:Q52">
      <formula1>EvidenciaSeguimiento</formula1>
    </dataValidation>
  </dataValidations>
  <printOptions horizontalCentered="1" verticalCentered="1"/>
  <pageMargins left="0.98425196850393704" right="0" top="0" bottom="0" header="0" footer="0"/>
  <pageSetup scale="24" fitToHeight="2"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DB!$D$4:$D$6</xm:f>
          </x14:formula1>
          <xm:sqref>G23:G52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0"/>
  </sheetPr>
  <dimension ref="B1:AB66"/>
  <sheetViews>
    <sheetView tabSelected="1" topLeftCell="B15" zoomScale="50" zoomScaleNormal="50" workbookViewId="0">
      <selection activeCell="J19" sqref="J19"/>
    </sheetView>
  </sheetViews>
  <sheetFormatPr baseColWidth="10" defaultColWidth="11.42578125" defaultRowHeight="93.75" customHeight="1" x14ac:dyDescent="0.35"/>
  <cols>
    <col min="1" max="1" width="0" style="94" hidden="1" customWidth="1"/>
    <col min="2" max="2" width="6.42578125" style="94" customWidth="1"/>
    <col min="3" max="3" width="11.5703125" style="94" customWidth="1"/>
    <col min="4" max="4" width="38.28515625" style="94" customWidth="1"/>
    <col min="5" max="5" width="46.7109375" style="94" customWidth="1"/>
    <col min="6" max="6" width="23.7109375" style="94" customWidth="1"/>
    <col min="7" max="7" width="23.42578125" style="94" customWidth="1"/>
    <col min="8" max="8" width="20.42578125" style="94" customWidth="1"/>
    <col min="9" max="9" width="29.140625" style="94" customWidth="1"/>
    <col min="10" max="10" width="51" style="94" customWidth="1"/>
    <col min="11" max="11" width="22.28515625" style="94" hidden="1" customWidth="1"/>
    <col min="12" max="12" width="24.7109375" style="94" customWidth="1"/>
    <col min="13" max="13" width="19.7109375" style="94" customWidth="1"/>
    <col min="14" max="14" width="23.7109375" style="94" customWidth="1"/>
    <col min="15" max="15" width="32" style="94" customWidth="1"/>
    <col min="16" max="16" width="20.7109375" style="94" customWidth="1"/>
    <col min="17" max="17" width="61.28515625" style="94" customWidth="1"/>
    <col min="18" max="18" width="38.140625" style="94" customWidth="1"/>
    <col min="19" max="19" width="26.5703125" style="94" customWidth="1"/>
    <col min="20" max="20" width="40.140625" style="94" customWidth="1"/>
    <col min="21" max="21" width="16.85546875" style="94" customWidth="1"/>
    <col min="22" max="22" width="16.5703125" style="94" customWidth="1"/>
    <col min="23" max="23" width="29.140625" style="94" customWidth="1"/>
    <col min="24" max="25" width="28.85546875" style="94" customWidth="1"/>
    <col min="26" max="16384" width="11.42578125" style="94"/>
  </cols>
  <sheetData>
    <row r="1" spans="2:28" ht="24" thickBot="1" x14ac:dyDescent="0.4"/>
    <row r="2" spans="2:28" ht="23.25" x14ac:dyDescent="0.35">
      <c r="C2" s="1198"/>
      <c r="D2" s="1209" t="s">
        <v>68</v>
      </c>
      <c r="E2" s="1210"/>
      <c r="F2" s="1210"/>
      <c r="G2" s="1210"/>
      <c r="H2" s="1210"/>
      <c r="I2" s="1210"/>
      <c r="J2" s="1210"/>
      <c r="K2" s="1210"/>
      <c r="L2" s="1210"/>
      <c r="M2" s="1210"/>
      <c r="N2" s="1210"/>
      <c r="O2" s="1210"/>
      <c r="P2" s="1210"/>
      <c r="Q2" s="1210"/>
      <c r="R2" s="1210"/>
      <c r="S2" s="1210"/>
      <c r="T2" s="1210"/>
      <c r="U2" s="1210"/>
      <c r="V2" s="1210"/>
      <c r="W2" s="1211"/>
      <c r="X2" s="1203" t="s">
        <v>511</v>
      </c>
      <c r="Y2" s="1204"/>
    </row>
    <row r="3" spans="2:28" ht="23.25" x14ac:dyDescent="0.35">
      <c r="C3" s="1199"/>
      <c r="D3" s="1186" t="s">
        <v>58</v>
      </c>
      <c r="E3" s="1201"/>
      <c r="F3" s="1201"/>
      <c r="G3" s="1201"/>
      <c r="H3" s="1201"/>
      <c r="I3" s="1201"/>
      <c r="J3" s="1201"/>
      <c r="K3" s="1201"/>
      <c r="L3" s="1201"/>
      <c r="M3" s="1201"/>
      <c r="N3" s="1201"/>
      <c r="O3" s="1201"/>
      <c r="P3" s="1201"/>
      <c r="Q3" s="1201"/>
      <c r="R3" s="1201"/>
      <c r="S3" s="1201"/>
      <c r="T3" s="1201"/>
      <c r="U3" s="1201"/>
      <c r="V3" s="1201"/>
      <c r="W3" s="1202"/>
      <c r="X3" s="1205" t="s">
        <v>217</v>
      </c>
      <c r="Y3" s="1206"/>
    </row>
    <row r="4" spans="2:28" ht="23.25" x14ac:dyDescent="0.35">
      <c r="C4" s="1199"/>
      <c r="D4" s="1186" t="s">
        <v>59</v>
      </c>
      <c r="E4" s="1201"/>
      <c r="F4" s="1201"/>
      <c r="G4" s="1201"/>
      <c r="H4" s="1201"/>
      <c r="I4" s="1201"/>
      <c r="J4" s="1201"/>
      <c r="K4" s="1201"/>
      <c r="L4" s="1201"/>
      <c r="M4" s="1201"/>
      <c r="N4" s="1201"/>
      <c r="O4" s="1201"/>
      <c r="P4" s="1201"/>
      <c r="Q4" s="1201"/>
      <c r="R4" s="1201"/>
      <c r="S4" s="1201"/>
      <c r="T4" s="1201"/>
      <c r="U4" s="1201"/>
      <c r="V4" s="1201"/>
      <c r="W4" s="1202"/>
      <c r="X4" s="1205" t="s">
        <v>505</v>
      </c>
      <c r="Y4" s="1206"/>
    </row>
    <row r="5" spans="2:28" ht="34.5" customHeight="1" thickBot="1" x14ac:dyDescent="0.4">
      <c r="C5" s="1200"/>
      <c r="D5" s="1287" t="s">
        <v>512</v>
      </c>
      <c r="E5" s="1288"/>
      <c r="F5" s="1288"/>
      <c r="G5" s="1288"/>
      <c r="H5" s="1288"/>
      <c r="I5" s="1288"/>
      <c r="J5" s="1288"/>
      <c r="K5" s="1288"/>
      <c r="L5" s="1288"/>
      <c r="M5" s="1288"/>
      <c r="N5" s="1288"/>
      <c r="O5" s="1288"/>
      <c r="P5" s="1288"/>
      <c r="Q5" s="1288"/>
      <c r="R5" s="1288"/>
      <c r="S5" s="1288"/>
      <c r="T5" s="1288"/>
      <c r="U5" s="1288"/>
      <c r="V5" s="1288"/>
      <c r="W5" s="1289"/>
      <c r="X5" s="1207" t="s">
        <v>61</v>
      </c>
      <c r="Y5" s="1208"/>
    </row>
    <row r="6" spans="2:28" ht="52.5" customHeight="1" thickBot="1" x14ac:dyDescent="0.4">
      <c r="C6" s="1082" t="str">
        <f>+'SEPG-F-056'!B6</f>
        <v>PROCESO " GESTIÓN ADMINISTRATIVA Y FINANCIERA "</v>
      </c>
      <c r="D6" s="1082"/>
      <c r="E6" s="1082"/>
      <c r="F6" s="1082"/>
      <c r="G6" s="1082"/>
      <c r="H6" s="1082"/>
      <c r="I6" s="1082"/>
      <c r="J6" s="1082"/>
      <c r="K6" s="1082"/>
      <c r="L6" s="1082"/>
      <c r="M6" s="1082"/>
      <c r="N6" s="1082"/>
      <c r="O6" s="1082"/>
      <c r="P6" s="1082"/>
      <c r="Q6" s="1082"/>
      <c r="R6" s="1082"/>
      <c r="S6" s="1082"/>
      <c r="T6" s="1082"/>
      <c r="U6" s="1082"/>
      <c r="V6" s="1082"/>
      <c r="W6" s="1082"/>
      <c r="X6" s="1082"/>
      <c r="Y6" s="1082"/>
    </row>
    <row r="7" spans="2:28" ht="36" customHeight="1" x14ac:dyDescent="0.35">
      <c r="C7" s="1083" t="str">
        <f>+'SEPG-F-056'!B7</f>
        <v>MAPA DE RIESGO Y MEDIDAS ANTICORRUPCION ÁREA DE GESTIÓN DOCUMENTAL 2017</v>
      </c>
      <c r="D7" s="1084"/>
      <c r="E7" s="1084"/>
      <c r="F7" s="1084"/>
      <c r="G7" s="1084"/>
      <c r="H7" s="1084"/>
      <c r="I7" s="1084"/>
      <c r="J7" s="1084"/>
      <c r="K7" s="1084"/>
      <c r="L7" s="1084"/>
      <c r="M7" s="1084"/>
      <c r="N7" s="1084"/>
      <c r="O7" s="1084"/>
      <c r="P7" s="1084"/>
      <c r="Q7" s="1084"/>
      <c r="R7" s="1084"/>
      <c r="S7" s="1084"/>
      <c r="T7" s="1084"/>
      <c r="U7" s="1084"/>
      <c r="V7" s="1084"/>
      <c r="W7" s="1084"/>
      <c r="X7" s="1084"/>
      <c r="Y7" s="1085"/>
    </row>
    <row r="8" spans="2:28" ht="35.25" customHeight="1" x14ac:dyDescent="0.35">
      <c r="C8" s="97" t="str">
        <f>+'SEPG-F-056'!B9</f>
        <v>FECHA ELABORACION</v>
      </c>
      <c r="D8" s="1355" t="str">
        <f>+'SEPG-F-056'!C9</f>
        <v xml:space="preserve">Enero de 2017Actualizacion según Decreto 124/2016) </v>
      </c>
      <c r="E8" s="1355"/>
      <c r="F8" s="1355"/>
      <c r="G8" s="1355"/>
      <c r="H8" s="1355"/>
      <c r="I8" s="1355"/>
      <c r="J8" s="1355"/>
      <c r="K8" s="1355"/>
      <c r="L8" s="1355"/>
      <c r="M8" s="1355"/>
      <c r="N8" s="1355"/>
      <c r="O8" s="1355"/>
      <c r="P8" s="1355"/>
      <c r="Q8" s="1355"/>
      <c r="R8" s="1355"/>
      <c r="S8" s="1355"/>
      <c r="T8" s="1355"/>
      <c r="U8" s="1355"/>
      <c r="V8" s="1355"/>
      <c r="W8" s="1355"/>
      <c r="X8" s="1355"/>
      <c r="Y8" s="1355"/>
      <c r="Z8" s="1355"/>
      <c r="AA8" s="1355"/>
      <c r="AB8" s="1355"/>
    </row>
    <row r="9" spans="2:28" s="95" customFormat="1" ht="99" customHeight="1" thickBot="1" x14ac:dyDescent="0.4">
      <c r="C9" s="1290" t="s">
        <v>214</v>
      </c>
      <c r="D9" s="1291"/>
      <c r="E9" s="1292" t="str">
        <f>+'SEPG-F-056'!D10</f>
        <v>Desarrollar la gestión administrativa y financiera de la Agencia  por medio de la identificación, registro y trámite de los hechos presupuestales, contables y de tesorería; la implementación y mantenimiento del Sistema Integrado de Gestión Documental, el ejercicio del debido control disciplinario interno y la provisión a todos los procesos de los recursos físicos y servicios generales, para la adecuada operación  y toma de decisiones en la ANI.</v>
      </c>
      <c r="F9" s="1293"/>
      <c r="G9" s="1293"/>
      <c r="H9" s="1293"/>
      <c r="I9" s="1293"/>
      <c r="J9" s="1293"/>
      <c r="K9" s="1293"/>
      <c r="L9" s="1293"/>
      <c r="M9" s="1293"/>
      <c r="N9" s="1293"/>
      <c r="O9" s="1293"/>
      <c r="P9" s="1293"/>
      <c r="Q9" s="1293"/>
      <c r="R9" s="1293"/>
      <c r="S9" s="1293"/>
      <c r="T9" s="1293"/>
      <c r="U9" s="1293"/>
      <c r="V9" s="1293"/>
      <c r="W9" s="1293"/>
      <c r="X9" s="1293"/>
      <c r="Y9" s="1294"/>
    </row>
    <row r="10" spans="2:28" ht="36" customHeight="1" x14ac:dyDescent="0.35">
      <c r="C10" s="1102" t="s">
        <v>211</v>
      </c>
      <c r="D10" s="1103"/>
      <c r="E10" s="1103"/>
      <c r="F10" s="1103"/>
      <c r="G10" s="1103"/>
      <c r="H10" s="1103"/>
      <c r="I10" s="1103"/>
      <c r="J10" s="1103"/>
      <c r="K10" s="1103"/>
      <c r="L10" s="1103"/>
      <c r="M10" s="1103"/>
      <c r="N10" s="1103"/>
      <c r="O10" s="1103"/>
      <c r="P10" s="1103"/>
      <c r="Q10" s="1103"/>
      <c r="R10" s="1103"/>
      <c r="S10" s="1103"/>
      <c r="T10" s="1103"/>
      <c r="U10" s="1103"/>
      <c r="V10" s="1103"/>
      <c r="W10" s="1103"/>
      <c r="X10" s="1103"/>
      <c r="Y10" s="1104"/>
    </row>
    <row r="11" spans="2:28" ht="34.5" hidden="1" customHeight="1" x14ac:dyDescent="0.35">
      <c r="B11" s="97"/>
      <c r="C11" s="1262"/>
      <c r="D11" s="1263"/>
      <c r="E11" s="1263"/>
      <c r="F11" s="1263"/>
      <c r="G11" s="1263"/>
      <c r="H11" s="1263"/>
      <c r="I11" s="1263"/>
      <c r="J11" s="1263"/>
      <c r="K11" s="1263"/>
      <c r="L11" s="1263"/>
      <c r="M11" s="1263"/>
      <c r="N11" s="1263"/>
      <c r="O11" s="1263"/>
      <c r="P11" s="1263"/>
      <c r="Q11" s="1263"/>
      <c r="R11" s="1263"/>
      <c r="S11" s="1263"/>
      <c r="T11" s="1263"/>
      <c r="U11" s="1263"/>
      <c r="V11" s="1263"/>
      <c r="W11" s="1263"/>
      <c r="X11" s="1263"/>
      <c r="Y11" s="1264"/>
    </row>
    <row r="12" spans="2:28" ht="112.5" customHeight="1" x14ac:dyDescent="0.35">
      <c r="C12" s="1212" t="s">
        <v>258</v>
      </c>
      <c r="D12" s="1213"/>
      <c r="E12" s="1213"/>
      <c r="F12" s="1213"/>
      <c r="G12" s="1213"/>
      <c r="H12" s="1213"/>
      <c r="I12" s="1213"/>
      <c r="J12" s="1213"/>
      <c r="K12" s="1213"/>
      <c r="L12" s="1213"/>
      <c r="M12" s="1213" t="s">
        <v>207</v>
      </c>
      <c r="N12" s="1213"/>
      <c r="O12" s="1213"/>
      <c r="P12" s="1213"/>
      <c r="Q12" s="1213"/>
      <c r="R12" s="1213"/>
      <c r="S12" s="1213"/>
      <c r="T12" s="1213"/>
      <c r="U12" s="1086"/>
      <c r="V12" s="1086"/>
      <c r="W12" s="1086"/>
      <c r="X12" s="1086"/>
      <c r="Y12" s="1087"/>
    </row>
    <row r="13" spans="2:28" ht="112.5" customHeight="1" thickBot="1" x14ac:dyDescent="0.4">
      <c r="C13" s="1214"/>
      <c r="D13" s="1215"/>
      <c r="E13" s="1215"/>
      <c r="F13" s="1215"/>
      <c r="G13" s="1215"/>
      <c r="H13" s="1215"/>
      <c r="I13" s="1215"/>
      <c r="J13" s="1215"/>
      <c r="K13" s="1215"/>
      <c r="L13" s="1215"/>
      <c r="M13" s="1215"/>
      <c r="N13" s="1215"/>
      <c r="O13" s="1215"/>
      <c r="P13" s="1215"/>
      <c r="Q13" s="1215"/>
      <c r="R13" s="1215"/>
      <c r="S13" s="1215"/>
      <c r="T13" s="1215"/>
      <c r="U13" s="1088"/>
      <c r="V13" s="1088"/>
      <c r="W13" s="1088"/>
      <c r="X13" s="1088"/>
      <c r="Y13" s="1089"/>
    </row>
    <row r="14" spans="2:28" ht="24" thickBot="1" x14ac:dyDescent="0.4">
      <c r="C14" s="98"/>
      <c r="D14" s="98"/>
      <c r="E14" s="98"/>
      <c r="F14" s="99"/>
      <c r="G14" s="99"/>
      <c r="H14" s="96"/>
      <c r="I14" s="96"/>
      <c r="J14" s="96"/>
      <c r="K14" s="96"/>
      <c r="L14" s="96"/>
      <c r="M14" s="96"/>
      <c r="N14" s="96"/>
      <c r="O14" s="96"/>
      <c r="P14" s="96"/>
      <c r="Q14" s="96"/>
      <c r="R14" s="96"/>
    </row>
    <row r="15" spans="2:28" ht="93.75" customHeight="1" x14ac:dyDescent="0.35">
      <c r="C15" s="1277" t="s">
        <v>107</v>
      </c>
      <c r="D15" s="1278"/>
      <c r="E15" s="1278"/>
      <c r="F15" s="1278"/>
      <c r="G15" s="1278"/>
      <c r="H15" s="1278"/>
      <c r="I15" s="1279"/>
      <c r="J15" s="1283" t="s">
        <v>108</v>
      </c>
      <c r="K15" s="1278"/>
      <c r="L15" s="1278"/>
      <c r="M15" s="1278"/>
      <c r="N15" s="1278"/>
      <c r="O15" s="1279"/>
      <c r="P15" s="131"/>
      <c r="Q15" s="1099" t="s">
        <v>62</v>
      </c>
      <c r="R15" s="1100"/>
      <c r="S15" s="1100"/>
      <c r="T15" s="1100"/>
      <c r="U15" s="1100"/>
      <c r="V15" s="1100"/>
      <c r="W15" s="1100"/>
      <c r="X15" s="1100"/>
      <c r="Y15" s="1101"/>
    </row>
    <row r="16" spans="2:28" ht="24" customHeight="1" thickBot="1" x14ac:dyDescent="0.4">
      <c r="C16" s="1280"/>
      <c r="D16" s="1281"/>
      <c r="E16" s="1281"/>
      <c r="F16" s="1281"/>
      <c r="G16" s="1281"/>
      <c r="H16" s="1281"/>
      <c r="I16" s="1282"/>
      <c r="J16" s="1284"/>
      <c r="K16" s="1285"/>
      <c r="L16" s="1285"/>
      <c r="M16" s="1285"/>
      <c r="N16" s="1285"/>
      <c r="O16" s="1286"/>
      <c r="P16" s="112"/>
      <c r="Q16" s="1090" t="s">
        <v>93</v>
      </c>
      <c r="R16" s="1216" t="s">
        <v>45</v>
      </c>
      <c r="S16" s="1265"/>
      <c r="T16" s="1217"/>
      <c r="U16" s="1216" t="s">
        <v>64</v>
      </c>
      <c r="V16" s="1217"/>
      <c r="W16" s="1090" t="s">
        <v>67</v>
      </c>
      <c r="X16" s="1092" t="s">
        <v>140</v>
      </c>
      <c r="Y16" s="1093"/>
    </row>
    <row r="17" spans="2:25" s="100" customFormat="1" ht="104.25" customHeight="1" thickBot="1" x14ac:dyDescent="0.25">
      <c r="C17" s="456" t="s">
        <v>28</v>
      </c>
      <c r="D17" s="450" t="s">
        <v>12</v>
      </c>
      <c r="E17" s="450" t="s">
        <v>205</v>
      </c>
      <c r="F17" s="450" t="s">
        <v>21</v>
      </c>
      <c r="G17" s="450" t="s">
        <v>1</v>
      </c>
      <c r="H17" s="450" t="s">
        <v>2</v>
      </c>
      <c r="I17" s="450" t="s">
        <v>103</v>
      </c>
      <c r="J17" s="450" t="s">
        <v>104</v>
      </c>
      <c r="K17" s="450" t="s">
        <v>105</v>
      </c>
      <c r="L17" s="450" t="s">
        <v>2</v>
      </c>
      <c r="M17" s="450" t="s">
        <v>1</v>
      </c>
      <c r="N17" s="450" t="s">
        <v>31</v>
      </c>
      <c r="O17" s="450" t="s">
        <v>57</v>
      </c>
      <c r="P17" s="393" t="s">
        <v>13</v>
      </c>
      <c r="Q17" s="1091"/>
      <c r="R17" s="450" t="s">
        <v>45</v>
      </c>
      <c r="S17" s="450" t="s">
        <v>356</v>
      </c>
      <c r="T17" s="450" t="s">
        <v>357</v>
      </c>
      <c r="U17" s="450" t="s">
        <v>65</v>
      </c>
      <c r="V17" s="450" t="s">
        <v>66</v>
      </c>
      <c r="W17" s="1091"/>
      <c r="X17" s="1094"/>
      <c r="Y17" s="1095"/>
    </row>
    <row r="18" spans="2:25" ht="108.75" customHeight="1" thickBot="1" x14ac:dyDescent="0.4">
      <c r="C18" s="1168" t="str">
        <f>'SEPG-F-057'!B17</f>
        <v>GAF - AC 1</v>
      </c>
      <c r="D18" s="1170" t="str">
        <f>IF(COUNTA('SEPG-F-057'!C17)&gt;0,'SEPG-F-057'!C17,"")</f>
        <v xml:space="preserve">Filtración de información , manipulación o robo de expedientes físicos para fines ilícitos. </v>
      </c>
      <c r="E18" s="1170" t="str">
        <f>IF(COUNTA('SEPG-F-057'!D17)&gt;0,'SEPG-F-057'!D17,"")</f>
        <v>La información del contrato, estudios,  informes, y demás documentos relacionado con los expedientes de contratos de concesión  puede ser filtrada,  robada o modificada para  fines ilícitos.</v>
      </c>
      <c r="F18" s="1096" t="str">
        <f>IF(COUNTA('SEPG-F-057'!L17)&gt;0,'SEPG-F-057'!L17,"")</f>
        <v>Riesgo de Corrupción</v>
      </c>
      <c r="G18" s="525">
        <f>'SEPG-F-059'!$Y26</f>
        <v>3</v>
      </c>
      <c r="H18" s="525">
        <f>'SEPG-F-059'!Y27</f>
        <v>13</v>
      </c>
      <c r="I18" s="457">
        <f>'SEPG-F-059'!AA26</f>
        <v>39</v>
      </c>
      <c r="J18" s="457" t="str">
        <f>IF('SEPG-F-062'!H23=0," ",'SEPG-F-062'!H23)</f>
        <v>Solo personal autorizado puede consultar los expedientes existentes en ORFEO</v>
      </c>
      <c r="K18" s="1096">
        <f>'SEPG-F-062'!U23</f>
        <v>-2</v>
      </c>
      <c r="L18" s="525">
        <f ca="1">+'SEPG-F-062'!W23</f>
        <v>13</v>
      </c>
      <c r="M18" s="525">
        <f>+'SEPG-F-062'!V23</f>
        <v>1</v>
      </c>
      <c r="N18" s="1096">
        <f ca="1">IFERROR(+'SEPG-F-062'!X23,"")</f>
        <v>13</v>
      </c>
      <c r="O18" s="1266" t="str">
        <f ca="1">IFERROR(IF('SEPG-F-062'!AA23&lt;&gt;0,'SEPG-F-062'!AA23,'SEPG-F-062'!Y23),"")</f>
        <v>Riesgo Moderado (Z-8)</v>
      </c>
      <c r="P18" s="1125" t="s">
        <v>42</v>
      </c>
      <c r="Q18" s="1134" t="s">
        <v>525</v>
      </c>
      <c r="R18" s="1267"/>
      <c r="S18" s="1164" t="s">
        <v>446</v>
      </c>
      <c r="T18" s="1164" t="s">
        <v>447</v>
      </c>
      <c r="U18" s="1269">
        <v>42370</v>
      </c>
      <c r="V18" s="1269">
        <v>42735</v>
      </c>
      <c r="W18" s="1271" t="s">
        <v>466</v>
      </c>
      <c r="X18" s="1273" t="s">
        <v>466</v>
      </c>
      <c r="Y18" s="1274"/>
    </row>
    <row r="19" spans="2:25" ht="108.75" customHeight="1" thickBot="1" x14ac:dyDescent="0.4">
      <c r="C19" s="1118"/>
      <c r="D19" s="1121"/>
      <c r="E19" s="1121"/>
      <c r="F19" s="1097"/>
      <c r="G19" s="1097" t="str">
        <f>IFERROR(VLOOKUP(G18,'SEPG-F-059'!$B$17:$K$21,6,FALSE),"")</f>
        <v xml:space="preserve">Posible </v>
      </c>
      <c r="H19" s="1097" t="str">
        <f>IFERROR(VLOOKUP(H18,'SEPG-F-059'!$L$17:$U$21,5,FALSE),"")</f>
        <v>Catastrófico</v>
      </c>
      <c r="I19" s="1115" t="str">
        <f>'SEPG-F-059'!AB26</f>
        <v>Riesgo Extremo (Z-13)</v>
      </c>
      <c r="J19" s="457" t="str">
        <f>IF('SEPG-F-062'!H24=0," ",'SEPG-F-062'!H24)</f>
        <v>Personal de Gestión documental  permite consulta de expediente físicos  sólo en la entidad y bajo vigilancia de una persona del área de Archivo y Correspondencia</v>
      </c>
      <c r="K19" s="1097"/>
      <c r="L19" s="1097" t="str">
        <f ca="1">IFERROR(VLOOKUP(L18,'SEPG-F-059'!$L$17:$U$21,5,FALSE),"")</f>
        <v>Catastrófico</v>
      </c>
      <c r="M19" s="1097" t="str">
        <f>IFERROR(VLOOKUP(M18,'SEPG-F-059'!$B$17:$K$21,6,FALSE),"")</f>
        <v xml:space="preserve">Raro </v>
      </c>
      <c r="N19" s="1097"/>
      <c r="O19" s="1185"/>
      <c r="P19" s="1126"/>
      <c r="Q19" s="1135"/>
      <c r="R19" s="1268"/>
      <c r="S19" s="1165"/>
      <c r="T19" s="1165"/>
      <c r="U19" s="1270"/>
      <c r="V19" s="1270"/>
      <c r="W19" s="1272"/>
      <c r="X19" s="1275"/>
      <c r="Y19" s="1276"/>
    </row>
    <row r="20" spans="2:25" ht="108.75" customHeight="1" thickBot="1" x14ac:dyDescent="0.4">
      <c r="C20" s="1118"/>
      <c r="D20" s="1121"/>
      <c r="E20" s="1121"/>
      <c r="F20" s="1097"/>
      <c r="G20" s="1097"/>
      <c r="H20" s="1097"/>
      <c r="I20" s="1185"/>
      <c r="J20" s="457" t="str">
        <f>IF('SEPG-F-062'!H25=0," ",'SEPG-F-062'!H25)</f>
        <v xml:space="preserve"> </v>
      </c>
      <c r="K20" s="1098"/>
      <c r="L20" s="1097"/>
      <c r="M20" s="1097"/>
      <c r="N20" s="1097"/>
      <c r="O20" s="1185"/>
      <c r="P20" s="1126"/>
      <c r="Q20" s="1135"/>
      <c r="R20" s="1268"/>
      <c r="S20" s="1165"/>
      <c r="T20" s="1165"/>
      <c r="U20" s="1270"/>
      <c r="V20" s="1270"/>
      <c r="W20" s="1272"/>
      <c r="X20" s="1275"/>
      <c r="Y20" s="1276"/>
    </row>
    <row r="21" spans="2:25" ht="191.25" customHeight="1" thickBot="1" x14ac:dyDescent="0.4">
      <c r="C21" s="1168" t="str">
        <f>'SEPG-F-057'!B18</f>
        <v>GAF - AC 2</v>
      </c>
      <c r="D21" s="1111" t="str">
        <f>IF(COUNTA('SEPG-F-057'!C18)&gt;0,'SEPG-F-057'!C18,"")</f>
        <v>Destrucción de información con fines ilícitos</v>
      </c>
      <c r="E21" s="1111" t="str">
        <f>IF(COUNTA('SEPG-F-057'!D18)&gt;0,'SEPG-F-057'!D18,"")</f>
        <v>Posible destrucción de información en las dependencias de la entidad</v>
      </c>
      <c r="F21" s="1170" t="str">
        <f>IF(COUNTA('SEPG-F-057'!L18)&gt;0,'SEPG-F-057'!L18,"")</f>
        <v>Riesgo de Corrupción</v>
      </c>
      <c r="G21" s="525">
        <f>'SEPG-F-059'!$Y28</f>
        <v>3</v>
      </c>
      <c r="H21" s="525">
        <f>'SEPG-F-059'!Y29</f>
        <v>13</v>
      </c>
      <c r="I21" s="457">
        <f>'SEPG-F-059'!AA28</f>
        <v>39</v>
      </c>
      <c r="J21" s="457" t="str">
        <f>IF('SEPG-F-062'!H26=0," ",'SEPG-F-062'!H26)</f>
        <v xml:space="preserve">Centralización de los archivos en cada Vicepresidencia </v>
      </c>
      <c r="K21" s="1096">
        <f>'SEPG-F-062'!U26</f>
        <v>-2</v>
      </c>
      <c r="L21" s="525">
        <f ca="1">+'SEPG-F-062'!W26</f>
        <v>13</v>
      </c>
      <c r="M21" s="525">
        <f>+'SEPG-F-062'!V26</f>
        <v>1</v>
      </c>
      <c r="N21" s="1096">
        <f ca="1">IFERROR(+'SEPG-F-062'!X26,"")</f>
        <v>13</v>
      </c>
      <c r="O21" s="1266" t="str">
        <f ca="1">IFERROR(IF('SEPG-F-062'!AA26&lt;&gt;0,'SEPG-F-062'!AA26,'SEPG-F-062'!Y26),"")</f>
        <v>Riesgo Moderado (Z-8)</v>
      </c>
      <c r="P21" s="1125" t="s">
        <v>42</v>
      </c>
      <c r="Q21" s="1134" t="s">
        <v>494</v>
      </c>
      <c r="R21" s="1134"/>
      <c r="S21" s="1134" t="s">
        <v>448</v>
      </c>
      <c r="T21" s="1125" t="s">
        <v>449</v>
      </c>
      <c r="U21" s="1269">
        <v>42370</v>
      </c>
      <c r="V21" s="1269">
        <v>42735</v>
      </c>
      <c r="W21" s="1134" t="s">
        <v>467</v>
      </c>
      <c r="X21" s="1303" t="s">
        <v>494</v>
      </c>
      <c r="Y21" s="1304"/>
    </row>
    <row r="22" spans="2:25" ht="144.75" customHeight="1" thickBot="1" x14ac:dyDescent="0.4">
      <c r="C22" s="1118"/>
      <c r="D22" s="1112"/>
      <c r="E22" s="1112"/>
      <c r="F22" s="1121"/>
      <c r="G22" s="1097" t="str">
        <f>IFERROR(VLOOKUP(G21,'SEPG-F-059'!$B$17:$K$21,6,FALSE),"")</f>
        <v xml:space="preserve">Posible </v>
      </c>
      <c r="H22" s="1097" t="str">
        <f>IFERROR(VLOOKUP(H21,'SEPG-F-059'!$L$17:$U$21,5,FALSE),"")</f>
        <v>Catastrófico</v>
      </c>
      <c r="I22" s="1115" t="str">
        <f>'SEPG-F-059'!AB28</f>
        <v>Riesgo Extremo (Z-13)</v>
      </c>
      <c r="J22" s="457" t="str">
        <f>IF('SEPG-F-062'!H27=0," ",'SEPG-F-062'!H27)</f>
        <v>Verificación de anexos de los radicados.</v>
      </c>
      <c r="K22" s="1097"/>
      <c r="L22" s="1097" t="str">
        <f ca="1">IFERROR(VLOOKUP(L21,'SEPG-F-059'!$L$17:$U$21,5,FALSE),"")</f>
        <v>Catastrófico</v>
      </c>
      <c r="M22" s="1097" t="str">
        <f>IFERROR(VLOOKUP(M21,'SEPG-F-059'!$B$17:$K$21,6,FALSE),"")</f>
        <v xml:space="preserve">Raro </v>
      </c>
      <c r="N22" s="1097"/>
      <c r="O22" s="1185"/>
      <c r="P22" s="1126"/>
      <c r="Q22" s="1135"/>
      <c r="R22" s="1135"/>
      <c r="S22" s="1135"/>
      <c r="T22" s="1126"/>
      <c r="U22" s="1270"/>
      <c r="V22" s="1270"/>
      <c r="W22" s="1135"/>
      <c r="X22" s="1305"/>
      <c r="Y22" s="1306"/>
    </row>
    <row r="23" spans="2:25" ht="161.25" customHeight="1" thickBot="1" x14ac:dyDescent="0.4">
      <c r="C23" s="1119"/>
      <c r="D23" s="1113"/>
      <c r="E23" s="1113"/>
      <c r="F23" s="1122"/>
      <c r="G23" s="1166"/>
      <c r="H23" s="1166"/>
      <c r="I23" s="1116"/>
      <c r="J23" s="457" t="str">
        <f>IF('SEPG-F-062'!H28=0," ",'SEPG-F-062'!H28)</f>
        <v>Verificación del formato de retiro para legalizar que todo quede entregado a la entidad y cerrado el Sistema de Gestión Documental.</v>
      </c>
      <c r="K23" s="1166"/>
      <c r="L23" s="1166"/>
      <c r="M23" s="1166"/>
      <c r="N23" s="1166"/>
      <c r="O23" s="1116"/>
      <c r="P23" s="1127"/>
      <c r="Q23" s="1136"/>
      <c r="R23" s="1136"/>
      <c r="S23" s="1136"/>
      <c r="T23" s="1127"/>
      <c r="U23" s="1302"/>
      <c r="V23" s="1302"/>
      <c r="W23" s="1136"/>
      <c r="X23" s="1307"/>
      <c r="Y23" s="1308"/>
    </row>
    <row r="24" spans="2:25" ht="108.75" customHeight="1" thickBot="1" x14ac:dyDescent="0.4">
      <c r="B24" s="94" t="s">
        <v>212</v>
      </c>
      <c r="C24" s="1168" t="str">
        <f>'SEPG-F-057'!B19</f>
        <v>GAF - AC 3</v>
      </c>
      <c r="D24" s="1111" t="str">
        <f>IF(COUNTA('SEPG-F-057'!C19)&gt;0,'SEPG-F-057'!C19,"")</f>
        <v>Ocultar  o demorar correspondencia entrante o de salida</v>
      </c>
      <c r="E24" s="1111" t="str">
        <f>IF(COUNTA('SEPG-F-057'!D19)&gt;0,'SEPG-F-057'!D19,"")</f>
        <v>Las comunicaciones oficiales pueden ser manipuladas para que no se radiquen internamente o entreguen externamente con fines ilícitos</v>
      </c>
      <c r="F24" s="1170" t="str">
        <f>IF(COUNTA('SEPG-F-057'!L19)&gt;0,'SEPG-F-057'!L19,"")</f>
        <v>Riesgo de Corrupción</v>
      </c>
      <c r="G24" s="525">
        <f>'SEPG-F-059'!Y30</f>
        <v>3</v>
      </c>
      <c r="H24" s="525">
        <f>'SEPG-F-059'!Y31</f>
        <v>11</v>
      </c>
      <c r="I24" s="457">
        <f>'SEPG-F-059'!AA30</f>
        <v>33</v>
      </c>
      <c r="J24" s="457" t="str">
        <f>IF('SEPG-F-062'!H29=0," ",'SEPG-F-062'!H29)</f>
        <v xml:space="preserve">Verificar que la comunicación este completa antes de radicarla. </v>
      </c>
      <c r="K24" s="1096">
        <f>'SEPG-F-062'!U29</f>
        <v>-2</v>
      </c>
      <c r="L24" s="525">
        <f ca="1">+'SEPG-F-062'!W29</f>
        <v>11</v>
      </c>
      <c r="M24" s="525">
        <f>+'SEPG-F-062'!V29</f>
        <v>1</v>
      </c>
      <c r="N24" s="1096">
        <f ca="1">IFERROR(+'SEPG-F-062'!X29,"")</f>
        <v>11</v>
      </c>
      <c r="O24" s="1266" t="str">
        <f ca="1">IFERROR(IF('SEPG-F-062'!AA29&lt;&gt;0,'SEPG-F-062'!AA29,'SEPG-F-062'!Y29),"")</f>
        <v>Riesgo Bajo (Z-3)</v>
      </c>
      <c r="P24" s="1125" t="s">
        <v>42</v>
      </c>
      <c r="Q24" s="1134" t="s">
        <v>450</v>
      </c>
      <c r="R24" s="1125"/>
      <c r="S24" s="1125" t="s">
        <v>451</v>
      </c>
      <c r="T24" s="1125" t="s">
        <v>452</v>
      </c>
      <c r="U24" s="1269">
        <v>42370</v>
      </c>
      <c r="V24" s="1269">
        <v>42735</v>
      </c>
      <c r="W24" s="1301" t="s">
        <v>468</v>
      </c>
      <c r="X24" s="1295" t="s">
        <v>495</v>
      </c>
      <c r="Y24" s="1296"/>
    </row>
    <row r="25" spans="2:25" ht="138.75" customHeight="1" thickBot="1" x14ac:dyDescent="0.4">
      <c r="C25" s="1118"/>
      <c r="D25" s="1112"/>
      <c r="E25" s="1112"/>
      <c r="F25" s="1121"/>
      <c r="G25" s="1097" t="str">
        <f>IFERROR(VLOOKUP(G24,'SEPG-F-059'!$B$17:$K$21,6,FALSE),"")</f>
        <v xml:space="preserve">Posible </v>
      </c>
      <c r="H25" s="1097" t="str">
        <f>IFERROR(VLOOKUP(H24,'SEPG-F-059'!$L$17:$U$21,5,FALSE),"")</f>
        <v>Mayor</v>
      </c>
      <c r="I25" s="1115" t="str">
        <f>'SEPG-F-059'!AB30</f>
        <v>Riesgo Alto (Z-9)</v>
      </c>
      <c r="J25" s="457" t="str">
        <f>IF('SEPG-F-062'!H30=0," ",'SEPG-F-062'!H30)</f>
        <v xml:space="preserve">Verificación de los números que no han sido entregados a correspondencia para el envío y se  anulan  dentro de las 24 horas siguientes a la radicación. </v>
      </c>
      <c r="K25" s="1097"/>
      <c r="L25" s="1097" t="str">
        <f ca="1">IFERROR(VLOOKUP(L24,'SEPG-F-059'!$L$17:$U$21,5,FALSE),"")</f>
        <v>Mayor</v>
      </c>
      <c r="M25" s="1097" t="str">
        <f>IFERROR(VLOOKUP(M24,'SEPG-F-059'!$B$17:$K$21,6,FALSE),"")</f>
        <v xml:space="preserve">Raro </v>
      </c>
      <c r="N25" s="1097"/>
      <c r="O25" s="1185"/>
      <c r="P25" s="1126"/>
      <c r="Q25" s="1135"/>
      <c r="R25" s="1126"/>
      <c r="S25" s="1126"/>
      <c r="T25" s="1126"/>
      <c r="U25" s="1270"/>
      <c r="V25" s="1270"/>
      <c r="W25" s="1126"/>
      <c r="X25" s="1297"/>
      <c r="Y25" s="1298"/>
    </row>
    <row r="26" spans="2:25" ht="284.25" customHeight="1" thickBot="1" x14ac:dyDescent="0.4">
      <c r="C26" s="1119"/>
      <c r="D26" s="1113"/>
      <c r="E26" s="1113"/>
      <c r="F26" s="1122"/>
      <c r="G26" s="1166"/>
      <c r="H26" s="1166"/>
      <c r="I26" s="1116"/>
      <c r="J26" s="457" t="str">
        <f>IF('SEPG-F-062'!H31=0," ",'SEPG-F-062'!H31)</f>
        <v xml:space="preserve"> </v>
      </c>
      <c r="K26" s="1166"/>
      <c r="L26" s="1166"/>
      <c r="M26" s="1166"/>
      <c r="N26" s="1166"/>
      <c r="O26" s="1116"/>
      <c r="P26" s="1127"/>
      <c r="Q26" s="1136"/>
      <c r="R26" s="1127"/>
      <c r="S26" s="1127"/>
      <c r="T26" s="1127"/>
      <c r="U26" s="1302"/>
      <c r="V26" s="1302"/>
      <c r="W26" s="1127"/>
      <c r="X26" s="1299"/>
      <c r="Y26" s="1300"/>
    </row>
    <row r="27" spans="2:25" ht="230.25" customHeight="1" thickBot="1" x14ac:dyDescent="0.4">
      <c r="C27" s="1168" t="str">
        <f>'SEPG-F-057'!B20</f>
        <v>GAF - AC 4</v>
      </c>
      <c r="D27" s="1111" t="str">
        <f>IF(COUNTA('SEPG-F-057'!C20)&gt;0,'SEPG-F-057'!C20,"")</f>
        <v>Perdidas de información por medidas de conservación deficientes.</v>
      </c>
      <c r="E27" s="1111" t="str">
        <f>IF(COUNTA('SEPG-F-057'!D20)&gt;0,'SEPG-F-057'!D20,"")</f>
        <v>la información que se encuentra en diferentes soportes puede perderse o deteriorarse intencionalmente aprovechando las  bajas medidas de conservación.</v>
      </c>
      <c r="F27" s="1170" t="str">
        <f>IF(COUNTA('SEPG-F-057'!L20)&gt;0,'SEPG-F-057'!L20,"")</f>
        <v>Riesgo de Corrupción</v>
      </c>
      <c r="G27" s="525">
        <f>'SEPG-F-059'!Y32</f>
        <v>3</v>
      </c>
      <c r="H27" s="525">
        <f>'SEPG-F-059'!Y33</f>
        <v>13</v>
      </c>
      <c r="I27" s="457">
        <f>'SEPG-F-059'!AA32</f>
        <v>39</v>
      </c>
      <c r="J27" s="457" t="str">
        <f>IF('SEPG-F-062'!H32=0," ",'SEPG-F-062'!H32)</f>
        <v>Realizar las mediciones  de control de humedad relativa y temperatura en la bodega del archivo central.</v>
      </c>
      <c r="K27" s="1096">
        <f>'SEPG-F-062'!U32</f>
        <v>-2</v>
      </c>
      <c r="L27" s="525">
        <f ca="1">+'SEPG-F-062'!W32</f>
        <v>11</v>
      </c>
      <c r="M27" s="525">
        <f>+'SEPG-F-062'!V32</f>
        <v>1</v>
      </c>
      <c r="N27" s="1096">
        <f ca="1">IFERROR(+'SEPG-F-062'!X32,"")</f>
        <v>11</v>
      </c>
      <c r="O27" s="1266" t="str">
        <f ca="1">IFERROR(IF('SEPG-F-062'!AA32&lt;&gt;0,'SEPG-F-062'!AA32,'SEPG-F-062'!Y32),"")</f>
        <v>Riesgo Bajo (Z-3)</v>
      </c>
      <c r="P27" s="1125" t="s">
        <v>42</v>
      </c>
      <c r="Q27" s="1134" t="s">
        <v>453</v>
      </c>
      <c r="R27" s="1134"/>
      <c r="S27" s="1134" t="s">
        <v>454</v>
      </c>
      <c r="T27" s="1125" t="s">
        <v>496</v>
      </c>
      <c r="U27" s="1269">
        <v>42370</v>
      </c>
      <c r="V27" s="1269">
        <v>42735</v>
      </c>
      <c r="W27" s="529" t="s">
        <v>470</v>
      </c>
      <c r="X27" s="1295" t="s">
        <v>469</v>
      </c>
      <c r="Y27" s="1296"/>
    </row>
    <row r="28" spans="2:25" ht="170.25" customHeight="1" thickBot="1" x14ac:dyDescent="0.4">
      <c r="C28" s="1118"/>
      <c r="D28" s="1112"/>
      <c r="E28" s="1112"/>
      <c r="F28" s="1121"/>
      <c r="G28" s="1097" t="str">
        <f>IFERROR(VLOOKUP(G27,'SEPG-F-059'!$B$17:$K$21,6,FALSE),"")</f>
        <v xml:space="preserve">Posible </v>
      </c>
      <c r="H28" s="1097" t="str">
        <f>IFERROR(VLOOKUP(H27,'SEPG-F-059'!$L$17:$U$21,5,FALSE),"")</f>
        <v>Catastrófico</v>
      </c>
      <c r="I28" s="1115" t="str">
        <f>'SEPG-F-059'!AB32</f>
        <v>Riesgo Extremo (Z-13)</v>
      </c>
      <c r="J28" s="457" t="str">
        <f>IF('SEPG-F-062'!H33=0," ",'SEPG-F-062'!H33)</f>
        <v>Verificar el informe del programa  de limpieza documental y de depósitos.</v>
      </c>
      <c r="K28" s="1097"/>
      <c r="L28" s="1097" t="str">
        <f ca="1">IFERROR(VLOOKUP(L27,'SEPG-F-059'!$L$17:$U$21,5,FALSE),"")</f>
        <v>Mayor</v>
      </c>
      <c r="M28" s="1097" t="str">
        <f>IFERROR(VLOOKUP(M27,'SEPG-F-059'!$B$17:$K$21,6,FALSE),"")</f>
        <v xml:space="preserve">Raro </v>
      </c>
      <c r="N28" s="1097"/>
      <c r="O28" s="1185"/>
      <c r="P28" s="1126"/>
      <c r="Q28" s="1135"/>
      <c r="R28" s="1135"/>
      <c r="S28" s="1135"/>
      <c r="T28" s="1126"/>
      <c r="U28" s="1270"/>
      <c r="V28" s="1270"/>
      <c r="W28" s="530" t="s">
        <v>471</v>
      </c>
      <c r="X28" s="1297"/>
      <c r="Y28" s="1298"/>
    </row>
    <row r="29" spans="2:25" ht="108.75" customHeight="1" thickBot="1" x14ac:dyDescent="0.4">
      <c r="C29" s="1119"/>
      <c r="D29" s="1113"/>
      <c r="E29" s="1113"/>
      <c r="F29" s="1122"/>
      <c r="G29" s="1166"/>
      <c r="H29" s="1166"/>
      <c r="I29" s="1116"/>
      <c r="J29" s="457" t="str">
        <f>IF('SEPG-F-062'!H34=0," ",'SEPG-F-062'!H34)</f>
        <v>Verificar la entrega de los backups de todos los sistemas de información de la entidad  al archivo.</v>
      </c>
      <c r="K29" s="1166"/>
      <c r="L29" s="1166"/>
      <c r="M29" s="1166"/>
      <c r="N29" s="1166"/>
      <c r="O29" s="1116"/>
      <c r="P29" s="1127"/>
      <c r="Q29" s="1136"/>
      <c r="R29" s="1136"/>
      <c r="S29" s="1136"/>
      <c r="T29" s="1127"/>
      <c r="U29" s="1302"/>
      <c r="V29" s="1302"/>
      <c r="W29" s="531" t="s">
        <v>472</v>
      </c>
      <c r="X29" s="1299"/>
      <c r="Y29" s="1300"/>
    </row>
    <row r="30" spans="2:25" ht="193.5" customHeight="1" thickBot="1" x14ac:dyDescent="0.4">
      <c r="C30" s="1168" t="str">
        <f>'SEPG-F-057'!B21</f>
        <v>GAF - AC 5</v>
      </c>
      <c r="D30" s="1111" t="str">
        <f>IF(COUNTA('SEPG-F-057'!C21)&gt;0,'SEPG-F-057'!C21,"")</f>
        <v>Demoras y posibles pérdidas de documentos que forman parte de los expedientes de contratación de Concesiones e Interventorías.</v>
      </c>
      <c r="E30" s="1111" t="str">
        <f>IF(COUNTA('SEPG-F-057'!D21)&gt;0,'SEPG-F-057'!D21,"")</f>
        <v>La documentación es entregada para archivo en el contrato mucho tiempo después de haberse producido lo que genera desorden. Se producen actas y otros documentos que posiblemente no han sido entregados al archivo.</v>
      </c>
      <c r="F30" s="1170" t="str">
        <f>IF(COUNTA('SEPG-F-057'!L21)&gt;0,'SEPG-F-057'!L21,"")</f>
        <v>Riesgo de Corrupción</v>
      </c>
      <c r="G30" s="525">
        <f>'SEPG-F-059'!Y34</f>
        <v>3</v>
      </c>
      <c r="H30" s="525">
        <f>'SEPG-F-059'!Y35</f>
        <v>13</v>
      </c>
      <c r="I30" s="457">
        <f>'SEPG-F-059'!AA34</f>
        <v>39</v>
      </c>
      <c r="J30" s="457" t="str">
        <f>IF('SEPG-F-062'!H35=0," ",'SEPG-F-062'!H35)</f>
        <v>Verificación de los documentos que son transferidos al archivo por parte del GIT de contratación</v>
      </c>
      <c r="K30" s="1261">
        <f>'SEPG-F-062'!U35</f>
        <v>-2</v>
      </c>
      <c r="L30" s="525">
        <f ca="1">+'SEPG-F-062'!W35</f>
        <v>13</v>
      </c>
      <c r="M30" s="525">
        <f>+'SEPG-F-062'!V35</f>
        <v>1</v>
      </c>
      <c r="N30" s="1096">
        <f ca="1">IFERROR(+'SEPG-F-062'!X35,"")</f>
        <v>13</v>
      </c>
      <c r="O30" s="1266" t="str">
        <f ca="1">IFERROR(IF('SEPG-F-062'!AA35&lt;&gt;0,'SEPG-F-062'!AA35,'SEPG-F-062'!Y35),"")</f>
        <v>Riesgo Moderado (Z-8)</v>
      </c>
      <c r="P30" s="1125" t="s">
        <v>42</v>
      </c>
      <c r="Q30" s="1134" t="s">
        <v>455</v>
      </c>
      <c r="R30" s="1125"/>
      <c r="S30" s="1125" t="s">
        <v>451</v>
      </c>
      <c r="T30" s="1125" t="s">
        <v>497</v>
      </c>
      <c r="U30" s="1269">
        <v>42370</v>
      </c>
      <c r="V30" s="1269">
        <v>42735</v>
      </c>
      <c r="W30" s="1301" t="s">
        <v>473</v>
      </c>
      <c r="X30" s="1295"/>
      <c r="Y30" s="1296"/>
    </row>
    <row r="31" spans="2:25" ht="153.75" customHeight="1" thickBot="1" x14ac:dyDescent="0.4">
      <c r="C31" s="1118"/>
      <c r="D31" s="1112"/>
      <c r="E31" s="1112"/>
      <c r="F31" s="1121"/>
      <c r="G31" s="1097" t="str">
        <f>IFERROR(VLOOKUP(G30,'SEPG-F-059'!$B$17:$K$21,6,FALSE),"")</f>
        <v xml:space="preserve">Posible </v>
      </c>
      <c r="H31" s="1097" t="str">
        <f>IFERROR(VLOOKUP(H30,'SEPG-F-059'!$L$17:$U$21,5,FALSE),"")</f>
        <v>Catastrófico</v>
      </c>
      <c r="I31" s="1115" t="str">
        <f>'SEPG-F-059'!AB34</f>
        <v>Riesgo Extremo (Z-13)</v>
      </c>
      <c r="J31" s="457" t="str">
        <f>IF('SEPG-F-062'!H36=0," ",'SEPG-F-062'!H36)</f>
        <v xml:space="preserve"> </v>
      </c>
      <c r="K31" s="1190"/>
      <c r="L31" s="1097" t="str">
        <f ca="1">IFERROR(VLOOKUP(L30,'SEPG-F-059'!$L$17:$U$21,5,FALSE),"")</f>
        <v>Catastrófico</v>
      </c>
      <c r="M31" s="1097" t="str">
        <f>IFERROR(VLOOKUP(M30,'SEPG-F-059'!$B$17:$K$21,6,FALSE),"")</f>
        <v xml:space="preserve">Raro </v>
      </c>
      <c r="N31" s="1097"/>
      <c r="O31" s="1185"/>
      <c r="P31" s="1126"/>
      <c r="Q31" s="1135"/>
      <c r="R31" s="1126"/>
      <c r="S31" s="1126"/>
      <c r="T31" s="1126"/>
      <c r="U31" s="1270"/>
      <c r="V31" s="1270"/>
      <c r="W31" s="1126"/>
      <c r="X31" s="1297"/>
      <c r="Y31" s="1298"/>
    </row>
    <row r="32" spans="2:25" ht="188.25" customHeight="1" thickBot="1" x14ac:dyDescent="0.4">
      <c r="C32" s="1119"/>
      <c r="D32" s="1113"/>
      <c r="E32" s="1113"/>
      <c r="F32" s="1122"/>
      <c r="G32" s="1166"/>
      <c r="H32" s="1166"/>
      <c r="I32" s="1116"/>
      <c r="J32" s="457" t="str">
        <f>IF('SEPG-F-062'!H37=0," ",'SEPG-F-062'!H37)</f>
        <v xml:space="preserve"> </v>
      </c>
      <c r="K32" s="1219"/>
      <c r="L32" s="1166"/>
      <c r="M32" s="1166"/>
      <c r="N32" s="1166"/>
      <c r="O32" s="1116"/>
      <c r="P32" s="1127"/>
      <c r="Q32" s="1136"/>
      <c r="R32" s="1127"/>
      <c r="S32" s="1127"/>
      <c r="T32" s="1127"/>
      <c r="U32" s="1302"/>
      <c r="V32" s="1302"/>
      <c r="W32" s="1127"/>
      <c r="X32" s="1299"/>
      <c r="Y32" s="1300"/>
    </row>
    <row r="33" spans="3:25" ht="149.25" hidden="1" customHeight="1" x14ac:dyDescent="0.35">
      <c r="C33" s="1168">
        <f>'SEPG-F-057'!B22</f>
        <v>0</v>
      </c>
      <c r="D33" s="1111" t="str">
        <f>IF(COUNTA('SEPG-F-057'!C22)&gt;0,'SEPG-F-057'!C22,"")</f>
        <v/>
      </c>
      <c r="E33" s="1111" t="str">
        <f>IF(COUNTA('SEPG-F-057'!D22)&gt;0,'SEPG-F-057'!D22,"")</f>
        <v/>
      </c>
      <c r="F33" s="1170" t="str">
        <f>IF(COUNTA('SEPG-F-057'!L22)&gt;0,'SEPG-F-057'!L22,"")</f>
        <v>Riesgo Institucional</v>
      </c>
      <c r="G33" s="394" t="str">
        <f>'SEPG-F-059'!Y36</f>
        <v/>
      </c>
      <c r="H33" s="394">
        <f>'SEPG-F-059'!Y37</f>
        <v>0</v>
      </c>
      <c r="I33" s="457" t="str">
        <f>'SEPG-F-059'!AA36</f>
        <v/>
      </c>
      <c r="J33" s="457">
        <f>'SEPG-F-062'!H38</f>
        <v>0</v>
      </c>
      <c r="K33" s="1261">
        <f>'SEPG-F-062'!U38</f>
        <v>0</v>
      </c>
      <c r="L33" s="394">
        <f ca="1">+'SEPG-F-062'!W38</f>
        <v>0</v>
      </c>
      <c r="M33" s="394" t="str">
        <f>+'SEPG-F-062'!V38</f>
        <v/>
      </c>
      <c r="N33" s="1096">
        <f ca="1">IFERROR(+'SEPG-F-062'!X38,"")</f>
        <v>0</v>
      </c>
      <c r="O33" s="1266" t="str">
        <f ca="1">IFERROR(IF('SEPG-F-062'!AA38&lt;&gt;0,'SEPG-F-062'!AA38,'SEPG-F-062'!Y38),"")</f>
        <v/>
      </c>
      <c r="P33" s="1128" t="s">
        <v>42</v>
      </c>
      <c r="Q33" s="1336"/>
      <c r="R33" s="1352"/>
      <c r="S33" s="1352"/>
      <c r="T33" s="1352"/>
      <c r="U33" s="1269"/>
      <c r="V33" s="1269"/>
      <c r="W33" s="1134"/>
      <c r="X33" s="1330"/>
      <c r="Y33" s="1331"/>
    </row>
    <row r="34" spans="3:25" ht="159.75" hidden="1" customHeight="1" x14ac:dyDescent="0.35">
      <c r="C34" s="1118"/>
      <c r="D34" s="1112"/>
      <c r="E34" s="1112"/>
      <c r="F34" s="1121"/>
      <c r="G34" s="1097" t="str">
        <f>IFERROR(VLOOKUP(G33,'SEPG-F-059'!$B$17:$K$21,6,FALSE),"")</f>
        <v/>
      </c>
      <c r="H34" s="1097" t="str">
        <f>IFERROR(VLOOKUP(H33,'SEPG-F-059'!$L$17:$U$21,5,FALSE),"")</f>
        <v/>
      </c>
      <c r="I34" s="1115" t="str">
        <f>'SEPG-F-059'!AB36</f>
        <v/>
      </c>
      <c r="J34" s="113">
        <f>'SEPG-F-062'!H39</f>
        <v>0</v>
      </c>
      <c r="K34" s="1190"/>
      <c r="L34" s="1097" t="str">
        <f ca="1">IFERROR(VLOOKUP(L33,'SEPG-F-059'!$L$17:$U$21,5,FALSE),"")</f>
        <v/>
      </c>
      <c r="M34" s="1097" t="str">
        <f>IFERROR(VLOOKUP(M33,'SEPG-F-059'!$B$17:$K$21,6,FALSE),"")</f>
        <v/>
      </c>
      <c r="N34" s="1097"/>
      <c r="O34" s="1185"/>
      <c r="P34" s="1129"/>
      <c r="Q34" s="1337"/>
      <c r="R34" s="1353"/>
      <c r="S34" s="1353"/>
      <c r="T34" s="1353"/>
      <c r="U34" s="1270"/>
      <c r="V34" s="1270"/>
      <c r="W34" s="1135"/>
      <c r="X34" s="1332"/>
      <c r="Y34" s="1333"/>
    </row>
    <row r="35" spans="3:25" ht="108.75" hidden="1" customHeight="1" thickBot="1" x14ac:dyDescent="0.4">
      <c r="C35" s="1119"/>
      <c r="D35" s="1113"/>
      <c r="E35" s="1113"/>
      <c r="F35" s="1122"/>
      <c r="G35" s="1166"/>
      <c r="H35" s="1166"/>
      <c r="I35" s="1116"/>
      <c r="J35" s="300">
        <f>'SEPG-F-062'!H40</f>
        <v>0</v>
      </c>
      <c r="K35" s="1219"/>
      <c r="L35" s="1166"/>
      <c r="M35" s="1166"/>
      <c r="N35" s="1166"/>
      <c r="O35" s="1116"/>
      <c r="P35" s="1130"/>
      <c r="Q35" s="1338"/>
      <c r="R35" s="1354"/>
      <c r="S35" s="1354"/>
      <c r="T35" s="1354"/>
      <c r="U35" s="1302"/>
      <c r="V35" s="1302"/>
      <c r="W35" s="1136"/>
      <c r="X35" s="1334"/>
      <c r="Y35" s="1335"/>
    </row>
    <row r="36" spans="3:25" ht="273.75" hidden="1" customHeight="1" x14ac:dyDescent="0.35">
      <c r="C36" s="1168">
        <f>'SEPG-F-057'!B23</f>
        <v>0</v>
      </c>
      <c r="D36" s="1111" t="str">
        <f>IF(COUNTA('SEPG-F-057'!C23)&gt;0,'SEPG-F-057'!C23,"")</f>
        <v/>
      </c>
      <c r="E36" s="1111" t="str">
        <f>IF(COUNTA('SEPG-F-057'!D23)&gt;0,'SEPG-F-057'!D23,"")</f>
        <v/>
      </c>
      <c r="F36" s="1170" t="str">
        <f>IF(COUNTA('SEPG-F-057'!L23)&gt;0,'SEPG-F-057'!L23,"")</f>
        <v>Riesgo Institucional</v>
      </c>
      <c r="G36" s="394" t="str">
        <f>'SEPG-F-059'!Y38</f>
        <v/>
      </c>
      <c r="H36" s="394">
        <f>'SEPG-F-059'!Y39</f>
        <v>0</v>
      </c>
      <c r="I36" s="457" t="str">
        <f>'SEPG-F-059'!AA38</f>
        <v/>
      </c>
      <c r="J36" s="457">
        <f>'SEPG-F-062'!H41</f>
        <v>0</v>
      </c>
      <c r="K36" s="1261">
        <f>'SEPG-F-062'!U41</f>
        <v>0</v>
      </c>
      <c r="L36" s="394">
        <f ca="1">+'SEPG-F-062'!W41</f>
        <v>0</v>
      </c>
      <c r="M36" s="394" t="str">
        <f>+'SEPG-F-062'!V41</f>
        <v/>
      </c>
      <c r="N36" s="1096">
        <f ca="1">IFERROR(+'SEPG-F-062'!X41,"")</f>
        <v>0</v>
      </c>
      <c r="O36" s="1266" t="str">
        <f ca="1">IFERROR(IF('SEPG-F-062'!AA41&lt;&gt;0,'SEPG-F-062'!AA41,'SEPG-F-062'!Y41),"")</f>
        <v/>
      </c>
      <c r="P36" s="1128" t="s">
        <v>42</v>
      </c>
      <c r="Q36" s="1312"/>
      <c r="R36" s="1336"/>
      <c r="S36" s="1352"/>
      <c r="T36" s="1352"/>
      <c r="U36" s="1269"/>
      <c r="V36" s="1269"/>
      <c r="W36" s="1134"/>
      <c r="X36" s="1330"/>
      <c r="Y36" s="1331"/>
    </row>
    <row r="37" spans="3:25" ht="108.75" hidden="1" customHeight="1" x14ac:dyDescent="0.35">
      <c r="C37" s="1118"/>
      <c r="D37" s="1112"/>
      <c r="E37" s="1112"/>
      <c r="F37" s="1121"/>
      <c r="G37" s="1097" t="str">
        <f>IFERROR(VLOOKUP(G36,'SEPG-F-059'!$B$17:$K$21,6,FALSE),"")</f>
        <v/>
      </c>
      <c r="H37" s="1097" t="str">
        <f>IFERROR(VLOOKUP(H36,'SEPG-F-059'!$L$17:$U$21,5,FALSE),"")</f>
        <v/>
      </c>
      <c r="I37" s="1115" t="str">
        <f>'SEPG-F-059'!AB38</f>
        <v/>
      </c>
      <c r="J37" s="113">
        <f>'SEPG-F-062'!H42</f>
        <v>0</v>
      </c>
      <c r="K37" s="1190"/>
      <c r="L37" s="1097" t="str">
        <f ca="1">IFERROR(VLOOKUP(L36,'SEPG-F-059'!$L$17:$U$21,5,FALSE),"")</f>
        <v/>
      </c>
      <c r="M37" s="1097" t="str">
        <f>IFERROR(VLOOKUP(M36,'SEPG-F-059'!$B$17:$K$21,6,FALSE),"")</f>
        <v/>
      </c>
      <c r="N37" s="1097"/>
      <c r="O37" s="1185"/>
      <c r="P37" s="1129"/>
      <c r="Q37" s="1313"/>
      <c r="R37" s="1337"/>
      <c r="S37" s="1353"/>
      <c r="T37" s="1353"/>
      <c r="U37" s="1270"/>
      <c r="V37" s="1270"/>
      <c r="W37" s="1135"/>
      <c r="X37" s="1332"/>
      <c r="Y37" s="1333"/>
    </row>
    <row r="38" spans="3:25" ht="108.75" hidden="1" customHeight="1" thickBot="1" x14ac:dyDescent="0.4">
      <c r="C38" s="1119"/>
      <c r="D38" s="1113"/>
      <c r="E38" s="1113"/>
      <c r="F38" s="1122"/>
      <c r="G38" s="1166"/>
      <c r="H38" s="1166"/>
      <c r="I38" s="1116"/>
      <c r="J38" s="300">
        <f>'SEPG-F-062'!H43</f>
        <v>0</v>
      </c>
      <c r="K38" s="1219"/>
      <c r="L38" s="1166"/>
      <c r="M38" s="1166"/>
      <c r="N38" s="1166"/>
      <c r="O38" s="1116"/>
      <c r="P38" s="1130"/>
      <c r="Q38" s="1314"/>
      <c r="R38" s="1338"/>
      <c r="S38" s="1354"/>
      <c r="T38" s="1354"/>
      <c r="U38" s="1302"/>
      <c r="V38" s="1302"/>
      <c r="W38" s="1136"/>
      <c r="X38" s="1334"/>
      <c r="Y38" s="1335"/>
    </row>
    <row r="39" spans="3:25" ht="108.75" hidden="1" customHeight="1" x14ac:dyDescent="0.35">
      <c r="C39" s="1168">
        <f>'SEPG-F-057'!B24</f>
        <v>0</v>
      </c>
      <c r="D39" s="1111" t="str">
        <f>IF(COUNTA('SEPG-F-057'!C24)&gt;0,'SEPG-F-057'!C24,"")</f>
        <v/>
      </c>
      <c r="E39" s="1111" t="str">
        <f>IF(COUNTA('SEPG-F-057'!D24)&gt;0,'SEPG-F-057'!D24,"")</f>
        <v/>
      </c>
      <c r="F39" s="1170" t="str">
        <f>IF(COUNTA('SEPG-F-057'!L24)&gt;0,'SEPG-F-057'!L24,"")</f>
        <v>Riesgo Institucional</v>
      </c>
      <c r="G39" s="394" t="str">
        <f>'SEPG-F-059'!Y40</f>
        <v/>
      </c>
      <c r="H39" s="394">
        <f>'SEPG-F-059'!Y41</f>
        <v>0</v>
      </c>
      <c r="I39" s="457" t="str">
        <f>'SEPG-F-059'!AA40</f>
        <v/>
      </c>
      <c r="J39" s="457">
        <f>'SEPG-F-062'!H44</f>
        <v>0</v>
      </c>
      <c r="K39" s="1261">
        <f>'SEPG-F-062'!U44</f>
        <v>0</v>
      </c>
      <c r="L39" s="394">
        <f ca="1">+'SEPG-F-062'!W44</f>
        <v>0</v>
      </c>
      <c r="M39" s="394" t="str">
        <f>+'SEPG-F-062'!V44</f>
        <v/>
      </c>
      <c r="N39" s="1096">
        <f ca="1">IFERROR(+'SEPG-F-062'!X44,"")</f>
        <v>0</v>
      </c>
      <c r="O39" s="1266" t="str">
        <f ca="1">IFERROR(IF('SEPG-F-062'!AA44&lt;&gt;0,'SEPG-F-062'!AA44,'SEPG-F-062'!Y44),"")</f>
        <v/>
      </c>
      <c r="P39" s="1324" t="s">
        <v>42</v>
      </c>
      <c r="Q39" s="1312"/>
      <c r="R39" s="1312"/>
      <c r="S39" s="1309"/>
      <c r="T39" s="1309"/>
      <c r="U39" s="1269"/>
      <c r="V39" s="1269"/>
      <c r="W39" s="1321"/>
      <c r="X39" s="1315"/>
      <c r="Y39" s="1316"/>
    </row>
    <row r="40" spans="3:25" ht="108.75" hidden="1" customHeight="1" x14ac:dyDescent="0.35">
      <c r="C40" s="1118"/>
      <c r="D40" s="1112"/>
      <c r="E40" s="1112"/>
      <c r="F40" s="1121"/>
      <c r="G40" s="1097" t="str">
        <f>IFERROR(VLOOKUP(G39,'SEPG-F-059'!$B$17:$K$21,6,FALSE),"")</f>
        <v/>
      </c>
      <c r="H40" s="1097" t="str">
        <f>IFERROR(VLOOKUP(H39,'SEPG-F-059'!$L$17:$U$21,5,FALSE),"")</f>
        <v/>
      </c>
      <c r="I40" s="1115" t="str">
        <f>'SEPG-F-059'!AB40</f>
        <v/>
      </c>
      <c r="J40" s="113">
        <f>'SEPG-F-062'!H45</f>
        <v>0</v>
      </c>
      <c r="K40" s="1190"/>
      <c r="L40" s="1097" t="str">
        <f ca="1">IFERROR(VLOOKUP(L39,'SEPG-F-059'!$L$17:$U$21,5,FALSE),"")</f>
        <v/>
      </c>
      <c r="M40" s="1097" t="str">
        <f>IFERROR(VLOOKUP(M39,'SEPG-F-059'!$B$17:$K$21,6,FALSE),"")</f>
        <v/>
      </c>
      <c r="N40" s="1097"/>
      <c r="O40" s="1185"/>
      <c r="P40" s="1325"/>
      <c r="Q40" s="1313"/>
      <c r="R40" s="1313"/>
      <c r="S40" s="1310"/>
      <c r="T40" s="1310"/>
      <c r="U40" s="1270"/>
      <c r="V40" s="1270"/>
      <c r="W40" s="1322"/>
      <c r="X40" s="1317"/>
      <c r="Y40" s="1318"/>
    </row>
    <row r="41" spans="3:25" ht="108.75" hidden="1" customHeight="1" thickBot="1" x14ac:dyDescent="0.4">
      <c r="C41" s="1119"/>
      <c r="D41" s="1113"/>
      <c r="E41" s="1113"/>
      <c r="F41" s="1122"/>
      <c r="G41" s="1166"/>
      <c r="H41" s="1166"/>
      <c r="I41" s="1116"/>
      <c r="J41" s="300">
        <f>'SEPG-F-062'!H46</f>
        <v>0</v>
      </c>
      <c r="K41" s="1219"/>
      <c r="L41" s="1166"/>
      <c r="M41" s="1166"/>
      <c r="N41" s="1166"/>
      <c r="O41" s="1116"/>
      <c r="P41" s="1326"/>
      <c r="Q41" s="1314"/>
      <c r="R41" s="1314"/>
      <c r="S41" s="1311"/>
      <c r="T41" s="1311"/>
      <c r="U41" s="1302"/>
      <c r="V41" s="1302"/>
      <c r="W41" s="1323"/>
      <c r="X41" s="1319"/>
      <c r="Y41" s="1320"/>
    </row>
    <row r="42" spans="3:25" ht="108.75" hidden="1" customHeight="1" x14ac:dyDescent="0.35">
      <c r="C42" s="1118">
        <f>'SEPG-F-057'!B25</f>
        <v>1</v>
      </c>
      <c r="D42" s="1112" t="str">
        <f>IF(COUNTA('SEPG-F-057'!C25)&gt;0,'SEPG-F-057'!C25,"")</f>
        <v/>
      </c>
      <c r="E42" s="1112" t="str">
        <f>IF(COUNTA('SEPG-F-057'!D25)&gt;0,'SEPG-F-057'!D25,"")</f>
        <v/>
      </c>
      <c r="F42" s="1121" t="str">
        <f>IF(COUNTA('SEPG-F-057'!L25)&gt;0,'SEPG-F-057'!L25,"")</f>
        <v>Riesgo Institucional</v>
      </c>
      <c r="G42" s="391" t="str">
        <f>'SEPG-F-059'!Y42</f>
        <v/>
      </c>
      <c r="H42" s="391">
        <f>'SEPG-F-059'!Y43</f>
        <v>7</v>
      </c>
      <c r="I42" s="392" t="str">
        <f>'SEPG-F-059'!AA42</f>
        <v/>
      </c>
      <c r="J42" s="392">
        <f>'SEPG-F-062'!H47</f>
        <v>0</v>
      </c>
      <c r="K42" s="1190">
        <f>'SEPG-F-062'!U47</f>
        <v>0</v>
      </c>
      <c r="L42" s="391">
        <f ca="1">+'SEPG-F-062'!W47</f>
        <v>7</v>
      </c>
      <c r="M42" s="391" t="str">
        <f>+'SEPG-F-062'!V47</f>
        <v/>
      </c>
      <c r="N42" s="1097">
        <f ca="1">IFERROR(+'SEPG-F-062'!X47,"")</f>
        <v>0</v>
      </c>
      <c r="O42" s="1185" t="str">
        <f ca="1">IFERROR(IF('SEPG-F-062'!AA47&lt;&gt;0,'SEPG-F-062'!AA47,'SEPG-F-062'!Y47),"")</f>
        <v/>
      </c>
      <c r="P42" s="395" t="s">
        <v>42</v>
      </c>
      <c r="Q42" s="1327" t="s">
        <v>259</v>
      </c>
      <c r="R42" s="1129" t="s">
        <v>244</v>
      </c>
      <c r="S42" s="1129" t="s">
        <v>224</v>
      </c>
      <c r="T42" s="1129" t="s">
        <v>225</v>
      </c>
      <c r="U42" s="1339">
        <v>42408</v>
      </c>
      <c r="V42" s="1339">
        <v>42735</v>
      </c>
      <c r="W42" s="1327" t="s">
        <v>260</v>
      </c>
      <c r="X42" s="1341" t="s">
        <v>261</v>
      </c>
      <c r="Y42" s="1342"/>
    </row>
    <row r="43" spans="3:25" ht="108.75" hidden="1" customHeight="1" x14ac:dyDescent="0.35">
      <c r="C43" s="1118"/>
      <c r="D43" s="1112"/>
      <c r="E43" s="1112"/>
      <c r="F43" s="1121"/>
      <c r="G43" s="1097" t="str">
        <f>IFERROR(VLOOKUP(G42,'SEPG-F-059'!$B$17:$K$21,6,FALSE),"")</f>
        <v/>
      </c>
      <c r="H43" s="1097" t="str">
        <f>IFERROR(VLOOKUP(H42,'SEPG-F-059'!$L$17:$U$21,5,FALSE),"")</f>
        <v>Moderado</v>
      </c>
      <c r="I43" s="1115" t="str">
        <f>'SEPG-F-059'!AB42</f>
        <v/>
      </c>
      <c r="J43" s="113">
        <f>'SEPG-F-062'!H48</f>
        <v>0</v>
      </c>
      <c r="K43" s="1190"/>
      <c r="L43" s="1097" t="str">
        <f ca="1">IFERROR(VLOOKUP(L42,'SEPG-F-059'!$L$17:$U$21,5,FALSE),"")</f>
        <v>Moderado</v>
      </c>
      <c r="M43" s="1097" t="str">
        <f>IFERROR(VLOOKUP(M42,'SEPG-F-059'!$B$17:$K$21,6,FALSE),"")</f>
        <v/>
      </c>
      <c r="N43" s="1097"/>
      <c r="O43" s="1185"/>
      <c r="P43" s="271"/>
      <c r="Q43" s="1327"/>
      <c r="R43" s="1129"/>
      <c r="S43" s="1129"/>
      <c r="T43" s="1129"/>
      <c r="U43" s="1339"/>
      <c r="V43" s="1339"/>
      <c r="W43" s="1327"/>
      <c r="X43" s="1341"/>
      <c r="Y43" s="1342"/>
    </row>
    <row r="44" spans="3:25" ht="108.75" hidden="1" customHeight="1" thickBot="1" x14ac:dyDescent="0.4">
      <c r="C44" s="1119"/>
      <c r="D44" s="1114"/>
      <c r="E44" s="1114"/>
      <c r="F44" s="1124"/>
      <c r="G44" s="1098"/>
      <c r="H44" s="1098"/>
      <c r="I44" s="1167"/>
      <c r="J44" s="113">
        <f>'SEPG-F-062'!H49</f>
        <v>0</v>
      </c>
      <c r="K44" s="1191"/>
      <c r="L44" s="1098"/>
      <c r="M44" s="1098"/>
      <c r="N44" s="1098"/>
      <c r="O44" s="1167"/>
      <c r="P44" s="272"/>
      <c r="Q44" s="1328"/>
      <c r="R44" s="1329"/>
      <c r="S44" s="1130"/>
      <c r="T44" s="1329"/>
      <c r="U44" s="1340"/>
      <c r="V44" s="1340"/>
      <c r="W44" s="1328"/>
      <c r="X44" s="1343"/>
      <c r="Y44" s="1344"/>
    </row>
    <row r="45" spans="3:25" ht="108.75" hidden="1" customHeight="1" x14ac:dyDescent="0.35">
      <c r="C45" s="1117">
        <f>'SEPG-F-057'!B26</f>
        <v>2</v>
      </c>
      <c r="D45" s="1111" t="str">
        <f>IF(COUNTA('SEPG-F-057'!C26)&gt;0,'SEPG-F-057'!C26,"")</f>
        <v/>
      </c>
      <c r="E45" s="1111" t="str">
        <f>IF(COUNTA('SEPG-F-057'!D26)&gt;0,'SEPG-F-057'!D26,"")</f>
        <v/>
      </c>
      <c r="F45" s="1120" t="str">
        <f>IF(COUNTA('SEPG-F-057'!L26)&gt;0,'SEPG-F-057'!L26,"")</f>
        <v>Riesgo Institucional</v>
      </c>
      <c r="G45" s="291" t="str">
        <f>'SEPG-F-059'!Y44</f>
        <v/>
      </c>
      <c r="H45" s="291">
        <f>'SEPG-F-059'!Y45</f>
        <v>7</v>
      </c>
      <c r="I45" s="113" t="str">
        <f>'SEPG-F-059'!AA44</f>
        <v/>
      </c>
      <c r="J45" s="113">
        <f>'SEPG-F-062'!H50</f>
        <v>0</v>
      </c>
      <c r="K45" s="1218">
        <f>'SEPG-F-062'!U44</f>
        <v>0</v>
      </c>
      <c r="L45" s="291">
        <f ca="1">+'SEPG-F-062'!W50</f>
        <v>7</v>
      </c>
      <c r="M45" s="291" t="str">
        <f>+'SEPG-F-062'!V50</f>
        <v/>
      </c>
      <c r="N45" s="1169">
        <f ca="1">IFERROR(+'SEPG-F-062'!X50,"")</f>
        <v>0</v>
      </c>
      <c r="O45" s="1115" t="str">
        <f ca="1">IFERROR(IF('SEPG-F-062'!AA50&lt;&gt;0,'SEPG-F-062'!AA50,'SEPG-F-062'!Y50),"")</f>
        <v/>
      </c>
      <c r="P45" s="270" t="s">
        <v>43</v>
      </c>
      <c r="Q45" s="1345" t="s">
        <v>262</v>
      </c>
      <c r="R45" s="1356" t="s">
        <v>244</v>
      </c>
      <c r="S45" s="1128" t="s">
        <v>224</v>
      </c>
      <c r="T45" s="1356" t="s">
        <v>225</v>
      </c>
      <c r="U45" s="1347">
        <v>42408</v>
      </c>
      <c r="V45" s="1347">
        <v>42735</v>
      </c>
      <c r="W45" s="1349" t="s">
        <v>264</v>
      </c>
      <c r="X45" s="1357" t="s">
        <v>263</v>
      </c>
      <c r="Y45" s="1358"/>
    </row>
    <row r="46" spans="3:25" ht="108.75" hidden="1" customHeight="1" x14ac:dyDescent="0.35">
      <c r="C46" s="1118"/>
      <c r="D46" s="1112"/>
      <c r="E46" s="1112"/>
      <c r="F46" s="1121"/>
      <c r="G46" s="1097" t="str">
        <f>IFERROR(VLOOKUP(G45,'SEPG-F-059'!$B$17:$K$21,6,FALSE),"")</f>
        <v/>
      </c>
      <c r="H46" s="1097" t="str">
        <f>IFERROR(VLOOKUP(H45,'SEPG-F-059'!$L$17:$U$21,5,FALSE),"")</f>
        <v>Moderado</v>
      </c>
      <c r="I46" s="1115" t="str">
        <f>'SEPG-F-059'!AB44</f>
        <v/>
      </c>
      <c r="J46" s="113">
        <f>'SEPG-F-062'!H51</f>
        <v>0</v>
      </c>
      <c r="K46" s="1190"/>
      <c r="L46" s="1097" t="str">
        <f ca="1">IFERROR(VLOOKUP(L45,'SEPG-F-059'!$L$17:$U$21,5,FALSE),"")</f>
        <v>Moderado</v>
      </c>
      <c r="M46" s="1097" t="str">
        <f>IFERROR(VLOOKUP(M45,'SEPG-F-059'!$B$17:$K$21,6,FALSE),"")</f>
        <v/>
      </c>
      <c r="N46" s="1097"/>
      <c r="O46" s="1185"/>
      <c r="P46" s="271"/>
      <c r="Q46" s="1327"/>
      <c r="R46" s="1129"/>
      <c r="S46" s="1129"/>
      <c r="T46" s="1129"/>
      <c r="U46" s="1339"/>
      <c r="V46" s="1339"/>
      <c r="W46" s="1350"/>
      <c r="X46" s="1341"/>
      <c r="Y46" s="1342"/>
    </row>
    <row r="47" spans="3:25" ht="108.75" hidden="1" customHeight="1" thickBot="1" x14ac:dyDescent="0.4">
      <c r="C47" s="1119"/>
      <c r="D47" s="1114"/>
      <c r="E47" s="1114"/>
      <c r="F47" s="1122"/>
      <c r="G47" s="1166"/>
      <c r="H47" s="1166"/>
      <c r="I47" s="1116"/>
      <c r="J47" s="300">
        <f>'SEPG-F-062'!H52</f>
        <v>0</v>
      </c>
      <c r="K47" s="1219"/>
      <c r="L47" s="1166"/>
      <c r="M47" s="1166"/>
      <c r="N47" s="1166"/>
      <c r="O47" s="1116"/>
      <c r="P47" s="301"/>
      <c r="Q47" s="1346"/>
      <c r="R47" s="1130"/>
      <c r="S47" s="1130"/>
      <c r="T47" s="1130"/>
      <c r="U47" s="1348"/>
      <c r="V47" s="1348"/>
      <c r="W47" s="1351"/>
      <c r="X47" s="1359"/>
      <c r="Y47" s="1360"/>
    </row>
    <row r="48" spans="3:25" ht="118.5" hidden="1" customHeight="1" x14ac:dyDescent="0.35">
      <c r="C48" s="1118">
        <f>'SEPG-F-057'!B27</f>
        <v>3</v>
      </c>
      <c r="D48" s="1121" t="str">
        <f>IF(COUNTA('SEPG-F-057'!C27)&gt;0,'SEPG-F-057'!C27,"")</f>
        <v/>
      </c>
      <c r="E48" s="1121" t="str">
        <f>IF(COUNTA('SEPG-F-057'!D27)&gt;0,'SEPG-F-057'!D27,"")</f>
        <v/>
      </c>
      <c r="F48" s="1121" t="str">
        <f>IF(COUNTA('SEPG-F-057'!L27)&gt;0,'SEPG-F-057'!L27,"")</f>
        <v/>
      </c>
      <c r="G48" s="289" t="str">
        <f>'SEPG-F-059'!Y46</f>
        <v/>
      </c>
      <c r="H48" s="289">
        <f>'SEPG-F-059'!Y47</f>
        <v>7</v>
      </c>
      <c r="I48" s="299" t="str">
        <f>'SEPG-F-059'!AA46</f>
        <v/>
      </c>
      <c r="J48" s="290">
        <f>'SEPG-F-062'!H53</f>
        <v>0</v>
      </c>
      <c r="K48" s="1190">
        <f>'SEPG-F-062'!U65</f>
        <v>0</v>
      </c>
      <c r="L48" s="289">
        <f ca="1">+'SEPG-F-062'!W53</f>
        <v>7</v>
      </c>
      <c r="M48" s="289" t="str">
        <f>+'SEPG-F-062'!V53</f>
        <v/>
      </c>
      <c r="N48" s="1097">
        <f ca="1">IFERROR(+'SEPG-F-062'!X65,"")</f>
        <v>0</v>
      </c>
      <c r="O48" s="1185" t="str">
        <f ca="1">IFERROR(IF('SEPG-F-062'!AA65&lt;&gt;0,'SEPG-F-062'!AA65,'SEPG-F-062'!Y65),"")</f>
        <v/>
      </c>
      <c r="P48" s="1132"/>
      <c r="Q48" s="1227"/>
      <c r="R48" s="1227"/>
      <c r="S48" s="1229"/>
      <c r="T48" s="1229"/>
      <c r="U48" s="1159"/>
      <c r="V48" s="1159"/>
      <c r="W48" s="1231"/>
      <c r="X48" s="1223"/>
      <c r="Y48" s="1224"/>
    </row>
    <row r="49" spans="3:25" ht="118.5" hidden="1" customHeight="1" x14ac:dyDescent="0.35">
      <c r="C49" s="1118"/>
      <c r="D49" s="1121"/>
      <c r="E49" s="1121"/>
      <c r="F49" s="1121"/>
      <c r="G49" s="1097" t="str">
        <f>IFERROR(VLOOKUP(G48,'SEPG-F-059'!$B$17:$K$21,6,FALSE),"")</f>
        <v/>
      </c>
      <c r="H49" s="1097" t="str">
        <f>IFERROR(VLOOKUP(H48,'SEPG-F-059'!$L$17:$U$21,5,FALSE),"")</f>
        <v>Moderado</v>
      </c>
      <c r="I49" s="1115" t="str">
        <f>'SEPG-F-059'!AB46</f>
        <v/>
      </c>
      <c r="J49" s="113">
        <f>'SEPG-F-062'!H54</f>
        <v>0</v>
      </c>
      <c r="K49" s="1190"/>
      <c r="L49" s="1097" t="str">
        <f ca="1">IFERROR(VLOOKUP(L48,'SEPG-F-059'!$L$17:$U$21,5,FALSE),"")</f>
        <v>Moderado</v>
      </c>
      <c r="M49" s="1097" t="str">
        <f>IFERROR(VLOOKUP(M48,'SEPG-F-059'!$B$17:$K$21,6,FALSE),"")</f>
        <v/>
      </c>
      <c r="N49" s="1097"/>
      <c r="O49" s="1185"/>
      <c r="P49" s="1132"/>
      <c r="Q49" s="1227"/>
      <c r="R49" s="1227"/>
      <c r="S49" s="1229"/>
      <c r="T49" s="1229"/>
      <c r="U49" s="1159"/>
      <c r="V49" s="1159"/>
      <c r="W49" s="1231"/>
      <c r="X49" s="1223"/>
      <c r="Y49" s="1224"/>
    </row>
    <row r="50" spans="3:25" ht="118.5" hidden="1" customHeight="1" x14ac:dyDescent="0.35">
      <c r="C50" s="1123"/>
      <c r="D50" s="1124"/>
      <c r="E50" s="1124"/>
      <c r="F50" s="1124"/>
      <c r="G50" s="1098"/>
      <c r="H50" s="1098"/>
      <c r="I50" s="1167"/>
      <c r="J50" s="113">
        <f>'SEPG-F-062'!H55</f>
        <v>0</v>
      </c>
      <c r="K50" s="1191"/>
      <c r="L50" s="1098"/>
      <c r="M50" s="1098"/>
      <c r="N50" s="1098"/>
      <c r="O50" s="1167"/>
      <c r="P50" s="1155"/>
      <c r="Q50" s="1228"/>
      <c r="R50" s="1228"/>
      <c r="S50" s="1230"/>
      <c r="T50" s="1230"/>
      <c r="U50" s="1160"/>
      <c r="V50" s="1160"/>
      <c r="W50" s="1232"/>
      <c r="X50" s="1225"/>
      <c r="Y50" s="1226"/>
    </row>
    <row r="51" spans="3:25" ht="165.75" hidden="1" customHeight="1" x14ac:dyDescent="0.35">
      <c r="C51" s="1117">
        <f>'SEPG-F-057'!B28</f>
        <v>4</v>
      </c>
      <c r="D51" s="1120">
        <f>'SEPG-F-057'!C33</f>
        <v>0</v>
      </c>
      <c r="E51" s="1120">
        <f>'SEPG-F-057'!D33</f>
        <v>0</v>
      </c>
      <c r="F51" s="1169">
        <f>'SEPG-F-057'!L33</f>
        <v>0</v>
      </c>
      <c r="G51" s="291" t="str">
        <f>'SEPG-F-059'!Y52</f>
        <v/>
      </c>
      <c r="H51" s="291">
        <f>'SEPG-F-059'!Y53</f>
        <v>7</v>
      </c>
      <c r="I51" s="101" t="str">
        <f>'SEPG-F-059'!AA52</f>
        <v/>
      </c>
      <c r="J51" s="101">
        <f>'SEPG-F-062'!H62</f>
        <v>0</v>
      </c>
      <c r="K51" s="1218">
        <f>'SEPG-F-062'!U68</f>
        <v>0</v>
      </c>
      <c r="L51" s="291">
        <f>+'SEPG-F-062'!W68</f>
        <v>0</v>
      </c>
      <c r="M51" s="291">
        <f>+'SEPG-F-062'!V68</f>
        <v>0</v>
      </c>
      <c r="N51" s="1169">
        <f>IFERROR(+'SEPG-F-062'!X68,"")</f>
        <v>0</v>
      </c>
      <c r="O51" s="1115">
        <f>IFERROR(IF('SEPG-F-062'!AA68&lt;&gt;0,'SEPG-F-062'!AA68,'SEPG-F-062'!Y68),"")</f>
        <v>0</v>
      </c>
      <c r="P51" s="1131"/>
      <c r="Q51" s="1156"/>
      <c r="R51" s="1156"/>
      <c r="S51" s="1131"/>
      <c r="T51" s="1131"/>
      <c r="U51" s="1131"/>
      <c r="V51" s="1131"/>
      <c r="W51" s="1131"/>
      <c r="X51" s="1146"/>
      <c r="Y51" s="1147"/>
    </row>
    <row r="52" spans="3:25" ht="165.75" hidden="1" customHeight="1" x14ac:dyDescent="0.35">
      <c r="C52" s="1118"/>
      <c r="D52" s="1121"/>
      <c r="E52" s="1121"/>
      <c r="F52" s="1097"/>
      <c r="G52" s="1097" t="str">
        <f>IFERROR(VLOOKUP(G51,'SEPG-F-059'!$B$17:$K$21,6,FALSE),"")</f>
        <v/>
      </c>
      <c r="H52" s="1097" t="str">
        <f>IFERROR(VLOOKUP(H51,'SEPG-F-059'!$L$17:$U$21,5,FALSE),"")</f>
        <v>Moderado</v>
      </c>
      <c r="I52" s="1115" t="str">
        <f>'SEPG-F-059'!AB52</f>
        <v/>
      </c>
      <c r="J52" s="101">
        <f>'SEPG-F-062'!H63</f>
        <v>0</v>
      </c>
      <c r="K52" s="1190"/>
      <c r="L52" s="1097" t="str">
        <f>IFERROR(VLOOKUP(L51,'SEPG-F-059'!$L$17:$U$21,5,FALSE),"")</f>
        <v/>
      </c>
      <c r="M52" s="1097" t="str">
        <f>IFERROR(VLOOKUP(M51,'SEPG-F-059'!$B$17:$K$21,6,FALSE),"")</f>
        <v/>
      </c>
      <c r="N52" s="1097"/>
      <c r="O52" s="1185"/>
      <c r="P52" s="1132"/>
      <c r="Q52" s="1157"/>
      <c r="R52" s="1157"/>
      <c r="S52" s="1132"/>
      <c r="T52" s="1132"/>
      <c r="U52" s="1132"/>
      <c r="V52" s="1132"/>
      <c r="W52" s="1132"/>
      <c r="X52" s="1148"/>
      <c r="Y52" s="1149"/>
    </row>
    <row r="53" spans="3:25" ht="120.75" hidden="1" customHeight="1" x14ac:dyDescent="0.35">
      <c r="C53" s="1123"/>
      <c r="D53" s="1124"/>
      <c r="E53" s="1124"/>
      <c r="F53" s="1098"/>
      <c r="G53" s="1098"/>
      <c r="H53" s="1098"/>
      <c r="I53" s="1167"/>
      <c r="J53" s="101">
        <f>'SEPG-F-062'!H64</f>
        <v>0</v>
      </c>
      <c r="K53" s="1191"/>
      <c r="L53" s="1098"/>
      <c r="M53" s="1098"/>
      <c r="N53" s="1098"/>
      <c r="O53" s="1167"/>
      <c r="P53" s="1155"/>
      <c r="Q53" s="1220"/>
      <c r="R53" s="1220"/>
      <c r="S53" s="1155"/>
      <c r="T53" s="1155"/>
      <c r="U53" s="1155"/>
      <c r="V53" s="1155"/>
      <c r="W53" s="1155"/>
      <c r="X53" s="1221"/>
      <c r="Y53" s="1222"/>
    </row>
    <row r="54" spans="3:25" ht="165.75" hidden="1" customHeight="1" x14ac:dyDescent="0.35">
      <c r="C54" s="1117">
        <f>'SEPG-F-057'!B29</f>
        <v>5</v>
      </c>
      <c r="D54" s="1120">
        <f>'SEPG-F-057'!C36</f>
        <v>0</v>
      </c>
      <c r="E54" s="1120">
        <f>'SEPG-F-057'!D36</f>
        <v>0</v>
      </c>
      <c r="F54" s="1169">
        <f>'SEPG-F-057'!L36</f>
        <v>0</v>
      </c>
      <c r="G54" s="291" t="str">
        <f>'SEPG-F-059'!Y64</f>
        <v/>
      </c>
      <c r="H54" s="291">
        <f>'SEPG-F-059'!Y65</f>
        <v>11</v>
      </c>
      <c r="I54" s="101" t="str">
        <f>'SEPG-F-059'!AA64</f>
        <v/>
      </c>
      <c r="J54" s="101">
        <f>'SEPG-F-062'!H65</f>
        <v>0</v>
      </c>
      <c r="K54" s="1218">
        <f>'SEPG-F-062'!U71</f>
        <v>0</v>
      </c>
      <c r="L54" s="291">
        <f>+'SEPG-F-062'!W71</f>
        <v>0</v>
      </c>
      <c r="M54" s="291">
        <f>+'SEPG-F-062'!V71</f>
        <v>0</v>
      </c>
      <c r="N54" s="1169">
        <f>IFERROR(+'SEPG-F-062'!X71,"")</f>
        <v>0</v>
      </c>
      <c r="O54" s="1115">
        <f>IFERROR(IF('SEPG-F-062'!AA71&lt;&gt;0,'SEPG-F-062'!AA71,'SEPG-F-062'!Y71),"")</f>
        <v>0</v>
      </c>
      <c r="P54" s="1131"/>
      <c r="Q54" s="1156"/>
      <c r="R54" s="1156"/>
      <c r="S54" s="1131"/>
      <c r="T54" s="1131"/>
      <c r="U54" s="1131"/>
      <c r="V54" s="1131"/>
      <c r="W54" s="1131"/>
      <c r="X54" s="1146"/>
      <c r="Y54" s="1147"/>
    </row>
    <row r="55" spans="3:25" ht="134.25" hidden="1" customHeight="1" x14ac:dyDescent="0.35">
      <c r="C55" s="1118"/>
      <c r="D55" s="1121"/>
      <c r="E55" s="1121"/>
      <c r="F55" s="1097"/>
      <c r="G55" s="1097" t="str">
        <f>IFERROR(VLOOKUP(G54,'SEPG-F-059'!$B$17:$K$21,6,FALSE),"")</f>
        <v/>
      </c>
      <c r="H55" s="1097" t="str">
        <f>IFERROR(VLOOKUP(H54,'SEPG-F-059'!$L$17:$U$21,5,FALSE),"")</f>
        <v>Mayor</v>
      </c>
      <c r="I55" s="1115" t="str">
        <f>'SEPG-F-059'!AB64</f>
        <v/>
      </c>
      <c r="J55" s="101">
        <f>'SEPG-F-062'!H66</f>
        <v>0</v>
      </c>
      <c r="K55" s="1190"/>
      <c r="L55" s="1097" t="str">
        <f>IFERROR(VLOOKUP(L54,'SEPG-F-059'!$L$17:$U$21,5,FALSE),"")</f>
        <v/>
      </c>
      <c r="M55" s="1097" t="str">
        <f>IFERROR(VLOOKUP(M54,'SEPG-F-059'!$B$17:$K$21,6,FALSE),"")</f>
        <v/>
      </c>
      <c r="N55" s="1097"/>
      <c r="O55" s="1185"/>
      <c r="P55" s="1132"/>
      <c r="Q55" s="1157"/>
      <c r="R55" s="1157"/>
      <c r="S55" s="1132"/>
      <c r="T55" s="1132"/>
      <c r="U55" s="1132"/>
      <c r="V55" s="1132"/>
      <c r="W55" s="1132"/>
      <c r="X55" s="1148"/>
      <c r="Y55" s="1149"/>
    </row>
    <row r="56" spans="3:25" ht="77.25" hidden="1" customHeight="1" thickBot="1" x14ac:dyDescent="0.4">
      <c r="C56" s="1119"/>
      <c r="D56" s="1122"/>
      <c r="E56" s="1122"/>
      <c r="F56" s="1166"/>
      <c r="G56" s="1166"/>
      <c r="H56" s="1166"/>
      <c r="I56" s="1116"/>
      <c r="J56" s="298">
        <f>'SEPG-F-062'!H67</f>
        <v>0</v>
      </c>
      <c r="K56" s="1219"/>
      <c r="L56" s="1166"/>
      <c r="M56" s="1166"/>
      <c r="N56" s="1166"/>
      <c r="O56" s="1116"/>
      <c r="P56" s="1133"/>
      <c r="Q56" s="1158"/>
      <c r="R56" s="1158"/>
      <c r="S56" s="1133"/>
      <c r="T56" s="1133"/>
      <c r="U56" s="1133"/>
      <c r="V56" s="1133"/>
      <c r="W56" s="1133"/>
      <c r="X56" s="1150"/>
      <c r="Y56" s="1151"/>
    </row>
    <row r="57" spans="3:25" ht="23.25" x14ac:dyDescent="0.35">
      <c r="C57" s="102"/>
      <c r="D57" s="102"/>
      <c r="E57" s="102"/>
      <c r="F57" s="103"/>
      <c r="G57" s="104"/>
      <c r="H57" s="104"/>
      <c r="I57" s="104"/>
      <c r="J57" s="105"/>
      <c r="K57" s="104"/>
      <c r="L57" s="104"/>
      <c r="M57" s="104"/>
      <c r="N57" s="104"/>
      <c r="O57" s="104"/>
      <c r="P57" s="104"/>
      <c r="Q57" s="106"/>
      <c r="R57" s="102"/>
    </row>
    <row r="58" spans="3:25" ht="24" thickBot="1" x14ac:dyDescent="0.4"/>
    <row r="59" spans="3:25" s="107" customFormat="1" ht="41.25" customHeight="1" x14ac:dyDescent="0.2">
      <c r="C59" s="1181" t="s">
        <v>141</v>
      </c>
      <c r="D59" s="1138"/>
      <c r="E59" s="1138"/>
      <c r="F59" s="1138"/>
      <c r="G59" s="1138"/>
      <c r="H59" s="1138"/>
      <c r="I59" s="1138"/>
      <c r="J59" s="1139"/>
      <c r="K59" s="1181" t="s">
        <v>63</v>
      </c>
      <c r="L59" s="1138"/>
      <c r="M59" s="1138"/>
      <c r="N59" s="1138"/>
      <c r="O59" s="1138"/>
      <c r="P59" s="1138"/>
      <c r="Q59" s="1182"/>
      <c r="R59" s="1137" t="s">
        <v>168</v>
      </c>
      <c r="S59" s="1138"/>
      <c r="T59" s="1138"/>
      <c r="U59" s="1138"/>
      <c r="V59" s="1138"/>
      <c r="W59" s="1138"/>
      <c r="X59" s="1138"/>
      <c r="Y59" s="1139"/>
    </row>
    <row r="60" spans="3:25" s="108" customFormat="1" ht="39.75" customHeight="1" thickBot="1" x14ac:dyDescent="0.25">
      <c r="C60" s="1256" t="s">
        <v>208</v>
      </c>
      <c r="D60" s="1141"/>
      <c r="E60" s="1257"/>
      <c r="F60" s="1140" t="s">
        <v>206</v>
      </c>
      <c r="G60" s="1141"/>
      <c r="H60" s="1257"/>
      <c r="I60" s="1140" t="s">
        <v>129</v>
      </c>
      <c r="J60" s="1257"/>
      <c r="K60" s="1258" t="s">
        <v>208</v>
      </c>
      <c r="L60" s="1259"/>
      <c r="M60" s="1259"/>
      <c r="N60" s="1260"/>
      <c r="O60" s="1183" t="s">
        <v>206</v>
      </c>
      <c r="P60" s="1184"/>
      <c r="Q60" s="526" t="s">
        <v>132</v>
      </c>
      <c r="R60" s="1140" t="s">
        <v>459</v>
      </c>
      <c r="S60" s="1141"/>
      <c r="T60" s="1141"/>
      <c r="U60" s="1257"/>
      <c r="V60" s="1140" t="s">
        <v>132</v>
      </c>
      <c r="W60" s="1141"/>
      <c r="X60" s="1141"/>
      <c r="Y60" s="1142"/>
    </row>
    <row r="61" spans="3:25" s="110" customFormat="1" ht="75" customHeight="1" x14ac:dyDescent="0.35">
      <c r="C61" s="1245" t="str">
        <f>+'SEPG-F-059'!B69</f>
        <v>1.Carmen Janneth Rodriguez - Experto Coordinador de Grupo</v>
      </c>
      <c r="D61" s="1246"/>
      <c r="E61" s="1247"/>
      <c r="F61" s="1248"/>
      <c r="G61" s="1249"/>
      <c r="H61" s="1250"/>
      <c r="I61" s="1251"/>
      <c r="J61" s="1252"/>
      <c r="K61" s="1253"/>
      <c r="L61" s="1254"/>
      <c r="M61" s="1254"/>
      <c r="N61" s="1255"/>
      <c r="O61" s="1177"/>
      <c r="P61" s="1178"/>
      <c r="Q61" s="527"/>
      <c r="R61" s="1108" t="str">
        <f>+'SEPG-F-059'!Z69</f>
        <v>Maria Clara Garrido - Lider del Proceso de Gestión Contractual y Seguimiento de Proyectos</v>
      </c>
      <c r="S61" s="1109"/>
      <c r="T61" s="1109"/>
      <c r="U61" s="1110"/>
      <c r="V61" s="1143"/>
      <c r="W61" s="1144"/>
      <c r="X61" s="1144"/>
      <c r="Y61" s="1145"/>
    </row>
    <row r="62" spans="3:25" s="110" customFormat="1" ht="46.5" customHeight="1" x14ac:dyDescent="0.35">
      <c r="C62" s="1239" t="str">
        <f>+'SEPG-F-059'!B70</f>
        <v>2. Luz Marina Rodriguez  - Contratista</v>
      </c>
      <c r="D62" s="1240"/>
      <c r="E62" s="1241"/>
      <c r="F62" s="1174"/>
      <c r="G62" s="1175"/>
      <c r="H62" s="1176"/>
      <c r="I62" s="1233"/>
      <c r="J62" s="1234"/>
      <c r="K62" s="1242"/>
      <c r="L62" s="1243"/>
      <c r="M62" s="1243"/>
      <c r="N62" s="1244"/>
      <c r="O62" s="1186"/>
      <c r="P62" s="1187"/>
      <c r="Q62" s="109"/>
      <c r="R62" s="1105"/>
      <c r="S62" s="1106"/>
      <c r="T62" s="1106"/>
      <c r="U62" s="1107"/>
      <c r="V62" s="1152"/>
      <c r="W62" s="1153"/>
      <c r="X62" s="1153"/>
      <c r="Y62" s="1154"/>
    </row>
    <row r="63" spans="3:25" s="110" customFormat="1" ht="46.5" customHeight="1" x14ac:dyDescent="0.35">
      <c r="C63" s="1161">
        <f>+'SEPG-F-059'!B71</f>
        <v>0</v>
      </c>
      <c r="D63" s="1162"/>
      <c r="E63" s="1163"/>
      <c r="F63" s="1174"/>
      <c r="G63" s="1175"/>
      <c r="H63" s="1176"/>
      <c r="I63" s="1233"/>
      <c r="J63" s="1234"/>
      <c r="K63" s="1233"/>
      <c r="L63" s="1235"/>
      <c r="M63" s="1235"/>
      <c r="N63" s="1234"/>
      <c r="O63" s="1179"/>
      <c r="P63" s="1180"/>
      <c r="Q63" s="109"/>
      <c r="R63" s="1105"/>
      <c r="S63" s="1106"/>
      <c r="T63" s="1106"/>
      <c r="U63" s="1107"/>
      <c r="V63" s="1152"/>
      <c r="W63" s="1153"/>
      <c r="X63" s="1153"/>
      <c r="Y63" s="1154"/>
    </row>
    <row r="64" spans="3:25" s="110" customFormat="1" ht="46.5" customHeight="1" x14ac:dyDescent="0.35">
      <c r="C64" s="1161">
        <f>+'SEPG-F-059'!B72</f>
        <v>0</v>
      </c>
      <c r="D64" s="1162"/>
      <c r="E64" s="1163"/>
      <c r="F64" s="1174"/>
      <c r="G64" s="1175"/>
      <c r="H64" s="1176"/>
      <c r="I64" s="1233"/>
      <c r="J64" s="1234"/>
      <c r="K64" s="1233"/>
      <c r="L64" s="1235"/>
      <c r="M64" s="1235"/>
      <c r="N64" s="1234"/>
      <c r="O64" s="1179"/>
      <c r="P64" s="1180"/>
      <c r="Q64" s="109"/>
      <c r="R64" s="1105"/>
      <c r="S64" s="1106"/>
      <c r="T64" s="1106"/>
      <c r="U64" s="1107"/>
      <c r="V64" s="1152"/>
      <c r="W64" s="1153"/>
      <c r="X64" s="1153"/>
      <c r="Y64" s="1154"/>
    </row>
    <row r="65" spans="3:25" s="110" customFormat="1" ht="46.5" customHeight="1" x14ac:dyDescent="0.35">
      <c r="C65" s="1161">
        <f>+'SEPG-F-059'!B73</f>
        <v>0</v>
      </c>
      <c r="D65" s="1162"/>
      <c r="E65" s="1163"/>
      <c r="F65" s="1174"/>
      <c r="G65" s="1175"/>
      <c r="H65" s="1176"/>
      <c r="I65" s="1233"/>
      <c r="J65" s="1234"/>
      <c r="K65" s="1233"/>
      <c r="L65" s="1235"/>
      <c r="M65" s="1235"/>
      <c r="N65" s="1234"/>
      <c r="O65" s="1179"/>
      <c r="P65" s="1180"/>
      <c r="Q65" s="109"/>
      <c r="R65" s="1105"/>
      <c r="S65" s="1106"/>
      <c r="T65" s="1106"/>
      <c r="U65" s="1107"/>
      <c r="V65" s="1152"/>
      <c r="W65" s="1153"/>
      <c r="X65" s="1153"/>
      <c r="Y65" s="1154"/>
    </row>
    <row r="66" spans="3:25" s="110" customFormat="1" ht="46.5" customHeight="1" thickBot="1" x14ac:dyDescent="0.4">
      <c r="C66" s="1236">
        <f>+'SEPG-F-059'!B74</f>
        <v>0</v>
      </c>
      <c r="D66" s="1237"/>
      <c r="E66" s="1238"/>
      <c r="F66" s="1171"/>
      <c r="G66" s="1172"/>
      <c r="H66" s="1173"/>
      <c r="I66" s="1171"/>
      <c r="J66" s="1173"/>
      <c r="K66" s="1171"/>
      <c r="L66" s="1172"/>
      <c r="M66" s="1172"/>
      <c r="N66" s="1173"/>
      <c r="O66" s="1188"/>
      <c r="P66" s="1189"/>
      <c r="Q66" s="302"/>
      <c r="R66" s="1195"/>
      <c r="S66" s="1196"/>
      <c r="T66" s="1196"/>
      <c r="U66" s="1197"/>
      <c r="V66" s="1192"/>
      <c r="W66" s="1193"/>
      <c r="X66" s="1193"/>
      <c r="Y66" s="1194"/>
    </row>
  </sheetData>
  <sheetProtection sheet="1" objects="1" scenarios="1"/>
  <mergeCells count="349">
    <mergeCell ref="R60:U60"/>
    <mergeCell ref="Q45:Q47"/>
    <mergeCell ref="U45:U47"/>
    <mergeCell ref="V45:V47"/>
    <mergeCell ref="W45:W47"/>
    <mergeCell ref="W33:W35"/>
    <mergeCell ref="S36:S38"/>
    <mergeCell ref="U42:U44"/>
    <mergeCell ref="D8:AB8"/>
    <mergeCell ref="V36:V38"/>
    <mergeCell ref="T42:T44"/>
    <mergeCell ref="R45:R47"/>
    <mergeCell ref="S45:S47"/>
    <mergeCell ref="T45:T47"/>
    <mergeCell ref="Q33:Q35"/>
    <mergeCell ref="R33:R35"/>
    <mergeCell ref="S33:S35"/>
    <mergeCell ref="T33:T35"/>
    <mergeCell ref="T36:T38"/>
    <mergeCell ref="X45:Y47"/>
    <mergeCell ref="S42:S44"/>
    <mergeCell ref="X30:Y32"/>
    <mergeCell ref="U30:U32"/>
    <mergeCell ref="V30:V32"/>
    <mergeCell ref="Q42:Q44"/>
    <mergeCell ref="R42:R44"/>
    <mergeCell ref="V24:V26"/>
    <mergeCell ref="Q27:Q29"/>
    <mergeCell ref="X27:Y29"/>
    <mergeCell ref="U27:U29"/>
    <mergeCell ref="V27:V29"/>
    <mergeCell ref="Q24:Q26"/>
    <mergeCell ref="R24:R26"/>
    <mergeCell ref="R27:R29"/>
    <mergeCell ref="X33:Y35"/>
    <mergeCell ref="U33:U35"/>
    <mergeCell ref="V33:V35"/>
    <mergeCell ref="Q36:Q38"/>
    <mergeCell ref="R36:R38"/>
    <mergeCell ref="W36:W38"/>
    <mergeCell ref="X36:Y38"/>
    <mergeCell ref="U36:U38"/>
    <mergeCell ref="V42:V44"/>
    <mergeCell ref="X42:Y44"/>
    <mergeCell ref="W42:W44"/>
    <mergeCell ref="O33:O35"/>
    <mergeCell ref="O21:O23"/>
    <mergeCell ref="U21:U23"/>
    <mergeCell ref="X21:Y23"/>
    <mergeCell ref="T39:T41"/>
    <mergeCell ref="S21:S23"/>
    <mergeCell ref="Q39:Q41"/>
    <mergeCell ref="R39:R41"/>
    <mergeCell ref="S39:S41"/>
    <mergeCell ref="X39:Y41"/>
    <mergeCell ref="R21:R23"/>
    <mergeCell ref="O39:O41"/>
    <mergeCell ref="O36:O38"/>
    <mergeCell ref="U39:U41"/>
    <mergeCell ref="V39:V41"/>
    <mergeCell ref="W39:W41"/>
    <mergeCell ref="P39:P41"/>
    <mergeCell ref="S24:S26"/>
    <mergeCell ref="U24:U26"/>
    <mergeCell ref="Q30:Q32"/>
    <mergeCell ref="R30:R32"/>
    <mergeCell ref="S30:S32"/>
    <mergeCell ref="W24:W26"/>
    <mergeCell ref="O27:O29"/>
    <mergeCell ref="D5:W5"/>
    <mergeCell ref="G22:G23"/>
    <mergeCell ref="Q16:Q17"/>
    <mergeCell ref="P21:P23"/>
    <mergeCell ref="Q21:Q23"/>
    <mergeCell ref="I31:I32"/>
    <mergeCell ref="K30:K32"/>
    <mergeCell ref="K27:K29"/>
    <mergeCell ref="I22:I23"/>
    <mergeCell ref="K21:K23"/>
    <mergeCell ref="N21:N23"/>
    <mergeCell ref="N30:N32"/>
    <mergeCell ref="M25:M26"/>
    <mergeCell ref="L25:L26"/>
    <mergeCell ref="C9:D9"/>
    <mergeCell ref="E9:Y9"/>
    <mergeCell ref="X24:Y26"/>
    <mergeCell ref="T30:T32"/>
    <mergeCell ref="W30:W32"/>
    <mergeCell ref="D30:D32"/>
    <mergeCell ref="V21:V23"/>
    <mergeCell ref="N24:N26"/>
    <mergeCell ref="T24:T26"/>
    <mergeCell ref="W21:W23"/>
    <mergeCell ref="T21:T23"/>
    <mergeCell ref="C15:I16"/>
    <mergeCell ref="J15:O16"/>
    <mergeCell ref="O24:O26"/>
    <mergeCell ref="O30:O32"/>
    <mergeCell ref="K24:K26"/>
    <mergeCell ref="H28:H29"/>
    <mergeCell ref="I28:I29"/>
    <mergeCell ref="N27:N29"/>
    <mergeCell ref="G25:G26"/>
    <mergeCell ref="I25:I26"/>
    <mergeCell ref="F21:F23"/>
    <mergeCell ref="H25:H26"/>
    <mergeCell ref="H22:H23"/>
    <mergeCell ref="G28:G29"/>
    <mergeCell ref="F30:F32"/>
    <mergeCell ref="F27:F29"/>
    <mergeCell ref="E21:E23"/>
    <mergeCell ref="C11:Y11"/>
    <mergeCell ref="R16:T16"/>
    <mergeCell ref="N18:N20"/>
    <mergeCell ref="O18:O20"/>
    <mergeCell ref="P18:P20"/>
    <mergeCell ref="I19:I20"/>
    <mergeCell ref="H19:H20"/>
    <mergeCell ref="G19:G20"/>
    <mergeCell ref="F18:F20"/>
    <mergeCell ref="E18:E20"/>
    <mergeCell ref="T18:T20"/>
    <mergeCell ref="R18:R20"/>
    <mergeCell ref="U18:U20"/>
    <mergeCell ref="V18:V20"/>
    <mergeCell ref="W18:W20"/>
    <mergeCell ref="X18:Y20"/>
    <mergeCell ref="D18:D20"/>
    <mergeCell ref="C18:C20"/>
    <mergeCell ref="C33:C35"/>
    <mergeCell ref="D33:D35"/>
    <mergeCell ref="E33:E35"/>
    <mergeCell ref="C24:C26"/>
    <mergeCell ref="K33:K35"/>
    <mergeCell ref="G34:G35"/>
    <mergeCell ref="H34:H35"/>
    <mergeCell ref="C21:C23"/>
    <mergeCell ref="G31:G32"/>
    <mergeCell ref="D21:D23"/>
    <mergeCell ref="C30:C32"/>
    <mergeCell ref="D24:D26"/>
    <mergeCell ref="F24:F26"/>
    <mergeCell ref="C27:C29"/>
    <mergeCell ref="D27:D29"/>
    <mergeCell ref="E24:E26"/>
    <mergeCell ref="E27:E29"/>
    <mergeCell ref="E30:E32"/>
    <mergeCell ref="H31:H32"/>
    <mergeCell ref="K61:N61"/>
    <mergeCell ref="C60:E60"/>
    <mergeCell ref="F60:H60"/>
    <mergeCell ref="I60:J60"/>
    <mergeCell ref="K60:N60"/>
    <mergeCell ref="I34:I35"/>
    <mergeCell ref="N33:N35"/>
    <mergeCell ref="F33:F35"/>
    <mergeCell ref="C59:J59"/>
    <mergeCell ref="I37:I38"/>
    <mergeCell ref="M46:M47"/>
    <mergeCell ref="M40:M41"/>
    <mergeCell ref="K36:K38"/>
    <mergeCell ref="N39:N41"/>
    <mergeCell ref="K42:K44"/>
    <mergeCell ref="M43:M44"/>
    <mergeCell ref="M37:M38"/>
    <mergeCell ref="L37:L38"/>
    <mergeCell ref="K39:K41"/>
    <mergeCell ref="N42:N44"/>
    <mergeCell ref="L43:L44"/>
    <mergeCell ref="L40:L41"/>
    <mergeCell ref="K45:K47"/>
    <mergeCell ref="I40:I41"/>
    <mergeCell ref="O42:O44"/>
    <mergeCell ref="C65:E65"/>
    <mergeCell ref="N36:N38"/>
    <mergeCell ref="I65:J65"/>
    <mergeCell ref="K65:N65"/>
    <mergeCell ref="C66:E66"/>
    <mergeCell ref="C64:E64"/>
    <mergeCell ref="F64:H64"/>
    <mergeCell ref="I64:J64"/>
    <mergeCell ref="K64:N64"/>
    <mergeCell ref="I66:J66"/>
    <mergeCell ref="C36:C38"/>
    <mergeCell ref="I63:J63"/>
    <mergeCell ref="K63:N63"/>
    <mergeCell ref="C62:E62"/>
    <mergeCell ref="F62:H62"/>
    <mergeCell ref="I62:J62"/>
    <mergeCell ref="K62:N62"/>
    <mergeCell ref="N45:N47"/>
    <mergeCell ref="G37:G38"/>
    <mergeCell ref="H37:H38"/>
    <mergeCell ref="C61:E61"/>
    <mergeCell ref="F61:H61"/>
    <mergeCell ref="I61:J61"/>
    <mergeCell ref="X48:Y50"/>
    <mergeCell ref="N48:N50"/>
    <mergeCell ref="O48:O50"/>
    <mergeCell ref="P48:P50"/>
    <mergeCell ref="Q48:Q50"/>
    <mergeCell ref="R48:R50"/>
    <mergeCell ref="S48:S50"/>
    <mergeCell ref="T48:T50"/>
    <mergeCell ref="U48:U50"/>
    <mergeCell ref="W48:W50"/>
    <mergeCell ref="X51:Y53"/>
    <mergeCell ref="N51:N53"/>
    <mergeCell ref="O51:O53"/>
    <mergeCell ref="P51:P53"/>
    <mergeCell ref="Q51:Q53"/>
    <mergeCell ref="T51:T53"/>
    <mergeCell ref="U51:U53"/>
    <mergeCell ref="E51:E53"/>
    <mergeCell ref="F51:F53"/>
    <mergeCell ref="K51:K53"/>
    <mergeCell ref="G52:G53"/>
    <mergeCell ref="H52:H53"/>
    <mergeCell ref="I52:I53"/>
    <mergeCell ref="W51:W53"/>
    <mergeCell ref="S54:S56"/>
    <mergeCell ref="V51:V53"/>
    <mergeCell ref="N54:N56"/>
    <mergeCell ref="M55:M56"/>
    <mergeCell ref="L55:L56"/>
    <mergeCell ref="M52:M53"/>
    <mergeCell ref="L52:L53"/>
    <mergeCell ref="M49:M50"/>
    <mergeCell ref="L49:L50"/>
    <mergeCell ref="V66:Y66"/>
    <mergeCell ref="V65:Y65"/>
    <mergeCell ref="O64:P64"/>
    <mergeCell ref="R66:U66"/>
    <mergeCell ref="C2:C5"/>
    <mergeCell ref="D3:W3"/>
    <mergeCell ref="D4:W4"/>
    <mergeCell ref="F42:F44"/>
    <mergeCell ref="D42:D44"/>
    <mergeCell ref="H40:H41"/>
    <mergeCell ref="G40:G41"/>
    <mergeCell ref="X2:Y2"/>
    <mergeCell ref="X4:Y4"/>
    <mergeCell ref="X3:Y3"/>
    <mergeCell ref="X5:Y5"/>
    <mergeCell ref="D2:W2"/>
    <mergeCell ref="D36:D38"/>
    <mergeCell ref="E36:E38"/>
    <mergeCell ref="F36:F38"/>
    <mergeCell ref="C12:L13"/>
    <mergeCell ref="U16:V16"/>
    <mergeCell ref="M12:T13"/>
    <mergeCell ref="K54:K56"/>
    <mergeCell ref="R51:R53"/>
    <mergeCell ref="G46:G47"/>
    <mergeCell ref="H46:H47"/>
    <mergeCell ref="I46:I47"/>
    <mergeCell ref="F66:H66"/>
    <mergeCell ref="F65:H65"/>
    <mergeCell ref="F63:H63"/>
    <mergeCell ref="G55:G56"/>
    <mergeCell ref="H55:H56"/>
    <mergeCell ref="O61:P61"/>
    <mergeCell ref="O65:P65"/>
    <mergeCell ref="K59:Q59"/>
    <mergeCell ref="O60:P60"/>
    <mergeCell ref="O54:O56"/>
    <mergeCell ref="O62:P62"/>
    <mergeCell ref="O63:P63"/>
    <mergeCell ref="K66:N66"/>
    <mergeCell ref="O66:P66"/>
    <mergeCell ref="P54:P56"/>
    <mergeCell ref="Q54:Q56"/>
    <mergeCell ref="K48:K50"/>
    <mergeCell ref="O45:O47"/>
    <mergeCell ref="L46:L47"/>
    <mergeCell ref="H49:H50"/>
    <mergeCell ref="I49:I50"/>
    <mergeCell ref="C63:E63"/>
    <mergeCell ref="Q18:Q20"/>
    <mergeCell ref="S18:S20"/>
    <mergeCell ref="M34:M35"/>
    <mergeCell ref="L34:L35"/>
    <mergeCell ref="M22:M23"/>
    <mergeCell ref="L22:L23"/>
    <mergeCell ref="M31:M32"/>
    <mergeCell ref="L31:L32"/>
    <mergeCell ref="M28:M29"/>
    <mergeCell ref="L28:L29"/>
    <mergeCell ref="L19:L20"/>
    <mergeCell ref="M19:M20"/>
    <mergeCell ref="G43:G44"/>
    <mergeCell ref="H43:H44"/>
    <mergeCell ref="I43:I44"/>
    <mergeCell ref="C39:C41"/>
    <mergeCell ref="C42:C44"/>
    <mergeCell ref="D39:D41"/>
    <mergeCell ref="C54:C56"/>
    <mergeCell ref="D54:D56"/>
    <mergeCell ref="E54:E56"/>
    <mergeCell ref="F54:F56"/>
    <mergeCell ref="F39:F41"/>
    <mergeCell ref="R63:U63"/>
    <mergeCell ref="R64:U64"/>
    <mergeCell ref="R65:U65"/>
    <mergeCell ref="P24:P26"/>
    <mergeCell ref="P27:P29"/>
    <mergeCell ref="P30:P32"/>
    <mergeCell ref="P33:P35"/>
    <mergeCell ref="P36:P38"/>
    <mergeCell ref="U54:U56"/>
    <mergeCell ref="S27:S29"/>
    <mergeCell ref="T27:T29"/>
    <mergeCell ref="R59:Y59"/>
    <mergeCell ref="V60:Y60"/>
    <mergeCell ref="V61:Y61"/>
    <mergeCell ref="T54:T56"/>
    <mergeCell ref="V54:V56"/>
    <mergeCell ref="W54:W56"/>
    <mergeCell ref="X54:Y56"/>
    <mergeCell ref="V62:Y62"/>
    <mergeCell ref="V63:Y63"/>
    <mergeCell ref="V64:Y64"/>
    <mergeCell ref="S51:S53"/>
    <mergeCell ref="R54:R56"/>
    <mergeCell ref="V48:V50"/>
    <mergeCell ref="C6:Y6"/>
    <mergeCell ref="C7:Y7"/>
    <mergeCell ref="U12:Y13"/>
    <mergeCell ref="W16:W17"/>
    <mergeCell ref="X16:Y17"/>
    <mergeCell ref="K18:K20"/>
    <mergeCell ref="Q15:Y15"/>
    <mergeCell ref="C10:Y10"/>
    <mergeCell ref="R62:U62"/>
    <mergeCell ref="R61:U61"/>
    <mergeCell ref="E39:E41"/>
    <mergeCell ref="E42:E44"/>
    <mergeCell ref="I55:I56"/>
    <mergeCell ref="C45:C47"/>
    <mergeCell ref="D45:D47"/>
    <mergeCell ref="E45:E47"/>
    <mergeCell ref="F45:F47"/>
    <mergeCell ref="C48:C50"/>
    <mergeCell ref="C51:C53"/>
    <mergeCell ref="D51:D53"/>
    <mergeCell ref="D48:D50"/>
    <mergeCell ref="E48:E50"/>
    <mergeCell ref="F48:F50"/>
    <mergeCell ref="G49:G50"/>
  </mergeCells>
  <phoneticPr fontId="5" type="noConversion"/>
  <conditionalFormatting sqref="I33 I36 I48 I51 I54">
    <cfRule type="containsText" dxfId="248" priority="521" stopIfTrue="1" operator="containsText" text="riesgo Extrema">
      <formula>NOT(ISERROR(SEARCH("riesgo Extrema",I33)))</formula>
    </cfRule>
    <cfRule type="containsText" dxfId="247" priority="531" stopIfTrue="1" operator="containsText" text="riesgo Alta">
      <formula>NOT(ISERROR(SEARCH("riesgo Alta",I33)))</formula>
    </cfRule>
    <cfRule type="containsText" dxfId="246" priority="541" stopIfTrue="1" operator="containsText" text="riesgo Moderada">
      <formula>NOT(ISERROR(SEARCH("riesgo Moderada",I33)))</formula>
    </cfRule>
    <cfRule type="containsText" dxfId="245" priority="551" stopIfTrue="1" operator="containsText" text="riesgo Baja">
      <formula>NOT(ISERROR(SEARCH("riesgo Baja",I33)))</formula>
    </cfRule>
  </conditionalFormatting>
  <conditionalFormatting sqref="I19">
    <cfRule type="containsText" dxfId="244" priority="258" stopIfTrue="1" operator="containsText" text="Riesgo Alto">
      <formula>NOT(ISERROR(SEARCH("Riesgo Alto",I19)))</formula>
    </cfRule>
    <cfRule type="containsText" dxfId="243" priority="259" stopIfTrue="1" operator="containsText" text="Riesgo Moderado">
      <formula>NOT(ISERROR(SEARCH("Riesgo Moderado",I19)))</formula>
    </cfRule>
    <cfRule type="containsText" dxfId="242" priority="260" stopIfTrue="1" operator="containsText" text="Riesgo Bajo">
      <formula>NOT(ISERROR(SEARCH("Riesgo Bajo",I19)))</formula>
    </cfRule>
    <cfRule type="containsText" dxfId="241" priority="261" stopIfTrue="1" operator="containsText" text="Riesgo Alto">
      <formula>NOT(ISERROR(SEARCH("Riesgo Alto",I19)))</formula>
    </cfRule>
    <cfRule type="containsText" dxfId="240" priority="262" stopIfTrue="1" operator="containsText" text="Riesgo Extremo">
      <formula>NOT(ISERROR(SEARCH("Riesgo Extremo",I19)))</formula>
    </cfRule>
  </conditionalFormatting>
  <conditionalFormatting sqref="I19">
    <cfRule type="containsText" dxfId="239" priority="257" stopIfTrue="1" operator="containsText" text="Riesgo Extremo">
      <formula>NOT(ISERROR(SEARCH("Riesgo Extremo",I19)))</formula>
    </cfRule>
  </conditionalFormatting>
  <conditionalFormatting sqref="I22">
    <cfRule type="containsText" dxfId="238" priority="252" stopIfTrue="1" operator="containsText" text="Riesgo Alto">
      <formula>NOT(ISERROR(SEARCH("Riesgo Alto",I22)))</formula>
    </cfRule>
    <cfRule type="containsText" dxfId="237" priority="253" stopIfTrue="1" operator="containsText" text="Riesgo Moderado">
      <formula>NOT(ISERROR(SEARCH("Riesgo Moderado",I22)))</formula>
    </cfRule>
    <cfRule type="containsText" dxfId="236" priority="254" stopIfTrue="1" operator="containsText" text="Riesgo Bajo">
      <formula>NOT(ISERROR(SEARCH("Riesgo Bajo",I22)))</formula>
    </cfRule>
    <cfRule type="containsText" dxfId="235" priority="255" stopIfTrue="1" operator="containsText" text="Riesgo Alto">
      <formula>NOT(ISERROR(SEARCH("Riesgo Alto",I22)))</formula>
    </cfRule>
    <cfRule type="containsText" dxfId="234" priority="256" stopIfTrue="1" operator="containsText" text="Riesgo Extremo">
      <formula>NOT(ISERROR(SEARCH("Riesgo Extremo",I22)))</formula>
    </cfRule>
  </conditionalFormatting>
  <conditionalFormatting sqref="I22">
    <cfRule type="containsText" dxfId="233" priority="251" stopIfTrue="1" operator="containsText" text="Riesgo Extremo">
      <formula>NOT(ISERROR(SEARCH("Riesgo Extremo",I22)))</formula>
    </cfRule>
  </conditionalFormatting>
  <conditionalFormatting sqref="I25">
    <cfRule type="containsText" dxfId="232" priority="246" stopIfTrue="1" operator="containsText" text="Riesgo Alto">
      <formula>NOT(ISERROR(SEARCH("Riesgo Alto",I25)))</formula>
    </cfRule>
    <cfRule type="containsText" dxfId="231" priority="247" stopIfTrue="1" operator="containsText" text="Riesgo Moderado">
      <formula>NOT(ISERROR(SEARCH("Riesgo Moderado",I25)))</formula>
    </cfRule>
    <cfRule type="containsText" dxfId="230" priority="248" stopIfTrue="1" operator="containsText" text="Riesgo Bajo">
      <formula>NOT(ISERROR(SEARCH("Riesgo Bajo",I25)))</formula>
    </cfRule>
    <cfRule type="containsText" dxfId="229" priority="249" stopIfTrue="1" operator="containsText" text="Riesgo Alto">
      <formula>NOT(ISERROR(SEARCH("Riesgo Alto",I25)))</formula>
    </cfRule>
    <cfRule type="containsText" dxfId="228" priority="250" stopIfTrue="1" operator="containsText" text="Riesgo Extremo">
      <formula>NOT(ISERROR(SEARCH("Riesgo Extremo",I25)))</formula>
    </cfRule>
  </conditionalFormatting>
  <conditionalFormatting sqref="I25">
    <cfRule type="containsText" dxfId="227" priority="245" stopIfTrue="1" operator="containsText" text="Riesgo Extremo">
      <formula>NOT(ISERROR(SEARCH("Riesgo Extremo",I25)))</formula>
    </cfRule>
  </conditionalFormatting>
  <conditionalFormatting sqref="I28">
    <cfRule type="containsText" dxfId="226" priority="240" stopIfTrue="1" operator="containsText" text="Riesgo Alto">
      <formula>NOT(ISERROR(SEARCH("Riesgo Alto",I28)))</formula>
    </cfRule>
    <cfRule type="containsText" dxfId="225" priority="241" stopIfTrue="1" operator="containsText" text="Riesgo Moderado">
      <formula>NOT(ISERROR(SEARCH("Riesgo Moderado",I28)))</formula>
    </cfRule>
    <cfRule type="containsText" dxfId="224" priority="242" stopIfTrue="1" operator="containsText" text="Riesgo Bajo">
      <formula>NOT(ISERROR(SEARCH("Riesgo Bajo",I28)))</formula>
    </cfRule>
    <cfRule type="containsText" dxfId="223" priority="243" stopIfTrue="1" operator="containsText" text="Riesgo Alto">
      <formula>NOT(ISERROR(SEARCH("Riesgo Alto",I28)))</formula>
    </cfRule>
    <cfRule type="containsText" dxfId="222" priority="244" stopIfTrue="1" operator="containsText" text="Riesgo Extremo">
      <formula>NOT(ISERROR(SEARCH("Riesgo Extremo",I28)))</formula>
    </cfRule>
  </conditionalFormatting>
  <conditionalFormatting sqref="I28">
    <cfRule type="containsText" dxfId="221" priority="239" stopIfTrue="1" operator="containsText" text="Riesgo Extremo">
      <formula>NOT(ISERROR(SEARCH("Riesgo Extremo",I28)))</formula>
    </cfRule>
  </conditionalFormatting>
  <conditionalFormatting sqref="I31">
    <cfRule type="containsText" dxfId="220" priority="234" stopIfTrue="1" operator="containsText" text="Riesgo Alto">
      <formula>NOT(ISERROR(SEARCH("Riesgo Alto",I31)))</formula>
    </cfRule>
    <cfRule type="containsText" dxfId="219" priority="235" stopIfTrue="1" operator="containsText" text="Riesgo Moderado">
      <formula>NOT(ISERROR(SEARCH("Riesgo Moderado",I31)))</formula>
    </cfRule>
    <cfRule type="containsText" dxfId="218" priority="236" stopIfTrue="1" operator="containsText" text="Riesgo Bajo">
      <formula>NOT(ISERROR(SEARCH("Riesgo Bajo",I31)))</formula>
    </cfRule>
    <cfRule type="containsText" dxfId="217" priority="237" stopIfTrue="1" operator="containsText" text="Riesgo Alto">
      <formula>NOT(ISERROR(SEARCH("Riesgo Alto",I31)))</formula>
    </cfRule>
    <cfRule type="containsText" dxfId="216" priority="238" stopIfTrue="1" operator="containsText" text="Riesgo Extremo">
      <formula>NOT(ISERROR(SEARCH("Riesgo Extremo",I31)))</formula>
    </cfRule>
  </conditionalFormatting>
  <conditionalFormatting sqref="I31">
    <cfRule type="containsText" dxfId="215" priority="233" stopIfTrue="1" operator="containsText" text="Riesgo Extremo">
      <formula>NOT(ISERROR(SEARCH("Riesgo Extremo",I31)))</formula>
    </cfRule>
  </conditionalFormatting>
  <conditionalFormatting sqref="I34">
    <cfRule type="containsText" dxfId="214" priority="228" stopIfTrue="1" operator="containsText" text="Riesgo Alto">
      <formula>NOT(ISERROR(SEARCH("Riesgo Alto",I34)))</formula>
    </cfRule>
    <cfRule type="containsText" dxfId="213" priority="229" stopIfTrue="1" operator="containsText" text="Riesgo Moderado">
      <formula>NOT(ISERROR(SEARCH("Riesgo Moderado",I34)))</formula>
    </cfRule>
    <cfRule type="containsText" dxfId="212" priority="230" stopIfTrue="1" operator="containsText" text="Riesgo Bajo">
      <formula>NOT(ISERROR(SEARCH("Riesgo Bajo",I34)))</formula>
    </cfRule>
    <cfRule type="containsText" dxfId="211" priority="231" stopIfTrue="1" operator="containsText" text="Riesgo Alto">
      <formula>NOT(ISERROR(SEARCH("Riesgo Alto",I34)))</formula>
    </cfRule>
    <cfRule type="containsText" dxfId="210" priority="232" stopIfTrue="1" operator="containsText" text="Riesgo Extremo">
      <formula>NOT(ISERROR(SEARCH("Riesgo Extremo",I34)))</formula>
    </cfRule>
  </conditionalFormatting>
  <conditionalFormatting sqref="I34">
    <cfRule type="containsText" dxfId="209" priority="227" stopIfTrue="1" operator="containsText" text="Riesgo Extremo">
      <formula>NOT(ISERROR(SEARCH("Riesgo Extremo",I34)))</formula>
    </cfRule>
  </conditionalFormatting>
  <conditionalFormatting sqref="I37">
    <cfRule type="containsText" dxfId="208" priority="222" stopIfTrue="1" operator="containsText" text="Riesgo Alto">
      <formula>NOT(ISERROR(SEARCH("Riesgo Alto",I37)))</formula>
    </cfRule>
    <cfRule type="containsText" dxfId="207" priority="223" stopIfTrue="1" operator="containsText" text="Riesgo Moderado">
      <formula>NOT(ISERROR(SEARCH("Riesgo Moderado",I37)))</formula>
    </cfRule>
    <cfRule type="containsText" dxfId="206" priority="224" stopIfTrue="1" operator="containsText" text="Riesgo Bajo">
      <formula>NOT(ISERROR(SEARCH("Riesgo Bajo",I37)))</formula>
    </cfRule>
    <cfRule type="containsText" dxfId="205" priority="225" stopIfTrue="1" operator="containsText" text="Riesgo Alto">
      <formula>NOT(ISERROR(SEARCH("Riesgo Alto",I37)))</formula>
    </cfRule>
    <cfRule type="containsText" dxfId="204" priority="226" stopIfTrue="1" operator="containsText" text="Riesgo Extremo">
      <formula>NOT(ISERROR(SEARCH("Riesgo Extremo",I37)))</formula>
    </cfRule>
  </conditionalFormatting>
  <conditionalFormatting sqref="I37">
    <cfRule type="containsText" dxfId="203" priority="221" stopIfTrue="1" operator="containsText" text="Riesgo Extremo">
      <formula>NOT(ISERROR(SEARCH("Riesgo Extremo",I37)))</formula>
    </cfRule>
  </conditionalFormatting>
  <conditionalFormatting sqref="I49:I50">
    <cfRule type="containsText" dxfId="202" priority="186" stopIfTrue="1" operator="containsText" text="Riesgo Alto">
      <formula>NOT(ISERROR(SEARCH("Riesgo Alto",I49)))</formula>
    </cfRule>
    <cfRule type="containsText" dxfId="201" priority="187" stopIfTrue="1" operator="containsText" text="Riesgo Moderado">
      <formula>NOT(ISERROR(SEARCH("Riesgo Moderado",I49)))</formula>
    </cfRule>
    <cfRule type="containsText" dxfId="200" priority="188" stopIfTrue="1" operator="containsText" text="Riesgo Bajo">
      <formula>NOT(ISERROR(SEARCH("Riesgo Bajo",I49)))</formula>
    </cfRule>
    <cfRule type="containsText" dxfId="199" priority="189" stopIfTrue="1" operator="containsText" text="Riesgo Alto">
      <formula>NOT(ISERROR(SEARCH("Riesgo Alto",I49)))</formula>
    </cfRule>
    <cfRule type="containsText" dxfId="198" priority="190" stopIfTrue="1" operator="containsText" text="Riesgo Extremo">
      <formula>NOT(ISERROR(SEARCH("Riesgo Extremo",I49)))</formula>
    </cfRule>
  </conditionalFormatting>
  <conditionalFormatting sqref="I49:I50">
    <cfRule type="containsText" dxfId="197" priority="185" stopIfTrue="1" operator="containsText" text="Riesgo Extremo">
      <formula>NOT(ISERROR(SEARCH("Riesgo Extremo",I49)))</formula>
    </cfRule>
  </conditionalFormatting>
  <conditionalFormatting sqref="I52:I53">
    <cfRule type="containsText" dxfId="196" priority="180" stopIfTrue="1" operator="containsText" text="Riesgo Alto">
      <formula>NOT(ISERROR(SEARCH("Riesgo Alto",I52)))</formula>
    </cfRule>
    <cfRule type="containsText" dxfId="195" priority="181" stopIfTrue="1" operator="containsText" text="Riesgo Moderado">
      <formula>NOT(ISERROR(SEARCH("Riesgo Moderado",I52)))</formula>
    </cfRule>
    <cfRule type="containsText" dxfId="194" priority="182" stopIfTrue="1" operator="containsText" text="Riesgo Bajo">
      <formula>NOT(ISERROR(SEARCH("Riesgo Bajo",I52)))</formula>
    </cfRule>
    <cfRule type="containsText" dxfId="193" priority="183" stopIfTrue="1" operator="containsText" text="Riesgo Alto">
      <formula>NOT(ISERROR(SEARCH("Riesgo Alto",I52)))</formula>
    </cfRule>
    <cfRule type="containsText" dxfId="192" priority="184" stopIfTrue="1" operator="containsText" text="Riesgo Extremo">
      <formula>NOT(ISERROR(SEARCH("Riesgo Extremo",I52)))</formula>
    </cfRule>
  </conditionalFormatting>
  <conditionalFormatting sqref="I52:I53">
    <cfRule type="containsText" dxfId="191" priority="179" stopIfTrue="1" operator="containsText" text="Riesgo Extremo">
      <formula>NOT(ISERROR(SEARCH("Riesgo Extremo",I52)))</formula>
    </cfRule>
  </conditionalFormatting>
  <conditionalFormatting sqref="I55:I56">
    <cfRule type="containsText" dxfId="190" priority="174" stopIfTrue="1" operator="containsText" text="Riesgo Alto">
      <formula>NOT(ISERROR(SEARCH("Riesgo Alto",I55)))</formula>
    </cfRule>
    <cfRule type="containsText" dxfId="189" priority="175" stopIfTrue="1" operator="containsText" text="Riesgo Moderado">
      <formula>NOT(ISERROR(SEARCH("Riesgo Moderado",I55)))</formula>
    </cfRule>
    <cfRule type="containsText" dxfId="188" priority="176" stopIfTrue="1" operator="containsText" text="Riesgo Bajo">
      <formula>NOT(ISERROR(SEARCH("Riesgo Bajo",I55)))</formula>
    </cfRule>
    <cfRule type="containsText" dxfId="187" priority="177" stopIfTrue="1" operator="containsText" text="Riesgo Alto">
      <formula>NOT(ISERROR(SEARCH("Riesgo Alto",I55)))</formula>
    </cfRule>
    <cfRule type="containsText" dxfId="186" priority="178" stopIfTrue="1" operator="containsText" text="Riesgo Extremo">
      <formula>NOT(ISERROR(SEARCH("Riesgo Extremo",I55)))</formula>
    </cfRule>
  </conditionalFormatting>
  <conditionalFormatting sqref="I55:I56">
    <cfRule type="containsText" dxfId="185" priority="173" stopIfTrue="1" operator="containsText" text="Riesgo Extremo">
      <formula>NOT(ISERROR(SEARCH("Riesgo Extremo",I55)))</formula>
    </cfRule>
  </conditionalFormatting>
  <conditionalFormatting sqref="O18 O21 O24 O27 O30 O33 O36 O39 O42 O45 O48 O51 O54">
    <cfRule type="containsText" dxfId="184" priority="120" stopIfTrue="1" operator="containsText" text="Riesgo Alto">
      <formula>NOT(ISERROR(SEARCH("Riesgo Alto",O18)))</formula>
    </cfRule>
    <cfRule type="containsText" dxfId="183" priority="121" stopIfTrue="1" operator="containsText" text="Riesgo Moderado">
      <formula>NOT(ISERROR(SEARCH("Riesgo Moderado",O18)))</formula>
    </cfRule>
    <cfRule type="containsText" dxfId="182" priority="122" stopIfTrue="1" operator="containsText" text="Riesgo Bajo">
      <formula>NOT(ISERROR(SEARCH("Riesgo Bajo",O18)))</formula>
    </cfRule>
    <cfRule type="containsText" dxfId="181" priority="123" stopIfTrue="1" operator="containsText" text="Riesgo Alto">
      <formula>NOT(ISERROR(SEARCH("Riesgo Alto",O18)))</formula>
    </cfRule>
    <cfRule type="containsText" dxfId="180" priority="124" stopIfTrue="1" operator="containsText" text="Riesgo Extremo">
      <formula>NOT(ISERROR(SEARCH("Riesgo Extremo",O18)))</formula>
    </cfRule>
  </conditionalFormatting>
  <conditionalFormatting sqref="O18 O21 O24 O27 O30 O33 O36 O39 O42 O45 O48 O51 O54">
    <cfRule type="containsText" dxfId="179" priority="119" stopIfTrue="1" operator="containsText" text="Riesgo Extremo">
      <formula>NOT(ISERROR(SEARCH("Riesgo Extremo",O18)))</formula>
    </cfRule>
  </conditionalFormatting>
  <conditionalFormatting sqref="I43:I44">
    <cfRule type="containsText" dxfId="178" priority="60" stopIfTrue="1" operator="containsText" text="Riesgo Alto">
      <formula>NOT(ISERROR(SEARCH("Riesgo Alto",I43)))</formula>
    </cfRule>
    <cfRule type="containsText" dxfId="177" priority="61" stopIfTrue="1" operator="containsText" text="Riesgo Moderado">
      <formula>NOT(ISERROR(SEARCH("Riesgo Moderado",I43)))</formula>
    </cfRule>
    <cfRule type="containsText" dxfId="176" priority="62" stopIfTrue="1" operator="containsText" text="Riesgo Bajo">
      <formula>NOT(ISERROR(SEARCH("Riesgo Bajo",I43)))</formula>
    </cfRule>
    <cfRule type="containsText" dxfId="175" priority="63" stopIfTrue="1" operator="containsText" text="Riesgo Alto">
      <formula>NOT(ISERROR(SEARCH("Riesgo Alto",I43)))</formula>
    </cfRule>
    <cfRule type="containsText" dxfId="174" priority="64" stopIfTrue="1" operator="containsText" text="Riesgo Extremo">
      <formula>NOT(ISERROR(SEARCH("Riesgo Extremo",I43)))</formula>
    </cfRule>
  </conditionalFormatting>
  <conditionalFormatting sqref="I43:I44">
    <cfRule type="containsText" dxfId="173" priority="59" stopIfTrue="1" operator="containsText" text="Riesgo Extremo">
      <formula>NOT(ISERROR(SEARCH("Riesgo Extremo",I43)))</formula>
    </cfRule>
  </conditionalFormatting>
  <conditionalFormatting sqref="I46:I47">
    <cfRule type="containsText" dxfId="172" priority="54" stopIfTrue="1" operator="containsText" text="Riesgo Alto">
      <formula>NOT(ISERROR(SEARCH("Riesgo Alto",I46)))</formula>
    </cfRule>
    <cfRule type="containsText" dxfId="171" priority="55" stopIfTrue="1" operator="containsText" text="Riesgo Moderado">
      <formula>NOT(ISERROR(SEARCH("Riesgo Moderado",I46)))</formula>
    </cfRule>
    <cfRule type="containsText" dxfId="170" priority="56" stopIfTrue="1" operator="containsText" text="Riesgo Bajo">
      <formula>NOT(ISERROR(SEARCH("Riesgo Bajo",I46)))</formula>
    </cfRule>
    <cfRule type="containsText" dxfId="169" priority="57" stopIfTrue="1" operator="containsText" text="Riesgo Alto">
      <formula>NOT(ISERROR(SEARCH("Riesgo Alto",I46)))</formula>
    </cfRule>
    <cfRule type="containsText" dxfId="168" priority="58" stopIfTrue="1" operator="containsText" text="Riesgo Extremo">
      <formula>NOT(ISERROR(SEARCH("Riesgo Extremo",I46)))</formula>
    </cfRule>
  </conditionalFormatting>
  <conditionalFormatting sqref="I46:I47">
    <cfRule type="containsText" dxfId="167" priority="53" stopIfTrue="1" operator="containsText" text="Riesgo Extremo">
      <formula>NOT(ISERROR(SEARCH("Riesgo Extremo",I46)))</formula>
    </cfRule>
  </conditionalFormatting>
  <conditionalFormatting sqref="I39">
    <cfRule type="containsText" dxfId="166" priority="7" stopIfTrue="1" operator="containsText" text="riesgo Extrema">
      <formula>NOT(ISERROR(SEARCH("riesgo Extrema",I39)))</formula>
    </cfRule>
    <cfRule type="containsText" dxfId="165" priority="8" stopIfTrue="1" operator="containsText" text="riesgo Alta">
      <formula>NOT(ISERROR(SEARCH("riesgo Alta",I39)))</formula>
    </cfRule>
    <cfRule type="containsText" dxfId="164" priority="9" stopIfTrue="1" operator="containsText" text="riesgo Moderada">
      <formula>NOT(ISERROR(SEARCH("riesgo Moderada",I39)))</formula>
    </cfRule>
    <cfRule type="containsText" dxfId="163" priority="10" stopIfTrue="1" operator="containsText" text="riesgo Baja">
      <formula>NOT(ISERROR(SEARCH("riesgo Baja",I39)))</formula>
    </cfRule>
  </conditionalFormatting>
  <conditionalFormatting sqref="I40">
    <cfRule type="containsText" dxfId="162" priority="2" stopIfTrue="1" operator="containsText" text="Riesgo Alto">
      <formula>NOT(ISERROR(SEARCH("Riesgo Alto",I40)))</formula>
    </cfRule>
    <cfRule type="containsText" dxfId="161" priority="3" stopIfTrue="1" operator="containsText" text="Riesgo Moderado">
      <formula>NOT(ISERROR(SEARCH("Riesgo Moderado",I40)))</formula>
    </cfRule>
    <cfRule type="containsText" dxfId="160" priority="4" stopIfTrue="1" operator="containsText" text="Riesgo Bajo">
      <formula>NOT(ISERROR(SEARCH("Riesgo Bajo",I40)))</formula>
    </cfRule>
    <cfRule type="containsText" dxfId="159" priority="5" stopIfTrue="1" operator="containsText" text="Riesgo Alto">
      <formula>NOT(ISERROR(SEARCH("Riesgo Alto",I40)))</formula>
    </cfRule>
    <cfRule type="containsText" dxfId="158" priority="6" stopIfTrue="1" operator="containsText" text="Riesgo Extremo">
      <formula>NOT(ISERROR(SEARCH("Riesgo Extremo",I40)))</formula>
    </cfRule>
  </conditionalFormatting>
  <conditionalFormatting sqref="I40">
    <cfRule type="containsText" dxfId="157" priority="1" stopIfTrue="1" operator="containsText" text="Riesgo Extremo">
      <formula>NOT(ISERROR(SEARCH("Riesgo Extremo",I40)))</formula>
    </cfRule>
  </conditionalFormatting>
  <dataValidations disablePrompts="1" count="1">
    <dataValidation type="list" allowBlank="1" showInputMessage="1" showErrorMessage="1" errorTitle="Error" error="Esta opción no está permitida" sqref="P48 P45 P51:P56 P18 P21:P24 P27 P30 P33 P36 P39:P42">
      <formula1>OPCIONESDEMANEJO</formula1>
    </dataValidation>
  </dataValidations>
  <printOptions horizontalCentered="1" verticalCentered="1"/>
  <pageMargins left="0.78740157480314965" right="0.15748031496062992" top="0.47244094488188981" bottom="0.43307086614173229" header="0.82677165354330717" footer="0.31496062992125984"/>
  <pageSetup paperSize="5" scale="25" fitToHeight="3" orientation="landscape" r:id="rId1"/>
  <headerFooter alignWithMargins="0"/>
  <rowBreaks count="2" manualBreakCount="2">
    <brk id="26" max="16383" man="1"/>
    <brk id="38" max="16383"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O10"/>
  <sheetViews>
    <sheetView workbookViewId="0">
      <selection activeCell="H3" sqref="H3:H5"/>
    </sheetView>
  </sheetViews>
  <sheetFormatPr baseColWidth="10" defaultRowHeight="12.75" x14ac:dyDescent="0.2"/>
  <cols>
    <col min="2" max="2" width="22" customWidth="1"/>
    <col min="3" max="3" width="24.5703125" customWidth="1"/>
    <col min="6" max="6" width="17.140625" customWidth="1"/>
    <col min="9" max="9" width="22.5703125" customWidth="1"/>
    <col min="12" max="12" width="14.5703125" customWidth="1"/>
    <col min="14" max="14" width="24.7109375" customWidth="1"/>
    <col min="15" max="15" width="24.85546875" customWidth="1"/>
  </cols>
  <sheetData>
    <row r="2" spans="2:15" ht="51.75" customHeight="1" thickBot="1" x14ac:dyDescent="0.25">
      <c r="B2" s="1362" t="s">
        <v>522</v>
      </c>
      <c r="C2" s="1362"/>
      <c r="D2" s="1362"/>
      <c r="E2" s="1362"/>
      <c r="F2" s="1362"/>
      <c r="H2" s="1362" t="s">
        <v>523</v>
      </c>
      <c r="I2" s="1362"/>
      <c r="J2" s="1362"/>
      <c r="K2" s="1362"/>
      <c r="L2" s="1362"/>
    </row>
    <row r="3" spans="2:15" x14ac:dyDescent="0.2">
      <c r="B3" s="700" t="s">
        <v>28</v>
      </c>
      <c r="C3" s="692" t="s">
        <v>266</v>
      </c>
      <c r="D3" s="671" t="s">
        <v>265</v>
      </c>
      <c r="E3" s="671"/>
      <c r="F3" s="671"/>
      <c r="H3" s="700" t="s">
        <v>28</v>
      </c>
      <c r="I3" s="692" t="s">
        <v>266</v>
      </c>
      <c r="J3" s="671" t="s">
        <v>265</v>
      </c>
      <c r="K3" s="671"/>
      <c r="L3" s="671"/>
      <c r="N3" s="1361" t="s">
        <v>519</v>
      </c>
      <c r="O3" s="1361" t="s">
        <v>520</v>
      </c>
    </row>
    <row r="4" spans="2:15" x14ac:dyDescent="0.2">
      <c r="B4" s="701"/>
      <c r="C4" s="703"/>
      <c r="D4" s="672"/>
      <c r="E4" s="672"/>
      <c r="F4" s="672"/>
      <c r="H4" s="701"/>
      <c r="I4" s="703"/>
      <c r="J4" s="672"/>
      <c r="K4" s="672"/>
      <c r="L4" s="672"/>
      <c r="N4" s="1361"/>
      <c r="O4" s="1361"/>
    </row>
    <row r="5" spans="2:15" ht="13.5" thickBot="1" x14ac:dyDescent="0.25">
      <c r="B5" s="702"/>
      <c r="C5" s="704"/>
      <c r="D5" s="716"/>
      <c r="E5" s="716"/>
      <c r="F5" s="716"/>
      <c r="H5" s="702"/>
      <c r="I5" s="704"/>
      <c r="J5" s="673"/>
      <c r="K5" s="673"/>
      <c r="L5" s="673"/>
      <c r="N5" s="1361"/>
      <c r="O5" s="1361"/>
    </row>
    <row r="6" spans="2:15" ht="51" x14ac:dyDescent="0.2">
      <c r="B6" s="138" t="s">
        <v>476</v>
      </c>
      <c r="C6" s="451" t="s">
        <v>482</v>
      </c>
      <c r="D6" s="675" t="s">
        <v>483</v>
      </c>
      <c r="E6" s="675"/>
      <c r="F6" s="675"/>
      <c r="H6" s="138">
        <v>1</v>
      </c>
      <c r="I6" s="451" t="s">
        <v>513</v>
      </c>
      <c r="J6" s="675" t="s">
        <v>514</v>
      </c>
      <c r="K6" s="675"/>
      <c r="L6" s="675"/>
      <c r="N6" s="7" t="s">
        <v>521</v>
      </c>
      <c r="O6" s="8"/>
    </row>
    <row r="7" spans="2:15" ht="38.25" x14ac:dyDescent="0.2">
      <c r="B7" s="138" t="s">
        <v>477</v>
      </c>
      <c r="C7" s="452" t="s">
        <v>485</v>
      </c>
      <c r="D7" s="676" t="s">
        <v>358</v>
      </c>
      <c r="E7" s="677"/>
      <c r="F7" s="678"/>
      <c r="H7" s="139">
        <v>2</v>
      </c>
      <c r="I7" s="452" t="s">
        <v>515</v>
      </c>
      <c r="J7" s="676" t="s">
        <v>358</v>
      </c>
      <c r="K7" s="677"/>
      <c r="L7" s="678"/>
      <c r="N7" s="7" t="s">
        <v>521</v>
      </c>
      <c r="O7" s="8"/>
    </row>
    <row r="8" spans="2:15" ht="38.25" x14ac:dyDescent="0.2">
      <c r="B8" s="138" t="s">
        <v>478</v>
      </c>
      <c r="C8" s="217" t="s">
        <v>359</v>
      </c>
      <c r="D8" s="612" t="s">
        <v>487</v>
      </c>
      <c r="E8" s="656"/>
      <c r="F8" s="613"/>
      <c r="H8" s="139">
        <v>3</v>
      </c>
      <c r="I8" s="217" t="s">
        <v>359</v>
      </c>
      <c r="J8" s="612" t="s">
        <v>516</v>
      </c>
      <c r="K8" s="656"/>
      <c r="L8" s="613"/>
      <c r="N8" s="7" t="s">
        <v>521</v>
      </c>
      <c r="O8" s="8"/>
    </row>
    <row r="9" spans="2:15" ht="38.25" x14ac:dyDescent="0.2">
      <c r="B9" s="138" t="s">
        <v>479</v>
      </c>
      <c r="C9" s="217" t="s">
        <v>360</v>
      </c>
      <c r="D9" s="612" t="s">
        <v>361</v>
      </c>
      <c r="E9" s="656"/>
      <c r="F9" s="613"/>
      <c r="H9" s="139">
        <v>4</v>
      </c>
      <c r="I9" s="217" t="s">
        <v>360</v>
      </c>
      <c r="J9" s="612" t="s">
        <v>361</v>
      </c>
      <c r="K9" s="656"/>
      <c r="L9" s="613"/>
      <c r="N9" s="7" t="s">
        <v>521</v>
      </c>
      <c r="O9" s="8"/>
    </row>
    <row r="10" spans="2:15" ht="89.25" x14ac:dyDescent="0.2">
      <c r="B10" s="138" t="s">
        <v>480</v>
      </c>
      <c r="C10" s="217" t="s">
        <v>490</v>
      </c>
      <c r="D10" s="612" t="s">
        <v>462</v>
      </c>
      <c r="E10" s="656"/>
      <c r="F10" s="613"/>
      <c r="H10" s="139">
        <v>5</v>
      </c>
      <c r="I10" s="217" t="s">
        <v>517</v>
      </c>
      <c r="J10" s="612" t="s">
        <v>518</v>
      </c>
      <c r="K10" s="656"/>
      <c r="L10" s="613"/>
      <c r="N10" s="7" t="s">
        <v>521</v>
      </c>
      <c r="O10" s="8"/>
    </row>
  </sheetData>
  <mergeCells count="20">
    <mergeCell ref="D10:F10"/>
    <mergeCell ref="H3:H5"/>
    <mergeCell ref="I3:I5"/>
    <mergeCell ref="J3:L5"/>
    <mergeCell ref="J6:L6"/>
    <mergeCell ref="J7:L7"/>
    <mergeCell ref="J8:L8"/>
    <mergeCell ref="J9:L9"/>
    <mergeCell ref="J10:L10"/>
    <mergeCell ref="D3:F5"/>
    <mergeCell ref="D6:F6"/>
    <mergeCell ref="D7:F7"/>
    <mergeCell ref="D8:F8"/>
    <mergeCell ref="N3:N5"/>
    <mergeCell ref="O3:O5"/>
    <mergeCell ref="B2:F2"/>
    <mergeCell ref="H2:L2"/>
    <mergeCell ref="D9:F9"/>
    <mergeCell ref="B3:B5"/>
    <mergeCell ref="C3:C5"/>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EBF96723F62340A9793300A41BF33A" ma:contentTypeVersion="1" ma:contentTypeDescription="Crear nuevo documento." ma:contentTypeScope="" ma:versionID="da719682661190b1a1476684c3a2a148">
  <xsd:schema xmlns:xsd="http://www.w3.org/2001/XMLSchema" xmlns:xs="http://www.w3.org/2001/XMLSchema" xmlns:p="http://schemas.microsoft.com/office/2006/metadata/properties" xmlns:ns3="38539203-6527-4f6b-a926-0d0e280db43c" targetNamespace="http://schemas.microsoft.com/office/2006/metadata/properties" ma:root="true" ma:fieldsID="22fef9418de162277470e4bed60c939a" ns3:_="">
    <xsd:import namespace="38539203-6527-4f6b-a926-0d0e280db43c"/>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9203-6527-4f6b-a926-0d0e280db43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A7C8EA-3433-47AD-8A49-AFC87519C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9203-6527-4f6b-a926-0d0e280d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E1AE7-9510-4914-845F-5891A6977883}">
  <ds:schemaRefs>
    <ds:schemaRef ds:uri="http://schemas.microsoft.com/office/2006/metadata/longProperties"/>
  </ds:schemaRefs>
</ds:datastoreItem>
</file>

<file path=customXml/itemProps3.xml><?xml version="1.0" encoding="utf-8"?>
<ds:datastoreItem xmlns:ds="http://schemas.openxmlformats.org/officeDocument/2006/customXml" ds:itemID="{4A488416-EF0E-4993-BA57-3288D1FB0E19}">
  <ds:schemaRefs>
    <ds:schemaRef ds:uri="http://schemas.microsoft.com/sharepoint/v3/contenttype/forms"/>
  </ds:schemaRefs>
</ds:datastoreItem>
</file>

<file path=customXml/itemProps4.xml><?xml version="1.0" encoding="utf-8"?>
<ds:datastoreItem xmlns:ds="http://schemas.openxmlformats.org/officeDocument/2006/customXml" ds:itemID="{42E21CD7-4300-4877-9E92-BB354C3B04A8}">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38539203-6527-4f6b-a926-0d0e280db43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22</vt:i4>
      </vt:variant>
    </vt:vector>
  </HeadingPairs>
  <TitlesOfParts>
    <vt:vector size="35" baseType="lpstr">
      <vt:lpstr>SEPG-F-056</vt:lpstr>
      <vt:lpstr>SEPG-F-057</vt:lpstr>
      <vt:lpstr>SEPG-F-058 </vt:lpstr>
      <vt:lpstr>SEPG-F-059</vt:lpstr>
      <vt:lpstr>SEPG-F-060</vt:lpstr>
      <vt:lpstr>SEPG-F-061</vt:lpstr>
      <vt:lpstr>SEPG-F-062</vt:lpstr>
      <vt:lpstr>SEPG-F-030</vt:lpstr>
      <vt:lpstr>Cambios 2017-2016</vt:lpstr>
      <vt:lpstr>CAMBIOS 2014-2015</vt:lpstr>
      <vt:lpstr>CAMBIOS 2015 - 2016</vt:lpstr>
      <vt:lpstr>DB</vt:lpstr>
      <vt:lpstr>Hoja1</vt:lpstr>
      <vt:lpstr>¿TIENE_HERRAMIENTA_PARA_EJERCER_EL_CONTROL?</vt:lpstr>
      <vt:lpstr>A</vt:lpstr>
      <vt:lpstr>'SEPG-F-030'!Área_de_impresión</vt:lpstr>
      <vt:lpstr>B</vt:lpstr>
      <vt:lpstr>CE</vt:lpstr>
      <vt:lpstr>EvidenciaSeguimiento</vt:lpstr>
      <vt:lpstr>EXISTENCONTROLES</vt:lpstr>
      <vt:lpstr>ExistenManuales</vt:lpstr>
      <vt:lpstr>FrecuenciaSeguim</vt:lpstr>
      <vt:lpstr>FrecuendiaSeguim</vt:lpstr>
      <vt:lpstr>HerramientaControl</vt:lpstr>
      <vt:lpstr>HerramientaEfectiva</vt:lpstr>
      <vt:lpstr>IMPACTO</vt:lpstr>
      <vt:lpstr>ManualesInstructivos</vt:lpstr>
      <vt:lpstr>OPCIONESDEMANEJO</vt:lpstr>
      <vt:lpstr>PROBABILIDAD</vt:lpstr>
      <vt:lpstr>ResponDefinidos</vt:lpstr>
      <vt:lpstr>TieneHerramientaControl1</vt:lpstr>
      <vt:lpstr>TIPODERIESGO</vt:lpstr>
      <vt:lpstr>'SEPG-F-030'!Títulos_a_imprimir</vt:lpstr>
      <vt:lpstr>'SEPG-F-057'!Títulos_a_imprimir</vt:lpstr>
      <vt:lpstr>'SEPG-F-062'!Títulos_a_imprimir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Vanegas</dc:creator>
  <cp:lastModifiedBy>Cindy Marcela Forero Varela</cp:lastModifiedBy>
  <cp:lastPrinted>2017-01-13T21:19:25Z</cp:lastPrinted>
  <dcterms:created xsi:type="dcterms:W3CDTF">2007-05-23T11:34:18Z</dcterms:created>
  <dcterms:modified xsi:type="dcterms:W3CDTF">2017-04-24T14:43:57Z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