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codeName="ThisWorkbook" defaultThemeVersion="124226"/>
  <mc:AlternateContent xmlns:mc="http://schemas.openxmlformats.org/markup-compatibility/2006">
    <mc:Choice Requires="x15">
      <x15ac:absPath xmlns:x15ac="http://schemas.microsoft.com/office/spreadsheetml/2010/11/ac" url="C:\Users\mparra\Documents\Gerencia de Riesgos ANI\R.ANTICORRUCION\MapaAnticorrupcion2017\MapaAntiVEJ\"/>
    </mc:Choice>
  </mc:AlternateContent>
  <bookViews>
    <workbookView xWindow="0" yWindow="0" windowWidth="21720" windowHeight="10425" firstSheet="1" activeTab="7"/>
  </bookViews>
  <sheets>
    <sheet name="SEPG-F-056" sheetId="24" r:id="rId1"/>
    <sheet name="SEPG-F-057" sheetId="9" r:id="rId2"/>
    <sheet name="SEPG-F-058 " sheetId="20" r:id="rId3"/>
    <sheet name="SEPG-F-059" sheetId="1" r:id="rId4"/>
    <sheet name="SEPG-F-060" sheetId="23" r:id="rId5"/>
    <sheet name="SEPG-F-061" sheetId="22" r:id="rId6"/>
    <sheet name="SEPG-F-062" sheetId="6" r:id="rId7"/>
    <sheet name="SEPG-F-030" sheetId="5" r:id="rId8"/>
    <sheet name="Cambio 2017-2016" sheetId="25" r:id="rId9"/>
    <sheet name="CAMBIOS 2014-2015" sheetId="18" state="hidden" r:id="rId10"/>
    <sheet name="CAMBIOS 2015 - 2016" sheetId="19" state="hidden" r:id="rId11"/>
    <sheet name="DB" sheetId="14" state="hidden" r:id="rId12"/>
    <sheet name="Hoja1" sheetId="17" state="hidden" r:id="rId13"/>
  </sheets>
  <externalReferences>
    <externalReference r:id="rId14"/>
  </externalReferences>
  <definedNames>
    <definedName name="¿TIENE_HERRAMIENTA_PARA_EJERCER_EL_CONTROL?">DB!$D$8:$D$10</definedName>
    <definedName name="A">DB!$J$5:$J$6</definedName>
    <definedName name="_xlnm.Print_Area" localSheetId="7">'SEPG-F-030'!$C$1:$Y$69</definedName>
    <definedName name="B">DB!$K$5:$K$6</definedName>
    <definedName name="CE">DB!$L$5:$L$6</definedName>
    <definedName name="EvidenciaSeguimiento">DB!$I$9:$I$10</definedName>
    <definedName name="EXISTENCONTROLES" localSheetId="0">[1]DB!$D$5:$D$6</definedName>
    <definedName name="EXISTENCONTROLES">DB!$D$5:$D$6</definedName>
    <definedName name="ExistenManuales">DB!$C$9:$C$10</definedName>
    <definedName name="FrecuenciaSeguim" localSheetId="0">[1]DB!$H$9:$H$10</definedName>
    <definedName name="FrecuenciaSeguim">DB!$H$9:$H$10</definedName>
    <definedName name="FrecuendiaSeguim">DB!$H$9:$H$10</definedName>
    <definedName name="HerramientaControl" localSheetId="0">[1]DB!$D$9:$D$10</definedName>
    <definedName name="HerramientaControl">DB!$D$9:$D$10</definedName>
    <definedName name="HerramientaEfectiva" localSheetId="0">[1]DB!$F$9:$F$10</definedName>
    <definedName name="HerramientaEfectiva">DB!$F$9:$F$10</definedName>
    <definedName name="IMPACTO" localSheetId="0">[1]DB!$H$5</definedName>
    <definedName name="IMPACTO">DB!$H$5</definedName>
    <definedName name="ManualesInstructivos" localSheetId="0">[1]DB!$E$9:$E$10</definedName>
    <definedName name="ManualesInstructivos">DB!$E$9:$E$10</definedName>
    <definedName name="OPCIONESDEMANEJO" localSheetId="0">[1]DB!$N$5:$N$8</definedName>
    <definedName name="OPCIONESDEMANEJO">DB!$N$5:$N$8</definedName>
    <definedName name="PROBABILIDAD" localSheetId="0">[1]DB!$G$5</definedName>
    <definedName name="PROBABILIDAD">DB!$G$5</definedName>
    <definedName name="ResponDefinidos" localSheetId="0">[1]DB!$G$9:$G$10</definedName>
    <definedName name="ResponDefinidos">DB!$G$9:$G$10</definedName>
    <definedName name="TieneHerramientaControl1">DB!$D$9:$D$10</definedName>
    <definedName name="TIPODERIESGO" localSheetId="0">[1]DB!$B$5:$B$11</definedName>
    <definedName name="TIPODERIESGO">DB!$B$5:$B$11</definedName>
    <definedName name="_xlnm.Print_Titles" localSheetId="7">'SEPG-F-030'!$15:$17</definedName>
    <definedName name="_xlnm.Print_Titles" localSheetId="1">'SEPG-F-057'!$14:$16</definedName>
    <definedName name="_xlnm.Print_Titles" localSheetId="6">'SEPG-F-062'!$20:$22</definedName>
  </definedNames>
  <calcPr calcId="171027"/>
</workbook>
</file>

<file path=xl/calcChain.xml><?xml version="1.0" encoding="utf-8"?>
<calcChain xmlns="http://schemas.openxmlformats.org/spreadsheetml/2006/main">
  <c r="D34" i="23" l="1"/>
  <c r="F33" i="23" l="1"/>
  <c r="H33" i="23"/>
  <c r="J33" i="23"/>
  <c r="L33" i="23"/>
  <c r="N33" i="23"/>
  <c r="P33" i="23"/>
  <c r="R33" i="23"/>
  <c r="T33" i="23"/>
  <c r="V33" i="23"/>
  <c r="F34" i="23"/>
  <c r="H34" i="23"/>
  <c r="J34" i="23"/>
  <c r="L34" i="23"/>
  <c r="M34" i="23"/>
  <c r="N34" i="23"/>
  <c r="O34" i="23"/>
  <c r="P34" i="23"/>
  <c r="Q34" i="23"/>
  <c r="R34" i="23"/>
  <c r="S34" i="23"/>
  <c r="T34" i="23"/>
  <c r="U34" i="23"/>
  <c r="V34" i="23"/>
  <c r="W34" i="23"/>
  <c r="D33" i="23"/>
  <c r="F30" i="23"/>
  <c r="W30" i="23"/>
  <c r="V30" i="23"/>
  <c r="U30" i="23"/>
  <c r="T30" i="23"/>
  <c r="S30" i="23"/>
  <c r="R30" i="23"/>
  <c r="Q30" i="23"/>
  <c r="P30" i="23"/>
  <c r="O30" i="23"/>
  <c r="N30" i="23"/>
  <c r="M30" i="23"/>
  <c r="L30" i="23"/>
  <c r="K30" i="23"/>
  <c r="J30" i="23"/>
  <c r="I30" i="23"/>
  <c r="H30" i="23"/>
  <c r="G30" i="23"/>
  <c r="F23" i="6" l="1"/>
  <c r="I19" i="5"/>
  <c r="J25" i="5"/>
  <c r="J22" i="5"/>
  <c r="J19" i="5"/>
  <c r="J20" i="5"/>
  <c r="J21" i="5"/>
  <c r="J23" i="5"/>
  <c r="J24" i="5"/>
  <c r="J26" i="5"/>
  <c r="J27" i="5"/>
  <c r="J28" i="5"/>
  <c r="J29" i="5"/>
  <c r="J30" i="5"/>
  <c r="J31" i="5"/>
  <c r="J32" i="5"/>
  <c r="J33" i="5"/>
  <c r="J34" i="5"/>
  <c r="J35" i="5"/>
  <c r="J36" i="5"/>
  <c r="J37" i="5"/>
  <c r="J38" i="5"/>
  <c r="J39" i="5"/>
  <c r="J40" i="5"/>
  <c r="J41" i="5"/>
  <c r="J42" i="5"/>
  <c r="J43" i="5"/>
  <c r="J18" i="5"/>
  <c r="S46" i="6"/>
  <c r="T23" i="6"/>
  <c r="C18" i="5" l="1"/>
  <c r="B76" i="6"/>
  <c r="B75" i="6"/>
  <c r="C63" i="5"/>
  <c r="E9" i="5"/>
  <c r="C8" i="5"/>
  <c r="C7" i="5"/>
  <c r="C6" i="5"/>
  <c r="R27" i="6"/>
  <c r="R26" i="6"/>
  <c r="Y65" i="1"/>
  <c r="Z65" i="1"/>
  <c r="Y64" i="1"/>
  <c r="AA64" i="1" s="1"/>
  <c r="Z64" i="1"/>
  <c r="Y63" i="1"/>
  <c r="Z63" i="1"/>
  <c r="Y62" i="1"/>
  <c r="AA62" i="1" s="1"/>
  <c r="Z62" i="1"/>
  <c r="Y61" i="1"/>
  <c r="Z61" i="1"/>
  <c r="Y60" i="1"/>
  <c r="AA60" i="1" s="1"/>
  <c r="AB60" i="1" s="1"/>
  <c r="Z60" i="1"/>
  <c r="Y59" i="1"/>
  <c r="Z59" i="1"/>
  <c r="Y58" i="1"/>
  <c r="Z58" i="1"/>
  <c r="Y57" i="1"/>
  <c r="Z57" i="1"/>
  <c r="Y56" i="1"/>
  <c r="Z56" i="1"/>
  <c r="Y55" i="1"/>
  <c r="Z55" i="1"/>
  <c r="Y54" i="1"/>
  <c r="AA54" i="1" s="1"/>
  <c r="AB54" i="1" s="1"/>
  <c r="Z54" i="1"/>
  <c r="Y53" i="1"/>
  <c r="Z53" i="1"/>
  <c r="Y52" i="1"/>
  <c r="Z52" i="1"/>
  <c r="Y51" i="1"/>
  <c r="Z51" i="1"/>
  <c r="Y50" i="1"/>
  <c r="Z50" i="1"/>
  <c r="D62" i="6" s="1"/>
  <c r="Y49" i="1"/>
  <c r="Z49" i="1"/>
  <c r="Y48" i="1"/>
  <c r="Z48" i="1"/>
  <c r="D59" i="6" s="1"/>
  <c r="Y47" i="1"/>
  <c r="Z47" i="1"/>
  <c r="Y46" i="1"/>
  <c r="Z46" i="1"/>
  <c r="D56" i="6" s="1"/>
  <c r="Y45" i="1"/>
  <c r="Z45" i="1"/>
  <c r="Y44" i="1"/>
  <c r="AA44" i="1" s="1"/>
  <c r="Z44" i="1"/>
  <c r="D53" i="6" s="1"/>
  <c r="Z36" i="1"/>
  <c r="D41" i="6" s="1"/>
  <c r="Z26" i="1"/>
  <c r="D24" i="6" s="1"/>
  <c r="B12" i="6"/>
  <c r="B8" i="9"/>
  <c r="B6" i="1"/>
  <c r="C7" i="1"/>
  <c r="C9" i="9"/>
  <c r="G9" i="1"/>
  <c r="C12" i="6"/>
  <c r="B11" i="6"/>
  <c r="B10" i="6"/>
  <c r="B8" i="1"/>
  <c r="B10" i="9"/>
  <c r="D11" i="9"/>
  <c r="G13" i="6" s="1"/>
  <c r="E30" i="23"/>
  <c r="D30" i="23"/>
  <c r="Y28" i="1"/>
  <c r="AA28" i="1" s="1"/>
  <c r="AB28" i="1" s="1"/>
  <c r="F29" i="6" s="1"/>
  <c r="Y26" i="1"/>
  <c r="Y27" i="1"/>
  <c r="Z27" i="1" s="1"/>
  <c r="E24" i="6" s="1"/>
  <c r="AA26" i="1"/>
  <c r="I18" i="5" s="1"/>
  <c r="V19" i="1"/>
  <c r="V18" i="1"/>
  <c r="V17" i="1"/>
  <c r="Y41" i="1"/>
  <c r="E46" i="6" s="1"/>
  <c r="Z41" i="1"/>
  <c r="Y37" i="1"/>
  <c r="Z37" i="1"/>
  <c r="Y33" i="1"/>
  <c r="Z33" i="1"/>
  <c r="AA56" i="1"/>
  <c r="AB56" i="1"/>
  <c r="E59" i="6"/>
  <c r="E56" i="6"/>
  <c r="Y43" i="1"/>
  <c r="E49" i="6" s="1"/>
  <c r="W49" i="6" s="1"/>
  <c r="Z43" i="1"/>
  <c r="E50" i="6" s="1"/>
  <c r="Y39" i="1"/>
  <c r="Z39" i="1"/>
  <c r="Y35" i="1"/>
  <c r="Y31" i="1"/>
  <c r="Y29" i="1"/>
  <c r="E28" i="6"/>
  <c r="Z29" i="1"/>
  <c r="E29" i="6" s="1"/>
  <c r="D13" i="22"/>
  <c r="E13" i="22"/>
  <c r="F13" i="22"/>
  <c r="F33" i="22"/>
  <c r="F28" i="22"/>
  <c r="F23" i="22"/>
  <c r="F18" i="22"/>
  <c r="E33" i="22"/>
  <c r="E28" i="22"/>
  <c r="E23" i="22"/>
  <c r="E18" i="22"/>
  <c r="D33" i="22"/>
  <c r="D28" i="22"/>
  <c r="D23" i="22"/>
  <c r="D18" i="22"/>
  <c r="I18" i="20"/>
  <c r="M18" i="20" s="1"/>
  <c r="N18" i="20" s="1"/>
  <c r="L18" i="9" s="1"/>
  <c r="F23" i="5" s="1"/>
  <c r="J18" i="20"/>
  <c r="K18" i="20"/>
  <c r="L18" i="20"/>
  <c r="I19" i="20"/>
  <c r="J19" i="20"/>
  <c r="K19" i="20"/>
  <c r="L19" i="20"/>
  <c r="I20" i="20"/>
  <c r="J20" i="20"/>
  <c r="M20" i="20" s="1"/>
  <c r="N20" i="20" s="1"/>
  <c r="L20" i="9" s="1"/>
  <c r="F29" i="5" s="1"/>
  <c r="K20" i="20"/>
  <c r="L20" i="20"/>
  <c r="I21" i="20"/>
  <c r="M21" i="20" s="1"/>
  <c r="N21" i="20" s="1"/>
  <c r="L21" i="9" s="1"/>
  <c r="F32" i="5" s="1"/>
  <c r="J21" i="20"/>
  <c r="K21" i="20"/>
  <c r="L21" i="20"/>
  <c r="I22" i="20"/>
  <c r="J22" i="20"/>
  <c r="K22" i="20"/>
  <c r="L22" i="20"/>
  <c r="M22" i="20"/>
  <c r="N22" i="20" s="1"/>
  <c r="L22" i="9" s="1"/>
  <c r="F35" i="5" s="1"/>
  <c r="I23" i="20"/>
  <c r="J23" i="20"/>
  <c r="M23" i="20" s="1"/>
  <c r="N23" i="20" s="1"/>
  <c r="L23" i="9" s="1"/>
  <c r="F38" i="5" s="1"/>
  <c r="K23" i="20"/>
  <c r="L23" i="20"/>
  <c r="I24" i="20"/>
  <c r="J24" i="20"/>
  <c r="M24" i="20" s="1"/>
  <c r="N24" i="20" s="1"/>
  <c r="L24" i="9" s="1"/>
  <c r="F41" i="5" s="1"/>
  <c r="K24" i="20"/>
  <c r="L24" i="20"/>
  <c r="I25" i="20"/>
  <c r="J25" i="20"/>
  <c r="K25" i="20"/>
  <c r="L25" i="20"/>
  <c r="I26" i="20"/>
  <c r="J26" i="20"/>
  <c r="K26" i="20"/>
  <c r="L26" i="20"/>
  <c r="I27" i="20"/>
  <c r="J27" i="20"/>
  <c r="M27" i="20" s="1"/>
  <c r="N27" i="20" s="1"/>
  <c r="K27" i="20"/>
  <c r="L27" i="20"/>
  <c r="I28" i="20"/>
  <c r="J28" i="20"/>
  <c r="K28" i="20"/>
  <c r="L28" i="20"/>
  <c r="M28" i="20" s="1"/>
  <c r="N28" i="20" s="1"/>
  <c r="I29" i="20"/>
  <c r="J29" i="20"/>
  <c r="K29" i="20"/>
  <c r="L29" i="20"/>
  <c r="I30" i="20"/>
  <c r="M30" i="20" s="1"/>
  <c r="N30" i="20" s="1"/>
  <c r="J30" i="20"/>
  <c r="K30" i="20"/>
  <c r="L30" i="20"/>
  <c r="I31" i="20"/>
  <c r="J31" i="20"/>
  <c r="K31" i="20"/>
  <c r="L31" i="20"/>
  <c r="M31" i="20"/>
  <c r="N31" i="20" s="1"/>
  <c r="I32" i="20"/>
  <c r="J32" i="20"/>
  <c r="K32" i="20"/>
  <c r="M32" i="20" s="1"/>
  <c r="N32" i="20" s="1"/>
  <c r="L32" i="20"/>
  <c r="I33" i="20"/>
  <c r="J33" i="20"/>
  <c r="K33" i="20"/>
  <c r="M33" i="20" s="1"/>
  <c r="N33" i="20" s="1"/>
  <c r="L33" i="20"/>
  <c r="I34" i="20"/>
  <c r="J34" i="20"/>
  <c r="K34" i="20"/>
  <c r="M34" i="20" s="1"/>
  <c r="N34" i="20" s="1"/>
  <c r="L34" i="20"/>
  <c r="I35" i="20"/>
  <c r="J35" i="20"/>
  <c r="K35" i="20"/>
  <c r="M35" i="20" s="1"/>
  <c r="N35" i="20" s="1"/>
  <c r="L35" i="20"/>
  <c r="L17" i="20"/>
  <c r="K17" i="20"/>
  <c r="J17" i="20"/>
  <c r="I17" i="20"/>
  <c r="C18" i="20"/>
  <c r="D18" i="20"/>
  <c r="C19" i="20"/>
  <c r="D19" i="20"/>
  <c r="C20" i="20"/>
  <c r="D20" i="20"/>
  <c r="C21" i="20"/>
  <c r="D21" i="20"/>
  <c r="C22" i="20"/>
  <c r="D22" i="20"/>
  <c r="C23" i="20"/>
  <c r="D23" i="20"/>
  <c r="C24" i="20"/>
  <c r="D24" i="20"/>
  <c r="C25" i="20"/>
  <c r="D25" i="20"/>
  <c r="C26" i="20"/>
  <c r="D26" i="20"/>
  <c r="C27" i="20"/>
  <c r="D27" i="20"/>
  <c r="C28" i="20"/>
  <c r="D28" i="20"/>
  <c r="C29" i="20"/>
  <c r="D29" i="20"/>
  <c r="C30" i="20"/>
  <c r="D30" i="20"/>
  <c r="C31" i="20"/>
  <c r="D31" i="20"/>
  <c r="C32" i="20"/>
  <c r="D32" i="20"/>
  <c r="C33" i="20"/>
  <c r="D33" i="20"/>
  <c r="C34" i="20"/>
  <c r="D34" i="20"/>
  <c r="C35" i="20"/>
  <c r="D35" i="20"/>
  <c r="D17" i="20"/>
  <c r="C17" i="20"/>
  <c r="B17" i="20"/>
  <c r="B77" i="6"/>
  <c r="C26" i="1"/>
  <c r="C23" i="6"/>
  <c r="B78" i="6"/>
  <c r="B79" i="6"/>
  <c r="B80" i="6"/>
  <c r="B81" i="6"/>
  <c r="B82" i="6"/>
  <c r="C64" i="5"/>
  <c r="C65" i="5"/>
  <c r="C66" i="5"/>
  <c r="C67" i="5"/>
  <c r="C68" i="5"/>
  <c r="D18" i="5"/>
  <c r="E18" i="5"/>
  <c r="D23" i="5"/>
  <c r="E23" i="5"/>
  <c r="D26" i="5"/>
  <c r="E26" i="5"/>
  <c r="D29" i="5"/>
  <c r="E29" i="5"/>
  <c r="D32" i="5"/>
  <c r="E32" i="5"/>
  <c r="D35" i="5"/>
  <c r="E35" i="5"/>
  <c r="D38" i="5"/>
  <c r="E38" i="5"/>
  <c r="D41" i="5"/>
  <c r="E41" i="5"/>
  <c r="D44" i="5"/>
  <c r="E44" i="5"/>
  <c r="J44" i="5"/>
  <c r="J45" i="5"/>
  <c r="J46" i="5"/>
  <c r="D47" i="5"/>
  <c r="E47" i="5"/>
  <c r="J47" i="5"/>
  <c r="J48" i="5"/>
  <c r="J49" i="5"/>
  <c r="D50" i="5"/>
  <c r="E50" i="5"/>
  <c r="F50" i="5"/>
  <c r="J50" i="5"/>
  <c r="J51" i="5"/>
  <c r="J52" i="5"/>
  <c r="D53" i="5"/>
  <c r="E53" i="5"/>
  <c r="F53" i="5"/>
  <c r="J53" i="5"/>
  <c r="K53" i="5"/>
  <c r="L53" i="5"/>
  <c r="L54" i="5"/>
  <c r="M53" i="5"/>
  <c r="N53" i="5"/>
  <c r="O53" i="5"/>
  <c r="J54" i="5"/>
  <c r="M54" i="5"/>
  <c r="J55" i="5"/>
  <c r="D56" i="5"/>
  <c r="E56" i="5"/>
  <c r="F56" i="5"/>
  <c r="J56" i="5"/>
  <c r="K56" i="5"/>
  <c r="L56" i="5"/>
  <c r="L57" i="5" s="1"/>
  <c r="M56" i="5"/>
  <c r="M57" i="5"/>
  <c r="N56" i="5"/>
  <c r="O56" i="5"/>
  <c r="J57" i="5"/>
  <c r="J58" i="5"/>
  <c r="D28" i="6"/>
  <c r="Y30" i="1"/>
  <c r="Y32" i="1"/>
  <c r="Z32" i="1" s="1"/>
  <c r="D35" i="6" s="1"/>
  <c r="D34" i="6"/>
  <c r="Y34" i="1"/>
  <c r="AA34" i="1" s="1"/>
  <c r="G32" i="5"/>
  <c r="G33" i="5" s="1"/>
  <c r="Y36" i="1"/>
  <c r="AA36" i="1" s="1"/>
  <c r="AB36" i="1" s="1"/>
  <c r="E40" i="6"/>
  <c r="Y38" i="1"/>
  <c r="Z38" i="1" s="1"/>
  <c r="D44" i="6" s="1"/>
  <c r="G38" i="5"/>
  <c r="G39" i="5"/>
  <c r="Y40" i="1"/>
  <c r="Y42" i="1"/>
  <c r="G44" i="5" s="1"/>
  <c r="G45" i="5" s="1"/>
  <c r="D49" i="6"/>
  <c r="V49" i="6" s="1"/>
  <c r="M44" i="5" s="1"/>
  <c r="M45" i="5" s="1"/>
  <c r="Z42" i="1"/>
  <c r="D50" i="6" s="1"/>
  <c r="T49" i="6"/>
  <c r="G50" i="5"/>
  <c r="G51" i="5" s="1"/>
  <c r="E61" i="6"/>
  <c r="G53" i="5"/>
  <c r="G54" i="5" s="1"/>
  <c r="H53" i="5"/>
  <c r="H54" i="5"/>
  <c r="AA58" i="1"/>
  <c r="AB58" i="1" s="1"/>
  <c r="AB62" i="1"/>
  <c r="G56" i="5"/>
  <c r="G57" i="5" s="1"/>
  <c r="T34" i="6"/>
  <c r="T55" i="6"/>
  <c r="T58" i="6"/>
  <c r="W58" i="6" s="1"/>
  <c r="T61" i="6"/>
  <c r="T64" i="6"/>
  <c r="T67" i="6"/>
  <c r="S55" i="6"/>
  <c r="S58" i="6"/>
  <c r="S61" i="6"/>
  <c r="S64" i="6"/>
  <c r="V64" i="6" s="1"/>
  <c r="S67" i="6"/>
  <c r="R23" i="6"/>
  <c r="R24" i="6"/>
  <c r="U24" i="6" s="1"/>
  <c r="AB24" i="6" s="1"/>
  <c r="R25" i="6"/>
  <c r="U25" i="6" s="1"/>
  <c r="AB25" i="6" s="1"/>
  <c r="R28" i="6"/>
  <c r="AC67" i="6"/>
  <c r="AC68" i="6"/>
  <c r="AC69" i="6"/>
  <c r="AC64" i="6"/>
  <c r="AC65" i="6"/>
  <c r="AC66" i="6"/>
  <c r="AC61" i="6"/>
  <c r="AC62" i="6"/>
  <c r="AC63" i="6"/>
  <c r="AC58" i="6"/>
  <c r="AC59" i="6"/>
  <c r="AC60" i="6"/>
  <c r="AB58" i="6"/>
  <c r="AB59" i="6"/>
  <c r="AB60" i="6"/>
  <c r="R55" i="6"/>
  <c r="U55" i="6"/>
  <c r="AC55" i="6"/>
  <c r="R56" i="6"/>
  <c r="U56" i="6" s="1"/>
  <c r="AC56" i="6"/>
  <c r="AC57" i="6"/>
  <c r="AC52" i="6"/>
  <c r="R53" i="6"/>
  <c r="U53" i="6"/>
  <c r="AB53" i="6"/>
  <c r="AC53" i="6"/>
  <c r="AC49" i="6"/>
  <c r="R50" i="6"/>
  <c r="U50" i="6" s="1"/>
  <c r="AB50" i="6"/>
  <c r="AC50" i="6"/>
  <c r="AC51" i="6"/>
  <c r="R47" i="6"/>
  <c r="U47" i="6" s="1"/>
  <c r="AB47" i="6"/>
  <c r="AC47" i="6"/>
  <c r="AC48" i="6"/>
  <c r="R46" i="6"/>
  <c r="R48" i="6"/>
  <c r="U48" i="6"/>
  <c r="AB48" i="6"/>
  <c r="R44" i="6"/>
  <c r="U44" i="6" s="1"/>
  <c r="AB44" i="6"/>
  <c r="AC44" i="6"/>
  <c r="AC45" i="6"/>
  <c r="R40" i="6"/>
  <c r="U40" i="6" s="1"/>
  <c r="AB40" i="6" s="1"/>
  <c r="R42" i="6"/>
  <c r="U42" i="6" s="1"/>
  <c r="AB42" i="6" s="1"/>
  <c r="AC42" i="6"/>
  <c r="R38" i="6"/>
  <c r="U38" i="6" s="1"/>
  <c r="AB38" i="6"/>
  <c r="AC38" i="6"/>
  <c r="AC39" i="6"/>
  <c r="R34" i="6"/>
  <c r="AC34" i="6"/>
  <c r="R35" i="6"/>
  <c r="U35" i="6" s="1"/>
  <c r="AB35" i="6" s="1"/>
  <c r="AC35" i="6"/>
  <c r="R36" i="6"/>
  <c r="U36" i="6" s="1"/>
  <c r="AB36" i="6" s="1"/>
  <c r="AC36" i="6"/>
  <c r="R31" i="6"/>
  <c r="R32" i="6"/>
  <c r="U32" i="6" s="1"/>
  <c r="AB32" i="6" s="1"/>
  <c r="AC32" i="6"/>
  <c r="R30" i="6"/>
  <c r="U30" i="6" s="1"/>
  <c r="AC30" i="6" s="1"/>
  <c r="AB30" i="6"/>
  <c r="AB67" i="6"/>
  <c r="AB68" i="6"/>
  <c r="AB69" i="6"/>
  <c r="AB64" i="6"/>
  <c r="AB65" i="6"/>
  <c r="AB66" i="6"/>
  <c r="AB61" i="6"/>
  <c r="AB62" i="6"/>
  <c r="AB63" i="6"/>
  <c r="AB55" i="6"/>
  <c r="AB56" i="6"/>
  <c r="AB57" i="6"/>
  <c r="R52" i="6"/>
  <c r="U52" i="6"/>
  <c r="AB52" i="6"/>
  <c r="AB54" i="6"/>
  <c r="R49" i="6"/>
  <c r="U49" i="6"/>
  <c r="K44" i="5" s="1"/>
  <c r="R51" i="6"/>
  <c r="U51" i="6" s="1"/>
  <c r="AB51" i="6"/>
  <c r="R43" i="6"/>
  <c r="R45" i="6"/>
  <c r="U45" i="6" s="1"/>
  <c r="AB45" i="6"/>
  <c r="R41" i="6"/>
  <c r="U41" i="6"/>
  <c r="AB41" i="6" s="1"/>
  <c r="AC41" i="6"/>
  <c r="R37" i="6"/>
  <c r="T37" i="6"/>
  <c r="R29" i="6"/>
  <c r="C67" i="6"/>
  <c r="C64" i="6"/>
  <c r="C61" i="6"/>
  <c r="C58" i="6"/>
  <c r="R69" i="6"/>
  <c r="U69" i="6"/>
  <c r="R68" i="6"/>
  <c r="U68" i="6" s="1"/>
  <c r="R67" i="6"/>
  <c r="U67" i="6" s="1"/>
  <c r="K50" i="5" s="1"/>
  <c r="R66" i="6"/>
  <c r="U66" i="6"/>
  <c r="R65" i="6"/>
  <c r="U65" i="6" s="1"/>
  <c r="R64" i="6"/>
  <c r="U64" i="6"/>
  <c r="R63" i="6"/>
  <c r="U63" i="6" s="1"/>
  <c r="R62" i="6"/>
  <c r="U62" i="6"/>
  <c r="R61" i="6"/>
  <c r="U61" i="6" s="1"/>
  <c r="R60" i="6"/>
  <c r="U60" i="6"/>
  <c r="R59" i="6"/>
  <c r="U59" i="6" s="1"/>
  <c r="R58" i="6"/>
  <c r="U58" i="6"/>
  <c r="R57" i="6"/>
  <c r="U57" i="6" s="1"/>
  <c r="R54" i="6"/>
  <c r="T52" i="6"/>
  <c r="R39" i="6"/>
  <c r="U39" i="6" s="1"/>
  <c r="AB39" i="6"/>
  <c r="R33" i="6"/>
  <c r="U33" i="6" s="1"/>
  <c r="AB33" i="6" s="1"/>
  <c r="T31" i="6"/>
  <c r="C48" i="1"/>
  <c r="C64" i="1"/>
  <c r="C62" i="1"/>
  <c r="C60" i="1"/>
  <c r="C58" i="1"/>
  <c r="C56" i="1"/>
  <c r="C54" i="1"/>
  <c r="C52" i="1"/>
  <c r="C50" i="1"/>
  <c r="C46" i="1"/>
  <c r="C44" i="1"/>
  <c r="C42" i="1"/>
  <c r="C40" i="1"/>
  <c r="C38" i="1"/>
  <c r="C36" i="1"/>
  <c r="C34" i="1"/>
  <c r="C32" i="1"/>
  <c r="C30" i="1"/>
  <c r="C28" i="1"/>
  <c r="C55" i="6"/>
  <c r="C52" i="6"/>
  <c r="C49" i="6"/>
  <c r="C46" i="6"/>
  <c r="C43" i="6"/>
  <c r="C40" i="6"/>
  <c r="C37" i="6"/>
  <c r="C34" i="6"/>
  <c r="C31" i="6"/>
  <c r="C28" i="6"/>
  <c r="B23" i="6"/>
  <c r="B26" i="1"/>
  <c r="K25" i="1"/>
  <c r="L25" i="1" s="1"/>
  <c r="M25" i="1"/>
  <c r="N25" i="1"/>
  <c r="O25" i="1" s="1"/>
  <c r="P25" i="1" s="1"/>
  <c r="Q25" i="1" s="1"/>
  <c r="R25" i="1" s="1"/>
  <c r="S25" i="1" s="1"/>
  <c r="T25" i="1" s="1"/>
  <c r="U25" i="1" s="1"/>
  <c r="V25" i="1" s="1"/>
  <c r="W25" i="1" s="1"/>
  <c r="X25" i="1" s="1"/>
  <c r="B18" i="20"/>
  <c r="B28" i="6"/>
  <c r="T43" i="6"/>
  <c r="AC43" i="6"/>
  <c r="AC33" i="6"/>
  <c r="AC31" i="6"/>
  <c r="AC37" i="6"/>
  <c r="AC40" i="6"/>
  <c r="U46" i="6"/>
  <c r="K41" i="5" s="1"/>
  <c r="AC24" i="6"/>
  <c r="H41" i="5"/>
  <c r="H42" i="5"/>
  <c r="E64" i="6"/>
  <c r="W64" i="6" s="1"/>
  <c r="S52" i="6"/>
  <c r="C23" i="5"/>
  <c r="AA30" i="1"/>
  <c r="D43" i="6"/>
  <c r="AA50" i="1"/>
  <c r="D65" i="6"/>
  <c r="D68" i="6"/>
  <c r="D67" i="6"/>
  <c r="V67" i="6" s="1"/>
  <c r="D61" i="6"/>
  <c r="E55" i="6"/>
  <c r="W55" i="6" s="1"/>
  <c r="L50" i="5" s="1"/>
  <c r="L51" i="5" s="1"/>
  <c r="G29" i="5"/>
  <c r="G30" i="5"/>
  <c r="I32" i="5"/>
  <c r="E67" i="6"/>
  <c r="E52" i="6"/>
  <c r="W52" i="6"/>
  <c r="L47" i="5" s="1"/>
  <c r="L48" i="5" s="1"/>
  <c r="H47" i="5"/>
  <c r="H48" i="5" s="1"/>
  <c r="H44" i="5"/>
  <c r="H45" i="5" s="1"/>
  <c r="AA38" i="1"/>
  <c r="F43" i="6" s="1"/>
  <c r="AB38" i="1"/>
  <c r="I39" i="5" s="1"/>
  <c r="E53" i="6"/>
  <c r="D64" i="6"/>
  <c r="I47" i="5"/>
  <c r="D40" i="6"/>
  <c r="G23" i="5"/>
  <c r="G24" i="5"/>
  <c r="G35" i="5"/>
  <c r="G36" i="5" s="1"/>
  <c r="AA42" i="1"/>
  <c r="AB42" i="1" s="1"/>
  <c r="I45" i="5" s="1"/>
  <c r="E62" i="6"/>
  <c r="E41" i="6"/>
  <c r="E65" i="6"/>
  <c r="E35" i="6"/>
  <c r="E47" i="6"/>
  <c r="E68" i="6"/>
  <c r="E44" i="6"/>
  <c r="M26" i="20"/>
  <c r="N26" i="20" s="1"/>
  <c r="L26" i="9" s="1"/>
  <c r="F47" i="5" s="1"/>
  <c r="M17" i="20"/>
  <c r="N17" i="20" s="1"/>
  <c r="L17" i="9" s="1"/>
  <c r="F18" i="5" s="1"/>
  <c r="H56" i="5"/>
  <c r="H57" i="5"/>
  <c r="AA52" i="1"/>
  <c r="AB52" i="1" s="1"/>
  <c r="F65" i="6" s="1"/>
  <c r="E58" i="6"/>
  <c r="H50" i="5"/>
  <c r="H51" i="5" s="1"/>
  <c r="I38" i="5"/>
  <c r="H38" i="5"/>
  <c r="H39" i="5" s="1"/>
  <c r="E43" i="6"/>
  <c r="W43" i="6" s="1"/>
  <c r="L38" i="5" s="1"/>
  <c r="L39" i="5" s="1"/>
  <c r="H35" i="5"/>
  <c r="H36" i="5"/>
  <c r="I36" i="5"/>
  <c r="H23" i="5"/>
  <c r="H24" i="5"/>
  <c r="I23" i="5"/>
  <c r="H18" i="5"/>
  <c r="H19" i="5" s="1"/>
  <c r="I53" i="5"/>
  <c r="F64" i="6"/>
  <c r="F40" i="6"/>
  <c r="I35" i="5"/>
  <c r="U28" i="6"/>
  <c r="K23" i="5" s="1"/>
  <c r="V61" i="6"/>
  <c r="AB49" i="6"/>
  <c r="U54" i="6"/>
  <c r="AC54" i="6"/>
  <c r="S49" i="6"/>
  <c r="U23" i="6"/>
  <c r="AB23" i="6" s="1"/>
  <c r="D23" i="6"/>
  <c r="G18" i="5"/>
  <c r="G19" i="5"/>
  <c r="F41" i="6"/>
  <c r="I54" i="5"/>
  <c r="F44" i="6"/>
  <c r="F50" i="6"/>
  <c r="AC25" i="6"/>
  <c r="AC29" i="6"/>
  <c r="AC28" i="6"/>
  <c r="AB26" i="1"/>
  <c r="F24" i="6"/>
  <c r="I24" i="5"/>
  <c r="F28" i="6"/>
  <c r="AB44" i="1"/>
  <c r="F52" i="6"/>
  <c r="AE28" i="6"/>
  <c r="AE29" i="6"/>
  <c r="I44" i="5"/>
  <c r="G47" i="5"/>
  <c r="G48" i="5" s="1"/>
  <c r="D52" i="6"/>
  <c r="V52" i="6"/>
  <c r="M47" i="5"/>
  <c r="M48" i="5" s="1"/>
  <c r="T28" i="6"/>
  <c r="W28" i="6" s="1"/>
  <c r="M19" i="20"/>
  <c r="N19" i="20" s="1"/>
  <c r="L19" i="9" s="1"/>
  <c r="F26" i="5" s="1"/>
  <c r="H32" i="5"/>
  <c r="H33" i="5" s="1"/>
  <c r="I48" i="5"/>
  <c r="F53" i="6"/>
  <c r="AC23" i="6"/>
  <c r="K18" i="5"/>
  <c r="AC46" i="6"/>
  <c r="S40" i="6"/>
  <c r="AB46" i="6"/>
  <c r="K47" i="5"/>
  <c r="T40" i="6"/>
  <c r="W40" i="6" s="1"/>
  <c r="K35" i="5"/>
  <c r="U37" i="6"/>
  <c r="AB37" i="6" s="1"/>
  <c r="U29" i="6"/>
  <c r="AB29" i="6" s="1"/>
  <c r="AB28" i="6"/>
  <c r="K32" i="5"/>
  <c r="X52" i="6" l="1"/>
  <c r="Y52" i="6" s="1"/>
  <c r="O47" i="5" s="1"/>
  <c r="L44" i="5"/>
  <c r="L45" i="5" s="1"/>
  <c r="X49" i="6"/>
  <c r="N44" i="5" s="1"/>
  <c r="F31" i="6"/>
  <c r="I26" i="5"/>
  <c r="E31" i="6"/>
  <c r="W31" i="6" s="1"/>
  <c r="L26" i="5" s="1"/>
  <c r="L27" i="5" s="1"/>
  <c r="Z31" i="1"/>
  <c r="E32" i="6" s="1"/>
  <c r="F34" i="6"/>
  <c r="F61" i="6"/>
  <c r="AB50" i="1"/>
  <c r="F62" i="6" s="1"/>
  <c r="AB30" i="1"/>
  <c r="X64" i="6"/>
  <c r="Y64" i="6" s="1"/>
  <c r="W61" i="6"/>
  <c r="X61" i="6" s="1"/>
  <c r="Y61" i="6" s="1"/>
  <c r="Z30" i="1"/>
  <c r="D32" i="6" s="1"/>
  <c r="G26" i="5"/>
  <c r="G27" i="5" s="1"/>
  <c r="D31" i="6"/>
  <c r="V31" i="6" s="1"/>
  <c r="M26" i="5" s="1"/>
  <c r="M27" i="5" s="1"/>
  <c r="M29" i="20"/>
  <c r="N29" i="20" s="1"/>
  <c r="AA32" i="1"/>
  <c r="E34" i="6"/>
  <c r="W34" i="6" s="1"/>
  <c r="L29" i="5" s="1"/>
  <c r="L30" i="5" s="1"/>
  <c r="H29" i="5"/>
  <c r="H30" i="5" s="1"/>
  <c r="Z34" i="1"/>
  <c r="D38" i="6" s="1"/>
  <c r="F49" i="6"/>
  <c r="U43" i="6"/>
  <c r="S43" i="6"/>
  <c r="V43" i="6" s="1"/>
  <c r="W67" i="6"/>
  <c r="X67" i="6" s="1"/>
  <c r="Y67" i="6" s="1"/>
  <c r="O50" i="5" s="1"/>
  <c r="V40" i="6"/>
  <c r="M35" i="5" s="1"/>
  <c r="M36" i="5" s="1"/>
  <c r="AB34" i="1"/>
  <c r="F37" i="6"/>
  <c r="E37" i="6"/>
  <c r="W37" i="6" s="1"/>
  <c r="L32" i="5" s="1"/>
  <c r="L33" i="5" s="1"/>
  <c r="Z35" i="1"/>
  <c r="E38" i="6" s="1"/>
  <c r="V23" i="6"/>
  <c r="M18" i="5" s="1"/>
  <c r="M19" i="5" s="1"/>
  <c r="D37" i="6"/>
  <c r="V37" i="6" s="1"/>
  <c r="U31" i="6"/>
  <c r="S31" i="6"/>
  <c r="AA40" i="1"/>
  <c r="Z40" i="1"/>
  <c r="D47" i="6" s="1"/>
  <c r="D46" i="6"/>
  <c r="V46" i="6" s="1"/>
  <c r="M41" i="5" s="1"/>
  <c r="M42" i="5" s="1"/>
  <c r="G41" i="5"/>
  <c r="G42" i="5" s="1"/>
  <c r="H26" i="5"/>
  <c r="H27" i="5" s="1"/>
  <c r="M25" i="20"/>
  <c r="N25" i="20" s="1"/>
  <c r="L25" i="9" s="1"/>
  <c r="F44" i="5" s="1"/>
  <c r="Z28" i="1"/>
  <c r="D29" i="6" s="1"/>
  <c r="D55" i="6"/>
  <c r="V55" i="6" s="1"/>
  <c r="M50" i="5" s="1"/>
  <c r="M51" i="5" s="1"/>
  <c r="AA46" i="1"/>
  <c r="AA48" i="1"/>
  <c r="D58" i="6"/>
  <c r="V58" i="6" s="1"/>
  <c r="X58" i="6" s="1"/>
  <c r="Y58" i="6" s="1"/>
  <c r="AB64" i="1"/>
  <c r="I56" i="5"/>
  <c r="F67" i="6"/>
  <c r="S34" i="6"/>
  <c r="V34" i="6" s="1"/>
  <c r="T46" i="6"/>
  <c r="W46" i="6" s="1"/>
  <c r="S28" i="6"/>
  <c r="V28" i="6" s="1"/>
  <c r="E23" i="6"/>
  <c r="W23" i="6" s="1"/>
  <c r="L18" i="5" s="1"/>
  <c r="L19" i="5" s="1"/>
  <c r="S37" i="6"/>
  <c r="U34" i="6"/>
  <c r="S23" i="6"/>
  <c r="B28" i="1"/>
  <c r="K38" i="5"/>
  <c r="AB43" i="6"/>
  <c r="AB31" i="6"/>
  <c r="K26" i="5"/>
  <c r="L23" i="5"/>
  <c r="L24" i="5" s="1"/>
  <c r="M29" i="5"/>
  <c r="M30" i="5" s="1"/>
  <c r="X55" i="6"/>
  <c r="Y55" i="6" s="1"/>
  <c r="L35" i="5"/>
  <c r="L36" i="5" s="1"/>
  <c r="N47" i="5" l="1"/>
  <c r="X34" i="6"/>
  <c r="N29" i="5" s="1"/>
  <c r="Y49" i="6"/>
  <c r="O44" i="5" s="1"/>
  <c r="N50" i="5"/>
  <c r="X31" i="6"/>
  <c r="N26" i="5" s="1"/>
  <c r="X43" i="6"/>
  <c r="Y43" i="6" s="1"/>
  <c r="O38" i="5" s="1"/>
  <c r="M38" i="5"/>
  <c r="M39" i="5" s="1"/>
  <c r="M23" i="5"/>
  <c r="M24" i="5" s="1"/>
  <c r="X28" i="6"/>
  <c r="Y28" i="6" s="1"/>
  <c r="O23" i="5" s="1"/>
  <c r="X37" i="6"/>
  <c r="M32" i="5"/>
  <c r="M33" i="5" s="1"/>
  <c r="L41" i="5"/>
  <c r="L42" i="5" s="1"/>
  <c r="X46" i="6"/>
  <c r="N41" i="5" s="1"/>
  <c r="K29" i="5"/>
  <c r="AB34" i="6"/>
  <c r="AB48" i="1"/>
  <c r="F59" i="6" s="1"/>
  <c r="F58" i="6"/>
  <c r="X23" i="6"/>
  <c r="Y23" i="6" s="1"/>
  <c r="O18" i="5" s="1"/>
  <c r="AB32" i="1"/>
  <c r="I29" i="5"/>
  <c r="AB46" i="1"/>
  <c r="I50" i="5"/>
  <c r="F55" i="6"/>
  <c r="I41" i="5"/>
  <c r="AB40" i="1"/>
  <c r="F46" i="6"/>
  <c r="F38" i="6"/>
  <c r="I33" i="5"/>
  <c r="I57" i="5"/>
  <c r="F68" i="6"/>
  <c r="F32" i="6"/>
  <c r="I27" i="5"/>
  <c r="X40" i="6"/>
  <c r="B31" i="6"/>
  <c r="C26" i="5"/>
  <c r="B30" i="1"/>
  <c r="B19" i="20"/>
  <c r="Y34" i="6"/>
  <c r="O29" i="5" s="1"/>
  <c r="N18" i="5" l="1"/>
  <c r="Y31" i="6"/>
  <c r="O26" i="5" s="1"/>
  <c r="N38" i="5"/>
  <c r="Y46" i="6"/>
  <c r="O41" i="5" s="1"/>
  <c r="F47" i="6"/>
  <c r="I42" i="5"/>
  <c r="N23" i="5"/>
  <c r="F35" i="6"/>
  <c r="I30" i="5"/>
  <c r="N35" i="5"/>
  <c r="Y40" i="6"/>
  <c r="O35" i="5" s="1"/>
  <c r="F56" i="6"/>
  <c r="I51" i="5"/>
  <c r="N32" i="5"/>
  <c r="Y37" i="6"/>
  <c r="O32" i="5" s="1"/>
  <c r="B32" i="1"/>
  <c r="B20" i="20"/>
  <c r="C29" i="5"/>
  <c r="B34" i="6"/>
  <c r="C32" i="5" l="1"/>
  <c r="B34" i="1"/>
  <c r="B21" i="20"/>
  <c r="B37" i="6"/>
  <c r="B22" i="20" l="1"/>
  <c r="C35" i="5"/>
  <c r="B40" i="6"/>
  <c r="B36" i="1"/>
  <c r="B23" i="20" l="1"/>
  <c r="B38" i="1"/>
  <c r="B43" i="6"/>
  <c r="C38" i="5"/>
  <c r="B24" i="20" l="1"/>
  <c r="B25" i="9"/>
  <c r="C41" i="5"/>
  <c r="B40" i="1"/>
  <c r="B46" i="6"/>
  <c r="B26" i="9" l="1"/>
  <c r="C44" i="5"/>
  <c r="B25" i="20"/>
  <c r="B49" i="6"/>
  <c r="B42" i="1"/>
  <c r="B52" i="6" l="1"/>
  <c r="B26" i="20"/>
  <c r="B27" i="9"/>
  <c r="C47" i="5"/>
  <c r="B44" i="1"/>
  <c r="B28" i="9" l="1"/>
  <c r="B46" i="1"/>
  <c r="C50" i="5"/>
  <c r="B27" i="20"/>
  <c r="B55" i="6"/>
  <c r="C53" i="5" l="1"/>
  <c r="B58" i="6"/>
  <c r="B28" i="20"/>
  <c r="B29" i="9"/>
  <c r="B48" i="1"/>
  <c r="B61" i="6" l="1"/>
  <c r="B30" i="9"/>
  <c r="B29" i="20"/>
  <c r="B50" i="1"/>
  <c r="C56" i="5"/>
  <c r="B31" i="9" l="1"/>
  <c r="B30" i="20"/>
  <c r="B52" i="1"/>
  <c r="B64" i="6"/>
  <c r="B32" i="9" l="1"/>
  <c r="B31" i="20"/>
  <c r="B67" i="6"/>
  <c r="B54" i="1"/>
  <c r="B56" i="1" l="1"/>
  <c r="B33" i="9"/>
  <c r="B32" i="20"/>
  <c r="B33" i="20" l="1"/>
  <c r="B58" i="1"/>
  <c r="B34" i="9"/>
  <c r="B35" i="9" l="1"/>
  <c r="B34" i="20"/>
  <c r="B60" i="1"/>
  <c r="B36" i="9" l="1"/>
  <c r="B64" i="1" s="1"/>
  <c r="B62" i="1"/>
  <c r="B35" i="20"/>
</calcChain>
</file>

<file path=xl/comments1.xml><?xml version="1.0" encoding="utf-8"?>
<comments xmlns="http://schemas.openxmlformats.org/spreadsheetml/2006/main">
  <authors>
    <author>user</author>
    <author>Laura Milena  Ayala Cuervo</author>
    <author>Monica Viviana Parra Segura</author>
    <author>VIVI</author>
    <author xml:space="preserve">Mónica Viviana Parra </author>
  </authors>
  <commentList>
    <comment ref="B7" authorId="0" shapeId="0">
      <text>
        <r>
          <rPr>
            <sz val="12"/>
            <color indexed="8"/>
            <rFont val="Arial"/>
            <family val="2"/>
          </rPr>
          <t>Digite el nombre del proceso al cual se le evaluaran los riesgos.</t>
        </r>
        <r>
          <rPr>
            <sz val="8"/>
            <color indexed="8"/>
            <rFont val="Arial"/>
            <family val="2"/>
          </rPr>
          <t xml:space="preserve">
</t>
        </r>
      </text>
    </comment>
    <comment ref="C9" authorId="1" shapeId="0">
      <text>
        <r>
          <rPr>
            <b/>
            <sz val="11"/>
            <color indexed="81"/>
            <rFont val="Arial Narrow"/>
            <family val="2"/>
          </rPr>
          <t>Digite la fecha en la cual se realizara la actividad.</t>
        </r>
        <r>
          <rPr>
            <sz val="9"/>
            <color indexed="81"/>
            <rFont val="Tahoma"/>
            <family val="2"/>
          </rPr>
          <t xml:space="preserve">
</t>
        </r>
      </text>
    </comment>
    <comment ref="D10" authorId="0" shapeId="0">
      <text>
        <r>
          <rPr>
            <sz val="12"/>
            <color indexed="8"/>
            <rFont val="Arial"/>
            <family val="2"/>
          </rPr>
          <t xml:space="preserve">Digite el objetivo del proceso al cual se le evaluaran los riesgos.
</t>
        </r>
      </text>
    </comment>
    <comment ref="D11" authorId="2" shapeId="0">
      <text>
        <r>
          <rPr>
            <b/>
            <sz val="10"/>
            <color indexed="81"/>
            <rFont val="Arial Narrow"/>
            <family val="2"/>
          </rPr>
          <t>Digite el objetivo del proceso al cual se le evaluaran los riesgos</t>
        </r>
        <r>
          <rPr>
            <b/>
            <sz val="9"/>
            <color indexed="81"/>
            <rFont val="Tahoma"/>
            <family val="2"/>
          </rPr>
          <t>.</t>
        </r>
      </text>
    </comment>
    <comment ref="B14" authorId="3" shapeId="0">
      <text>
        <r>
          <rPr>
            <b/>
            <sz val="12"/>
            <color indexed="81"/>
            <rFont val="Tahoma"/>
            <family val="2"/>
          </rPr>
          <t>Elemento de control, que permite establecer el lineamiento estratégico que orienta las decisiones de la Entidad Publica, frente a los riesgos que pueden afectar el cumplimiento de sus objetivos producto de la observación, distinción y análisis del conjunto de circunstancias internas y externas que puedan generar eventos que originen oportunidades o afecten el cumplimiento de su función, misión y objetivos institucionales</t>
        </r>
      </text>
    </comment>
    <comment ref="E15" authorId="4" shapeId="0">
      <text>
        <r>
          <rPr>
            <b/>
            <sz val="9"/>
            <color indexed="81"/>
            <rFont val="Tahoma"/>
            <family val="2"/>
          </rPr>
          <t>Relacionados con estructura, cultura organizacional, el modelo de operación, el cumplimiento de los planes y programas, los sistemas de información, los procesos y procedimientos, los recursos humanos y económicos con los que cuenta una entidad.</t>
        </r>
        <r>
          <rPr>
            <sz val="9"/>
            <color indexed="81"/>
            <rFont val="Tahoma"/>
            <family val="2"/>
          </rPr>
          <t xml:space="preserve">
</t>
        </r>
      </text>
    </comment>
  </commentList>
</comments>
</file>

<file path=xl/comments10.xml><?xml version="1.0" encoding="utf-8"?>
<comments xmlns="http://schemas.openxmlformats.org/spreadsheetml/2006/main">
  <authors>
    <author xml:space="preserve">Mónica Viviana Parra </author>
  </authors>
  <commentList>
    <comment ref="J36" authorId="0" shapeId="0">
      <text>
        <r>
          <rPr>
            <b/>
            <sz val="9"/>
            <color indexed="81"/>
            <rFont val="Tahoma"/>
            <family val="2"/>
          </rPr>
          <t xml:space="preserve">Riesgo ascendente: a Mayor nivel de zona mayor riesgo)
</t>
        </r>
      </text>
    </comment>
  </commentList>
</comments>
</file>

<file path=xl/comments2.xml><?xml version="1.0" encoding="utf-8"?>
<comments xmlns="http://schemas.openxmlformats.org/spreadsheetml/2006/main">
  <authors>
    <author>user</author>
    <author>Pilou</author>
    <author>Monica Viviana Parra Segura</author>
  </authors>
  <commentList>
    <comment ref="C14"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I14" authorId="0" shapeId="0">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0" shapeId="0">
      <text>
        <r>
          <rPr>
            <b/>
            <sz val="12"/>
            <color indexed="81"/>
            <rFont val="Tahoma"/>
            <family val="2"/>
          </rPr>
          <t>Para verificar si este riesgo corresponde a un riesgo institucional o a un riesgo de corrupción, por favor diligenciar las preguntas del Cuadro de Riesgo de Corrupción</t>
        </r>
        <r>
          <rPr>
            <sz val="12"/>
            <color indexed="81"/>
            <rFont val="Tahoma"/>
            <family val="2"/>
          </rPr>
          <t xml:space="preserve">
</t>
        </r>
      </text>
    </comment>
    <comment ref="B17" authorId="1" shapeId="0">
      <text>
        <r>
          <rPr>
            <b/>
            <sz val="9"/>
            <color indexed="81"/>
            <rFont val="Tahoma"/>
            <family val="2"/>
          </rPr>
          <t>Modificar el consecutivo para cada proceso.</t>
        </r>
      </text>
    </comment>
    <comment ref="L17"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18"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19"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0"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1"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2"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3"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4"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5"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 ref="L26" authorId="2" shapeId="0">
      <text>
        <r>
          <rPr>
            <b/>
            <sz val="10"/>
            <color indexed="81"/>
            <rFont val="Arial"/>
            <family val="2"/>
          </rPr>
          <t>Para verificar si este riesgo corresponde a un riesgo institucional o a un riesgo de corrupción, por favor diligenciar las preguntas del Cuadro de Riesgo de Corrupción</t>
        </r>
      </text>
    </comment>
  </commentList>
</comments>
</file>

<file path=xl/comments3.xml><?xml version="1.0" encoding="utf-8"?>
<comments xmlns="http://schemas.openxmlformats.org/spreadsheetml/2006/main">
  <authors>
    <author>user</author>
  </authors>
  <commentList>
    <comment ref="C14" authorId="0" shapeId="0">
      <text>
        <r>
          <rPr>
            <sz val="12"/>
            <color indexed="81"/>
            <rFont val="Tahoma"/>
            <family val="2"/>
          </rPr>
          <t xml:space="preserve">Posibilidad de que suceda algún evento en el que por acción u omisión se use el poder para desviar la gestion de lo público hacia un beneficio privado, que tendrá un impacto sobre los objetivos institucionales o del proceso. </t>
        </r>
      </text>
    </comment>
    <comment ref="D14" authorId="0" shapeId="0">
      <text>
        <r>
          <rPr>
            <sz val="12"/>
            <color indexed="81"/>
            <rFont val="Tahoma"/>
            <family val="2"/>
          </rPr>
          <t xml:space="preserve">Se refiere a las características generales o las formas en que se observa o manifiesta el riesgo identificado.
</t>
        </r>
      </text>
    </comment>
    <comment ref="N14" authorId="0" shapeId="0">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4.xml><?xml version="1.0" encoding="utf-8"?>
<comments xmlns="http://schemas.openxmlformats.org/spreadsheetml/2006/main">
  <authors>
    <author>user</author>
  </authors>
  <commentList>
    <comment ref="B15" authorId="0" shapeId="0">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Raro:Puede ocurrir solo en circunstancias excepcionales.(No se ha presentado en los últimos 5 años.)
Improbable:  El evento puede ocurrir en algún momento. (Al menos de una vez en los últimos 5 años.)
Posible: Podría ocurrir en algún momento.(Al menos de una vez en los últimos 2 años.)
Probable: Probablemente ocurriría en la mayoría de las circunstancias.(Al menos de una vez en el último año.)
Casi Seguro: Se espera que ocurra en la mayoría de las circunstancias.(Más de una vez al año.)</t>
        </r>
      </text>
    </comment>
    <comment ref="L15" authorId="0" shapeId="0">
      <text>
        <r>
          <rPr>
            <b/>
            <sz val="12"/>
            <color indexed="81"/>
            <rFont val="Arial"/>
            <family val="2"/>
          </rPr>
          <t>Para definir el impacto es necesario diligenciar por cada riesgo el "FORMATO PARA DETERMINAR IMPACTO DE CORRUPCION" y colocar el valor del impacto en la casilla"I" de este formulario.</t>
        </r>
      </text>
    </comment>
  </commentList>
</comments>
</file>

<file path=xl/comments5.xml><?xml version="1.0" encoding="utf-8"?>
<comments xmlns="http://schemas.openxmlformats.org/spreadsheetml/2006/main">
  <authors>
    <author>Monica Viviana Parra Segura</author>
  </authors>
  <commentList>
    <comment ref="C33" authorId="0" shapeId="0">
      <text>
        <r>
          <rPr>
            <b/>
            <sz val="9"/>
            <color indexed="81"/>
            <rFont val="Tahoma"/>
            <family val="2"/>
          </rPr>
          <t>Rangos de calificación según Guia de la Presidencia de la Republica. Ver Manual de Riesgos ANI Version 2017</t>
        </r>
        <r>
          <rPr>
            <sz val="9"/>
            <color indexed="81"/>
            <rFont val="Tahoma"/>
            <family val="2"/>
          </rPr>
          <t xml:space="preserve">
</t>
        </r>
      </text>
    </comment>
  </commentList>
</comments>
</file>

<file path=xl/comments6.xml><?xml version="1.0" encoding="utf-8"?>
<comments xmlns="http://schemas.openxmlformats.org/spreadsheetml/2006/main">
  <authors>
    <author xml:space="preserve">Mónica Viviana Parra </author>
  </authors>
  <commentList>
    <comment ref="I13" authorId="0" shapeId="0">
      <text>
        <r>
          <rPr>
            <b/>
            <sz val="9"/>
            <color indexed="81"/>
            <rFont val="Tahoma"/>
            <family val="2"/>
          </rPr>
          <t xml:space="preserve">Riesgo ascendente: a Mayor nivel de zona mayor riesgo)
</t>
        </r>
      </text>
    </comment>
  </commentList>
</comments>
</file>

<file path=xl/comments7.xml><?xml version="1.0" encoding="utf-8"?>
<comments xmlns="http://schemas.openxmlformats.org/spreadsheetml/2006/main">
  <authors>
    <author>Monica Viviana Parra Segura</author>
    <author>user</author>
    <author>hvanegas</author>
  </authors>
  <commentList>
    <comment ref="Z20" authorId="0" shapeId="0">
      <text>
        <r>
          <rPr>
            <b/>
            <sz val="9"/>
            <color indexed="81"/>
            <rFont val="Tahoma"/>
            <family val="2"/>
          </rPr>
          <t>Mónica Viviana Parra Segura:</t>
        </r>
        <r>
          <rPr>
            <sz val="9"/>
            <color indexed="81"/>
            <rFont val="Tahoma"/>
            <family val="2"/>
          </rPr>
          <t xml:space="preserve">
Espacio utilizado solo por la Gerencia de Riesgos, posterior al ejercicio del  de construcción de mapa total del proceso. .Valida disminución de cuadrantes en zona de Riesgo para casos especiales.</t>
        </r>
      </text>
    </comment>
    <comment ref="U21" authorId="0" shapeId="0">
      <text>
        <r>
          <rPr>
            <b/>
            <sz val="9"/>
            <color indexed="81"/>
            <rFont val="Tahoma"/>
            <family val="2"/>
          </rPr>
          <t>Mónica Viviana Parra Segura:</t>
        </r>
        <r>
          <rPr>
            <sz val="9"/>
            <color indexed="81"/>
            <rFont val="Tahoma"/>
            <family val="2"/>
          </rPr>
          <t xml:space="preserve">
</t>
        </r>
      </text>
    </comment>
    <comment ref="F22" authorId="1" shapeId="0">
      <text>
        <r>
          <rPr>
            <b/>
            <sz val="12"/>
            <color indexed="81"/>
            <rFont val="Tahoma"/>
            <family val="2"/>
          </rPr>
          <t>Resultado de cruzar el  impacto Vs. La probabilidad.</t>
        </r>
      </text>
    </comment>
    <comment ref="G22" authorId="0" shapeId="0">
      <text>
        <r>
          <rPr>
            <b/>
            <sz val="14"/>
            <color indexed="81"/>
            <rFont val="Tahoma"/>
            <family val="2"/>
          </rPr>
          <t>TIPO DE CONTROL:</t>
        </r>
        <r>
          <rPr>
            <sz val="14"/>
            <color indexed="81"/>
            <rFont val="Tahoma"/>
            <family val="2"/>
          </rPr>
          <t xml:space="preserve">
</t>
        </r>
        <r>
          <rPr>
            <b/>
            <sz val="14"/>
            <color indexed="81"/>
            <rFont val="Tahoma"/>
            <family val="2"/>
          </rPr>
          <t>Preventivos:</t>
        </r>
        <r>
          <rPr>
            <sz val="14"/>
            <color indexed="81"/>
            <rFont val="Tahoma"/>
            <family val="2"/>
          </rPr>
          <t xml:space="preserve"> Se orienta a eliminar las causas del riesgo, para prevenir su ocurrencia o materialización.
</t>
        </r>
        <r>
          <rPr>
            <b/>
            <sz val="14"/>
            <color indexed="81"/>
            <rFont val="Tahoma"/>
            <family val="2"/>
          </rPr>
          <t xml:space="preserve">Detectivos: </t>
        </r>
        <r>
          <rPr>
            <sz val="14"/>
            <color indexed="81"/>
            <rFont val="Tahoma"/>
            <family val="2"/>
          </rPr>
          <t xml:space="preserve">Aquellos que registran un evento después de presentado; sirven para descubrir resultados no previstos y alertar sobre la presencia de un riesgo.
</t>
        </r>
        <r>
          <rPr>
            <b/>
            <sz val="14"/>
            <color indexed="81"/>
            <rFont val="Tahoma"/>
            <family val="2"/>
          </rPr>
          <t>Correctivos:</t>
        </r>
        <r>
          <rPr>
            <sz val="14"/>
            <color indexed="81"/>
            <rFont val="Tahoma"/>
            <family val="2"/>
          </rPr>
          <t xml:space="preserve"> Aquellos que permiten, después de ser detectado el evento no deseado, el restablecimiento de la actividad.</t>
        </r>
        <r>
          <rPr>
            <b/>
            <sz val="14"/>
            <color indexed="81"/>
            <rFont val="Tahoma"/>
            <family val="2"/>
          </rPr>
          <t xml:space="preserve">
</t>
        </r>
      </text>
    </comment>
    <comment ref="H22" authorId="1" shapeId="0">
      <text>
        <r>
          <rPr>
            <b/>
            <sz val="11"/>
            <color indexed="81"/>
            <rFont val="Tahoma"/>
            <family val="2"/>
          </rPr>
          <t>Digite el nombre claro del control</t>
        </r>
      </text>
    </comment>
    <comment ref="I22" authorId="2" shapeId="0">
      <text>
        <r>
          <rPr>
            <b/>
            <sz val="14"/>
            <color indexed="81"/>
            <rFont val="Tahoma"/>
            <family val="2"/>
          </rPr>
          <t>Control orientado hacia la probabilidad del riesgo</t>
        </r>
      </text>
    </comment>
    <comment ref="J22" authorId="2" shapeId="0">
      <text>
        <r>
          <rPr>
            <b/>
            <sz val="14"/>
            <color indexed="81"/>
            <rFont val="Tahoma"/>
            <family val="2"/>
          </rPr>
          <t>Control orientado hacia el impacto del riesgo</t>
        </r>
      </text>
    </comment>
    <comment ref="U23" authorId="0" shapeId="0">
      <text>
        <r>
          <rPr>
            <b/>
            <sz val="9"/>
            <color indexed="81"/>
            <rFont val="Tahoma"/>
            <family val="2"/>
          </rPr>
          <t xml:space="preserve">Mónica Viviana Parra Segura:
</t>
        </r>
        <r>
          <rPr>
            <b/>
            <sz val="11"/>
            <color indexed="81"/>
            <rFont val="Tahoma"/>
            <family val="2"/>
          </rPr>
          <t>Recuerda que por normatividad cada  riesgo solo puede bajar hasta dos casillas vía impacto y hasta 2 vía probabilidad. Por lo tanto, ajustar para que se vea solo eso, y no que baja dos por cada control.</t>
        </r>
        <r>
          <rPr>
            <sz val="9"/>
            <color indexed="81"/>
            <rFont val="Tahoma"/>
            <family val="2"/>
          </rPr>
          <t xml:space="preserve">
</t>
        </r>
      </text>
    </comment>
  </commentList>
</comments>
</file>

<file path=xl/comments8.xml><?xml version="1.0" encoding="utf-8"?>
<comments xmlns="http://schemas.openxmlformats.org/spreadsheetml/2006/main">
  <authors>
    <author>Pilar Gomez</author>
    <author>hvanegas</author>
    <author>Monica Viviana Parra Segura</author>
    <author>user</author>
  </authors>
  <commentList>
    <comment ref="Q16" authorId="0" shapeId="0">
      <text>
        <r>
          <rPr>
            <sz val="12"/>
            <color indexed="81"/>
            <rFont val="Tahoma"/>
            <family val="2"/>
          </rPr>
          <t>Para plantear el plan de acción tenga en cuenta el contexto Estratégico del Fm-17(Identificación del riesgo).</t>
        </r>
      </text>
    </comment>
    <comment ref="R16" authorId="1" shapeId="0">
      <text>
        <r>
          <rPr>
            <b/>
            <sz val="8"/>
            <color indexed="81"/>
            <rFont val="Tahoma"/>
            <family val="2"/>
          </rPr>
          <t>Identifique  el nombre del responsable de implementar la acción de mejora al igual que los cargos y la dependencia.</t>
        </r>
      </text>
    </comment>
    <comment ref="U16" authorId="1" shapeId="0">
      <text>
        <r>
          <rPr>
            <b/>
            <sz val="8"/>
            <color indexed="81"/>
            <rFont val="Tahoma"/>
            <family val="2"/>
          </rPr>
          <t>son las fechas establecidas para implementar las acciones por parte del grupo de trabajo.</t>
        </r>
      </text>
    </comment>
    <comment ref="W16" authorId="1" shapeId="0">
      <text>
        <r>
          <rPr>
            <b/>
            <sz val="8"/>
            <color indexed="81"/>
            <rFont val="Tahoma"/>
            <family val="2"/>
          </rPr>
          <t>Consignar el indicador para evaluar el desarrollo de las acciones implementadas.</t>
        </r>
      </text>
    </comment>
    <comment ref="X16" authorId="2" shapeId="0">
      <text>
        <r>
          <rPr>
            <b/>
            <sz val="9"/>
            <color indexed="81"/>
            <rFont val="Tahoma"/>
            <family val="2"/>
          </rPr>
          <t>Describa tipo de medición (cualitativa; cuantitativa) y breve descripción del indicador</t>
        </r>
      </text>
    </comment>
    <comment ref="P17" authorId="3" shapeId="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t>
        </r>
        <r>
          <rPr>
            <b/>
            <sz val="16"/>
            <color indexed="81"/>
            <rFont val="Tahoma"/>
            <family val="2"/>
          </rPr>
          <t>Reducir el riesgo.
I</t>
        </r>
        <r>
          <rPr>
            <b/>
            <sz val="12"/>
            <color indexed="81"/>
            <rFont val="Tahoma"/>
            <family val="2"/>
          </rPr>
          <t xml:space="preserve">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Compartir o transferir el riesgo.
Re</t>
        </r>
        <r>
          <rPr>
            <b/>
            <sz val="12"/>
            <color indexed="81"/>
            <rFont val="Tahoma"/>
            <family val="2"/>
          </rPr>
          <t xml:space="preserv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Asumir el riesgo.
l</t>
        </r>
        <r>
          <rPr>
            <b/>
            <sz val="12"/>
            <color indexed="81"/>
            <rFont val="Tahoma"/>
            <family val="2"/>
          </rPr>
          <t>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9.xml><?xml version="1.0" encoding="utf-8"?>
<comments xmlns="http://schemas.openxmlformats.org/spreadsheetml/2006/main">
  <authors>
    <author>user</author>
    <author>Pilou</author>
  </authors>
  <commentList>
    <comment ref="C4" authorId="0" shapeId="0">
      <text>
        <r>
          <rPr>
            <sz val="12"/>
            <color indexed="81"/>
            <rFont val="Tahoma"/>
            <family val="2"/>
          </rPr>
          <t xml:space="preserve">Posibilidad de que suceda algún evento en el que por acción u omisión se use el poder para desviar la gestión de lo público hacia un beneficio privado, que tendrá un impacto sobre los objetivos institucionales o del proceso. </t>
        </r>
      </text>
    </comment>
    <comment ref="D4" authorId="0" shapeId="0">
      <text>
        <r>
          <rPr>
            <sz val="12"/>
            <color indexed="81"/>
            <rFont val="Tahoma"/>
            <family val="2"/>
          </rPr>
          <t xml:space="preserve">Se refiere a las características generales o las formas en que se observa o manifiesta el riesgo identificado.
</t>
        </r>
      </text>
    </comment>
    <comment ref="B7" authorId="1" shapeId="0">
      <text>
        <r>
          <rPr>
            <b/>
            <sz val="9"/>
            <color indexed="81"/>
            <rFont val="Tahoma"/>
            <family val="2"/>
          </rPr>
          <t>Modificar el consecutivo para cada proceso.</t>
        </r>
      </text>
    </comment>
  </commentList>
</comments>
</file>

<file path=xl/sharedStrings.xml><?xml version="1.0" encoding="utf-8"?>
<sst xmlns="http://schemas.openxmlformats.org/spreadsheetml/2006/main" count="1103" uniqueCount="580">
  <si>
    <t xml:space="preserve">    </t>
  </si>
  <si>
    <t>PROBABILIDAD</t>
  </si>
  <si>
    <t>IMPACTO</t>
  </si>
  <si>
    <t>FECHA:</t>
  </si>
  <si>
    <t>El riesgo se debe calificar de acuerdo con los siguientes conceptos:</t>
  </si>
  <si>
    <t>Probabilidad</t>
  </si>
  <si>
    <t>Impacto</t>
  </si>
  <si>
    <t>valor</t>
  </si>
  <si>
    <t>Moderado</t>
  </si>
  <si>
    <t>Nota</t>
  </si>
  <si>
    <t>descripción</t>
  </si>
  <si>
    <t>Catastrófico</t>
  </si>
  <si>
    <t>RIESGO</t>
  </si>
  <si>
    <t>OPCIONES DE MANEJO</t>
  </si>
  <si>
    <t>P</t>
  </si>
  <si>
    <t>I</t>
  </si>
  <si>
    <t>CONTROL</t>
  </si>
  <si>
    <t>¿ES EFECTIVO PARA MINIMIZAR EL RIESGO?</t>
  </si>
  <si>
    <t>¿SE APLICAN EN LA ACTUALIDAD?</t>
  </si>
  <si>
    <t>Notas</t>
  </si>
  <si>
    <t>¿LOS CONTROLES ESTÁN DOCUMENTADOS?</t>
  </si>
  <si>
    <t>TIPO DE RIESGO</t>
  </si>
  <si>
    <t>Evitar el riesgo</t>
  </si>
  <si>
    <t>Asumir el riesgo</t>
  </si>
  <si>
    <t>B</t>
  </si>
  <si>
    <t>ZONA</t>
  </si>
  <si>
    <t>VALOR</t>
  </si>
  <si>
    <t>NOMBRE</t>
  </si>
  <si>
    <t>ÍTEM</t>
  </si>
  <si>
    <t>ITEM</t>
  </si>
  <si>
    <t>FUNCIONARIO</t>
  </si>
  <si>
    <t>EVALUACION</t>
  </si>
  <si>
    <t xml:space="preserve">Reducir el riesgo. </t>
  </si>
  <si>
    <t>ESTRATEGICO</t>
  </si>
  <si>
    <t>OPERATIVO</t>
  </si>
  <si>
    <t>FINANCIERO</t>
  </si>
  <si>
    <t>CUMPLIMIENTO</t>
  </si>
  <si>
    <t>TECNOLOGIA</t>
  </si>
  <si>
    <t>X</t>
  </si>
  <si>
    <t>A</t>
  </si>
  <si>
    <t>CE</t>
  </si>
  <si>
    <t>EVITAR EL RIESGO</t>
  </si>
  <si>
    <t>REDUCIR EL RIESGO</t>
  </si>
  <si>
    <t>ASUMIR EL RIESGO</t>
  </si>
  <si>
    <t>COMPARTIR O 
TRANSFERIR EL RIESGO</t>
  </si>
  <si>
    <t>RESPONSABLE</t>
  </si>
  <si>
    <t>Compartir o transferir  el riesgo</t>
  </si>
  <si>
    <t>Raro</t>
  </si>
  <si>
    <t>Improbable</t>
  </si>
  <si>
    <t>Probable</t>
  </si>
  <si>
    <t>Insignificante</t>
  </si>
  <si>
    <t>Menor</t>
  </si>
  <si>
    <t>Mayor</t>
  </si>
  <si>
    <t>MODERADO (7)</t>
  </si>
  <si>
    <t>MAYOR (11)</t>
  </si>
  <si>
    <t>CATASTROFICO (13)</t>
  </si>
  <si>
    <t>VALORACION RIESGO</t>
  </si>
  <si>
    <t>ZONA DE RIESGO</t>
  </si>
  <si>
    <t>SISTEMA INTEGRADO DE GESTIÓN</t>
  </si>
  <si>
    <t>Formato</t>
  </si>
  <si>
    <t>Hoja 1 de 1</t>
  </si>
  <si>
    <t>Hoja  1  de 1</t>
  </si>
  <si>
    <t xml:space="preserve"> ACCION DE MEJORA</t>
  </si>
  <si>
    <t>Revisado por:</t>
  </si>
  <si>
    <t>CRONOGRAMA</t>
  </si>
  <si>
    <t>FECHA INICIO</t>
  </si>
  <si>
    <t>FECHA FINAL</t>
  </si>
  <si>
    <t>INDICADOR.</t>
  </si>
  <si>
    <t>AGENCIA NACIONAL DE INFRAESTRUCTURA</t>
  </si>
  <si>
    <t>IMAGEN</t>
  </si>
  <si>
    <t>Factores Internos</t>
  </si>
  <si>
    <t>Factores Externos</t>
  </si>
  <si>
    <t>Social</t>
  </si>
  <si>
    <t>Cultural</t>
  </si>
  <si>
    <t>Económico</t>
  </si>
  <si>
    <t>Tecnológico</t>
  </si>
  <si>
    <t>Legal</t>
  </si>
  <si>
    <t>Medioambiental</t>
  </si>
  <si>
    <t>Político</t>
  </si>
  <si>
    <t>Estructura</t>
  </si>
  <si>
    <t>Cultura Organizacional</t>
  </si>
  <si>
    <t>Modelo de Operación</t>
  </si>
  <si>
    <t>Planes, Programas y proyectos</t>
  </si>
  <si>
    <t>Sistemas de informacion</t>
  </si>
  <si>
    <t>Procedimientos</t>
  </si>
  <si>
    <t>Recurso humano</t>
  </si>
  <si>
    <t>Recurso económico</t>
  </si>
  <si>
    <t>Infraestructura</t>
  </si>
  <si>
    <t>POSIBLES CONSECUENCIAS O EFECTOS</t>
  </si>
  <si>
    <t>Posible</t>
  </si>
  <si>
    <t>Casi seguro</t>
  </si>
  <si>
    <t>CONSOLIDADO CALIFICACIÓN DEL RIESGO</t>
  </si>
  <si>
    <t>ACCIÓN REQUERIDA PARA MITIGAR EL RIESGO</t>
  </si>
  <si>
    <t>CONTEXTO ESTRATEGICO</t>
  </si>
  <si>
    <t>HERRAMIENTAS PARA EJERCER CONTROL</t>
  </si>
  <si>
    <t>SEGUIMIENTO AL CONTROL</t>
  </si>
  <si>
    <t>CUADRANTES A DISMINUIR</t>
  </si>
  <si>
    <t>PUNTUACION</t>
  </si>
  <si>
    <t>Talento Humano</t>
  </si>
  <si>
    <t>Modelo de Operación/Procedimientos</t>
  </si>
  <si>
    <t>Politico</t>
  </si>
  <si>
    <t>Econòmicos</t>
  </si>
  <si>
    <t>RIESGO INHERENTE</t>
  </si>
  <si>
    <t>CONTROLES EXISTENTES</t>
  </si>
  <si>
    <t>VALORACIÓN DE CONTROLES</t>
  </si>
  <si>
    <t>RIESGO RESIDUAL</t>
  </si>
  <si>
    <t>ANÁLISIS DEL RIESGO INHERENTE</t>
  </si>
  <si>
    <t>VALORACION / RIESGO RESIDUAL</t>
  </si>
  <si>
    <t>NIVEL DE RIESGO</t>
  </si>
  <si>
    <t>ZONA RIESGO BAJO</t>
  </si>
  <si>
    <t>ZONA DE RIESGO ALTA</t>
  </si>
  <si>
    <t>ZONA DE RIESGO EXTREMA</t>
  </si>
  <si>
    <t>VALORACION DE CONTROLES</t>
  </si>
  <si>
    <t>OPORTUNIDADES</t>
  </si>
  <si>
    <t>AMENAZAS</t>
  </si>
  <si>
    <t>FORTALEZAS</t>
  </si>
  <si>
    <t>DEBILIDADES</t>
  </si>
  <si>
    <t>Otros</t>
  </si>
  <si>
    <t>ORIGEN</t>
  </si>
  <si>
    <t>Sociales</t>
  </si>
  <si>
    <t>Tecnológicos</t>
  </si>
  <si>
    <t>Políticos</t>
  </si>
  <si>
    <t>Capacidad financiera</t>
  </si>
  <si>
    <t>Capacidad Tecnológica y sistemas de Información</t>
  </si>
  <si>
    <t xml:space="preserve"> Cultura Organizacional</t>
  </si>
  <si>
    <t>Elaborado por: (Colaboradores/facilitadores/personal que participa en la construcción del formato)</t>
  </si>
  <si>
    <t xml:space="preserve">Nombre 
</t>
  </si>
  <si>
    <t xml:space="preserve">Nombres
</t>
  </si>
  <si>
    <t>Firmas</t>
  </si>
  <si>
    <t xml:space="preserve">Nombre
</t>
  </si>
  <si>
    <t>Firma</t>
  </si>
  <si>
    <t xml:space="preserve">  Firma</t>
  </si>
  <si>
    <t>CAUSAS</t>
  </si>
  <si>
    <t>Probabilidad/ Impacto</t>
  </si>
  <si>
    <t>EVALUACIÓN DEL RIESGO INHERENTE</t>
  </si>
  <si>
    <t>ZONA DE RIESGO INHERENTE</t>
  </si>
  <si>
    <t>ZONA DE RIESGO RESIDUAL</t>
  </si>
  <si>
    <t>ANALISIS RIESGO INHERENTE</t>
  </si>
  <si>
    <t>Diligencie las casillas en blanco según los siguientes parámetros:</t>
  </si>
  <si>
    <t>DESCRIPCION DEL INDICADOR</t>
  </si>
  <si>
    <t>Elaborado por: (Responsables: Colaboradores/facilitadores/personal que participa en la construcción del mapa)</t>
  </si>
  <si>
    <t>Z-1</t>
  </si>
  <si>
    <t>Z-2</t>
  </si>
  <si>
    <t>Z-3</t>
  </si>
  <si>
    <t>Z- 4</t>
  </si>
  <si>
    <t>Z- 5</t>
  </si>
  <si>
    <t>Z-6</t>
  </si>
  <si>
    <t>Z-7</t>
  </si>
  <si>
    <t>Z-8</t>
  </si>
  <si>
    <t>Z-9</t>
  </si>
  <si>
    <t>Z-10</t>
  </si>
  <si>
    <t>Z-11</t>
  </si>
  <si>
    <t>Z-12</t>
  </si>
  <si>
    <t>Z-13</t>
  </si>
  <si>
    <t>Z-14</t>
  </si>
  <si>
    <t>Z-15</t>
  </si>
  <si>
    <t>Z-16</t>
  </si>
  <si>
    <t>Z-17</t>
  </si>
  <si>
    <t>Z-18</t>
  </si>
  <si>
    <t>Z-19</t>
  </si>
  <si>
    <t>Z-20</t>
  </si>
  <si>
    <t>Z-21</t>
  </si>
  <si>
    <t>Z-22</t>
  </si>
  <si>
    <t>Z-23</t>
  </si>
  <si>
    <t>Z-24</t>
  </si>
  <si>
    <t>Z-25</t>
  </si>
  <si>
    <t>Aprobado por: Nombre y firma del líder(s) del proceso</t>
  </si>
  <si>
    <t>Aprobado por Líder (s) del proceso</t>
  </si>
  <si>
    <t>ZONA RIESGO MODERADO</t>
  </si>
  <si>
    <t>Técnico</t>
  </si>
  <si>
    <t>TECNICO</t>
  </si>
  <si>
    <t>.</t>
  </si>
  <si>
    <t>PROB</t>
  </si>
  <si>
    <t/>
  </si>
  <si>
    <t>Riesgo Bajo (Z-1)</t>
  </si>
  <si>
    <t>Riesgo Bajo</t>
  </si>
  <si>
    <t>Riesgo Bajo (Z-2)</t>
  </si>
  <si>
    <t>Riesgo Bajo (Z-3)</t>
  </si>
  <si>
    <t>Riesgo Bajo (Z-4)</t>
  </si>
  <si>
    <t>Riesgo Alto</t>
  </si>
  <si>
    <t>Riesgo Alto (Z-10)</t>
  </si>
  <si>
    <t>Riesgo Alto (Z-15)</t>
  </si>
  <si>
    <t>Riesgo Alto (Z-13)</t>
  </si>
  <si>
    <t>Riesgo Alto (Z-16)</t>
  </si>
  <si>
    <t>Riesgo Alto (Z-11)</t>
  </si>
  <si>
    <t>Riesgo Alto (Z-14)</t>
  </si>
  <si>
    <t>Riesgo Alto (Z-12)</t>
  </si>
  <si>
    <t>Riesgo Moderado</t>
  </si>
  <si>
    <t>Riesgo Moderado (Z-6)</t>
  </si>
  <si>
    <t>Riesgo Moderado (Z-8)</t>
  </si>
  <si>
    <t>Riesgo Moderado (Z-9)</t>
  </si>
  <si>
    <t>Riesgo Moderado (Z-7)</t>
  </si>
  <si>
    <t>Riesgo Extremo</t>
  </si>
  <si>
    <t>Riesgo Extremo (Z-19)</t>
  </si>
  <si>
    <t>Riesgo Extremo (Z-18)</t>
  </si>
  <si>
    <t>Riesgo Extremo (Z-20)</t>
  </si>
  <si>
    <t>Riesgo Extremo (Z-21)</t>
  </si>
  <si>
    <t>Caso especial por cuadrante limite                                               (ajustes G. Riesgo)</t>
  </si>
  <si>
    <t>Riesgo Bajo (Z-5)</t>
  </si>
  <si>
    <t>FACTORES EXTERNOS</t>
  </si>
  <si>
    <t>FACTOR INTERNOS</t>
  </si>
  <si>
    <t>ZONA DE RIESGO EXTREMO</t>
  </si>
  <si>
    <t>ZONA DE RIESGO ALTO</t>
  </si>
  <si>
    <t>Económicos</t>
  </si>
  <si>
    <t>Descripción del Riesgo</t>
  </si>
  <si>
    <t>Cargo/Área</t>
  </si>
  <si>
    <r>
      <rPr>
        <b/>
        <sz val="18"/>
        <rFont val="Arial Narrow"/>
        <family val="2"/>
      </rPr>
      <t>Compartir o transferir el riesgo.</t>
    </r>
    <r>
      <rPr>
        <sz val="18"/>
        <rFont val="Arial Narrow"/>
        <family val="2"/>
      </rPr>
      <t xml:space="preserve">
Reduce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8"/>
        <rFont val="Arial Narrow"/>
        <family val="2"/>
      </rPr>
      <t>Asumir el riesgo.</t>
    </r>
    <r>
      <rPr>
        <sz val="18"/>
        <rFont val="Arial Narrow"/>
        <family val="2"/>
      </rPr>
      <t xml:space="preserve">
luego de que el riesgo ha sido reducido o transferido puede quedar un riesgo residual que se mantiene, en este caso, el gerente del proceso simplemente acepta la pérdida residual probable y elabora planes de contingencia para su manejo.</t>
    </r>
  </si>
  <si>
    <t>Nombre</t>
  </si>
  <si>
    <t xml:space="preserve">Nombre </t>
  </si>
  <si>
    <t>Nombres</t>
  </si>
  <si>
    <t>NOTA:</t>
  </si>
  <si>
    <t>|</t>
  </si>
  <si>
    <t>OBJETIVO</t>
  </si>
  <si>
    <t xml:space="preserve">OBJETIVO </t>
  </si>
  <si>
    <t>VALORACIÓN DEL CONTROLES HACIA  PROBABILIDAD</t>
  </si>
  <si>
    <t>VALORACIÓN DEL CONTROLES HACIA  IMPACTO</t>
  </si>
  <si>
    <t>Versión: 2.0</t>
  </si>
  <si>
    <t>Código:</t>
  </si>
  <si>
    <t>Versión:</t>
  </si>
  <si>
    <t>Fecha:</t>
  </si>
  <si>
    <t xml:space="preserve">Hoja 1 de 1 </t>
  </si>
  <si>
    <t xml:space="preserve">Versión: 2.0 </t>
  </si>
  <si>
    <t>Condiciones geográficas privilegiadas que pueden generan desarrollo económico nacional en los próximos años.</t>
  </si>
  <si>
    <t>Planes, procesos, cronogramas desarticulados</t>
  </si>
  <si>
    <t xml:space="preserve"> Recursos insuficientes para garantizar contratos de personal interno mas prolongados.</t>
  </si>
  <si>
    <t>Gerente de Planeación</t>
  </si>
  <si>
    <t>VPRE</t>
  </si>
  <si>
    <t>Generación de déficit o sobrecostos por obligaciones no previstas y/o no reconocidas.</t>
  </si>
  <si>
    <t xml:space="preserve">Aprobación insuficiente de recursos y demoras de trámites presupuestales </t>
  </si>
  <si>
    <t>Identificación y valoración sesgada y/o incorrecta de los riesgos de los procesos.</t>
  </si>
  <si>
    <t>Incoherencias en la ejecución del Plan de Accion y lo planeado en el Plan Estrategico.</t>
  </si>
  <si>
    <t>Inexactitud en la Información disponible en el desarrollo del proceso de planeación.</t>
  </si>
  <si>
    <t>Deficiencias en la documentación de los procesos del Sistema de Gestión de Calidad .</t>
  </si>
  <si>
    <t xml:space="preserve">ITEM </t>
  </si>
  <si>
    <t xml:space="preserve">PROBABILIDAD </t>
  </si>
  <si>
    <t xml:space="preserve">IMPACTO </t>
  </si>
  <si>
    <t xml:space="preserve">INHERENTE </t>
  </si>
  <si>
    <t xml:space="preserve">RESIDUAL </t>
  </si>
  <si>
    <t>Deficiencias estratégicas en la Planeación Institucional frente a la sectorial.</t>
  </si>
  <si>
    <t>Información disponible incoherente en el desarrollo del proceso de planeación.</t>
  </si>
  <si>
    <t xml:space="preserve"> Formulación incoherente del Plan de Infraestructura de Transportes y sus planes programas y proyectos</t>
  </si>
  <si>
    <t>Deficiencias en la documentación de los procesos del Sistema Integrado de Gestión de Calidad .</t>
  </si>
  <si>
    <t>Deficiencias en la definición de las estrategias establecidas en la Planeación Institucional frente a la sectorial.</t>
  </si>
  <si>
    <t>SEPG- 2014</t>
  </si>
  <si>
    <t>SEPG- 2015</t>
  </si>
  <si>
    <t>POLDY PAOLA OSORIO ALVAREZ</t>
  </si>
  <si>
    <t>Desarticulación en la ejecución del Plan de Acción y lo planeado en el Plan Estratégico.</t>
  </si>
  <si>
    <t>ELIMINACION / MODIFICACION</t>
  </si>
  <si>
    <t>Se ajusta y aclara la redacción; se somente a nueva votación del equipo; se incluyen y evaluan controles</t>
  </si>
  <si>
    <t>Se ajusta y aclara la redacción; se somente a nueva votación del equipo</t>
  </si>
  <si>
    <t>se somente a nueva votación del equipo</t>
  </si>
  <si>
    <t>Se somente a nueva votación del equipo</t>
  </si>
  <si>
    <t>Se ajusta y aclara la redacción, pero no cambia de fondo; se somente a nueva votación del equipo</t>
  </si>
  <si>
    <t>OBSERVACIONES/ JUTIFICACIONES</t>
  </si>
  <si>
    <r>
      <t xml:space="preserve">Ejecución deficiente de la auditoria interna de calidad por parte de los servidores públicos o funcionarios de la Entidad.
</t>
    </r>
    <r>
      <rPr>
        <b/>
        <sz val="10"/>
        <rFont val="Arial"/>
        <family val="2"/>
      </rPr>
      <t>(NUEVO RIESGO)</t>
    </r>
  </si>
  <si>
    <r>
      <t xml:space="preserve">Pérdida de la memoria institucional 
</t>
    </r>
    <r>
      <rPr>
        <b/>
        <sz val="10"/>
        <rFont val="Arial"/>
        <family val="2"/>
      </rPr>
      <t>(NUEVO RIESGO)</t>
    </r>
  </si>
  <si>
    <t>Nuevo riesgo incluido por Planeacion</t>
  </si>
  <si>
    <t>Nuevo riesgo incluido por Calidad</t>
  </si>
  <si>
    <t>El equipo de trabajo decide que el  riesgo 6 que existia en el 2014 ya esta contenido en el riesgo 1. Por lo tanto se decide eliminar, y reemplazar con uno que no se habia contemplado.
El riesgo No 1 es: "Deficiencias en la definición de las estrategias establecidas en la Planeación Institucional frente a la sectorial."</t>
  </si>
  <si>
    <t xml:space="preserve">OPCIONES DE MANEJO:                                                                                                                                                                                                                                                                                                                                                                                                                                                                                                                                                                                                                                                                                                                                                                                                                                                                                                                                                                                                                                                                                                                                                                                                                                        Evitar el riesgo.
Tomar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 Por ejemplo: el control de calidad, manejo de los insumos, mantenimiento preventivo de los equipos, desarrollo tecnológico, etc.
Reducir el riesgo.
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</si>
  <si>
    <t>1. Realizar auditoria interna de calidad
2. Realizar la auditoria de seguimiento de certificación.</t>
  </si>
  <si>
    <t xml:space="preserve">1.2.  Auditoria realizada.
</t>
  </si>
  <si>
    <t xml:space="preserve">1. 2. ((No. De auditorias realizadas / No.  De auditorias propuestas)*100)
</t>
  </si>
  <si>
    <t xml:space="preserve">1. Revisar y ajustar el procedimiento de auditorias del Sistema de Calidad.
2. Entrenar a los auditores internos en técnicas de auditoria.
3. Ejecución de auditoria interna por parte de los auditores internos.
</t>
  </si>
  <si>
    <t>1. ((No. Procedimiento de auditoria implementado / No. Procedimiento de auditoria propuesto)*100)
2. (No. Auditores certificados / No. Auditores entrenados)*100)
3. (No. Auditorias realizadas / No. Auditorias propuestas)*100)</t>
  </si>
  <si>
    <t>1. Procedimiento de auditoria ajustado
2. Auditores certificados.
3. Auditoria realizada.</t>
  </si>
  <si>
    <t>DESCRIPCIÓN DEL RIESGO DE CORRUPCION</t>
  </si>
  <si>
    <t>RIESGO DE CORRUPCION</t>
  </si>
  <si>
    <t>Acción u Omision</t>
  </si>
  <si>
    <t>Uso del Poder</t>
  </si>
  <si>
    <t>Beneficio Particular</t>
  </si>
  <si>
    <t>Desviar la gestión de lo Publico</t>
  </si>
  <si>
    <t>SI</t>
  </si>
  <si>
    <t>NO</t>
  </si>
  <si>
    <t>Tipo de Riesgo</t>
  </si>
  <si>
    <t>SUMATORIAS DE RIESGO CORRPUCION</t>
  </si>
  <si>
    <r>
      <rPr>
        <b/>
        <i/>
        <u/>
        <sz val="10"/>
        <rFont val="Arial"/>
        <family val="2"/>
      </rPr>
      <t xml:space="preserve">Definicion Riesgo de Corrupción: </t>
    </r>
    <r>
      <rPr>
        <sz val="10"/>
        <rFont val="Arial"/>
        <family val="2"/>
      </rPr>
      <t>Posibilidad de que por acción u omisión, se use el poder para poder desviar la gestión de lo público hacia un beneficio privado. (Guia para la Gestión de Riesgo de Corrupcion, Presidencia d ela Republica, 2015)</t>
    </r>
  </si>
  <si>
    <t>CUADRO/MATRIZ DEFINCION DEL RIESGO DE CORRUPCION</t>
  </si>
  <si>
    <t xml:space="preserve">Raro </t>
  </si>
  <si>
    <t xml:space="preserve">Improbable </t>
  </si>
  <si>
    <t xml:space="preserve">Posible </t>
  </si>
  <si>
    <t xml:space="preserve">Probable </t>
  </si>
  <si>
    <t xml:space="preserve">Casi Seguro </t>
  </si>
  <si>
    <t>RARO</t>
  </si>
  <si>
    <t>IMPROBABLE</t>
  </si>
  <si>
    <t>POSIBLE</t>
  </si>
  <si>
    <t>PROBABLE</t>
  </si>
  <si>
    <t>CASI SEGURO</t>
  </si>
  <si>
    <t>Zona 5 de riesgo Moderado</t>
  </si>
  <si>
    <t xml:space="preserve">Zona 11 de riesgo Alto </t>
  </si>
  <si>
    <t xml:space="preserve">Zona 2 de riesgo Bajo </t>
  </si>
  <si>
    <t xml:space="preserve">Zona 1 de riesgo Bajo </t>
  </si>
  <si>
    <t xml:space="preserve">Zona 8 de riesgo Moderado </t>
  </si>
  <si>
    <t>Zona 13 dede riesgo Extremo</t>
  </si>
  <si>
    <t>Zona 14 de riesgo Extremo</t>
  </si>
  <si>
    <t xml:space="preserve">Zona 3 de riesgo Bajo </t>
  </si>
  <si>
    <t>Zona 4 de riesgo Moderada</t>
  </si>
  <si>
    <t xml:space="preserve">Zona 6 de riesgo Moderado </t>
  </si>
  <si>
    <t>Zona 7 de riesgo Moderado</t>
  </si>
  <si>
    <t xml:space="preserve">Zona 10 de riesgo Alto </t>
  </si>
  <si>
    <t>Zona 9 de riesgo Alto</t>
  </si>
  <si>
    <t>Zona 12 de riesgo de riesgo Alto</t>
  </si>
  <si>
    <t xml:space="preserve">Zona 15 de riesgo Extremo </t>
  </si>
  <si>
    <t>NIVELES EN INSTITUCIONAL</t>
  </si>
  <si>
    <t>NIVELES EN ANTICORRUPCION</t>
  </si>
  <si>
    <t>Puntaje de Impacto de la Presidencia</t>
  </si>
  <si>
    <t>Nota: Puntaje de Impacto adaptado a la metodologia de la ANI (orientado a calibrar el nivel de exposición de riesgo similar al de riesgo institucional de la ANI)</t>
  </si>
  <si>
    <t>Pregunta</t>
  </si>
  <si>
    <t>No.</t>
  </si>
  <si>
    <t>…Afectar al grupo de funcionarios del proceso?</t>
  </si>
  <si>
    <t>… Afectar el cumplimiento de metas y objetivos de la dependencia?</t>
  </si>
  <si>
    <t>…Afectar el cumplimiento de misión de la entidad?</t>
  </si>
  <si>
    <t>…Afectar el cumplimiento de la misión del sector al que pertenece la entidad?</t>
  </si>
  <si>
    <t>… Generar pérdida de confianza en la entidad, afectando su reputación?</t>
  </si>
  <si>
    <t>...Afectar la generacion de los productos o la prestación de servicios?</t>
  </si>
  <si>
    <t>…Dar lugar al detrimento de calidad de vida de la comunidad por la perdida del bien o servicios o los recursos públicos?</t>
  </si>
  <si>
    <t>…Generar pérdida de información de la Entidad?</t>
  </si>
  <si>
    <t>…Dar lugar a procesos disciplinarios?</t>
  </si>
  <si>
    <t>…Dar lugar a procesos sansionatorios?</t>
  </si>
  <si>
    <t>…Dar lugar a procesos fiscales?</t>
  </si>
  <si>
    <t>…Generar pérdida de credibilidad del sector?</t>
  </si>
  <si>
    <t>...Afectar la imagen regional?</t>
  </si>
  <si>
    <t>…Ocasionar lesiones físicas o pérdida de vidas humanas?</t>
  </si>
  <si>
    <t>…Afectar la imagen nacional?</t>
  </si>
  <si>
    <t>…Generar pérdida de recursos económicos?</t>
  </si>
  <si>
    <t>…Generar intervención de los órganos de control, de la Fiscalia, u otro ente?</t>
  </si>
  <si>
    <t xml:space="preserve">     Si el riesgo de corrupción se materializa podria………..</t>
  </si>
  <si>
    <t>TOTAL</t>
  </si>
  <si>
    <t>Respuesta 
(Favor escoger una sola opcion si/no)</t>
  </si>
  <si>
    <t>FORMATO PARA DETERMINAR IMPACTO DE CORRUPCION</t>
  </si>
  <si>
    <t>Fuente: Guia para la Gestión de Riesgo de Corrupción/Secretaria de la Transparencia/2015</t>
  </si>
  <si>
    <t>En caso afirmativo conteste:</t>
  </si>
  <si>
    <t>Riesgo Moderado (Z-4)</t>
  </si>
  <si>
    <t>Riesgo Moderado (Z-5)</t>
  </si>
  <si>
    <t>Riesgo Alto (Z-9)</t>
  </si>
  <si>
    <t>Riesgo Extremo (Z-13)</t>
  </si>
  <si>
    <t>Riesgo Extremo (Z-14)</t>
  </si>
  <si>
    <t>Riesgo Extremo (Z-15)</t>
  </si>
  <si>
    <t>¿EXISTEN MANUALES, INSTRUCTIVOS O PROCEDIMIENTOS  PARA EL MANEJO DEL CONTROL?</t>
  </si>
  <si>
    <t>¿ESTA(N) DEFINIDO(S) EL(LOS) RESPONSABLES DE LA EJECUCION DEL CONTROL Y DEL SEGUIMIENTO?</t>
  </si>
  <si>
    <t>¿EN EL TIEMPO QUE LLEVA LA HERRAMIENTA HA DEMOSTRADO SER EFECTIVA?</t>
  </si>
  <si>
    <t>¿EL CONTROL ES AUTOMATICO?</t>
  </si>
  <si>
    <t>¿EL CONTROL ES MANUAL?</t>
  </si>
  <si>
    <t>¿LA FRECUENCIA DE EJECUCION DEL CONTROL Y SEGUIMIENTO ES ADECUADA??</t>
  </si>
  <si>
    <t>¿SE CUENTA CON EVIDENCIA DE LA EJECUCION Y SEGUIMIENTO DEL CONTROL?</t>
  </si>
  <si>
    <t>TIPO DE CONTROL</t>
  </si>
  <si>
    <t>Preventivo</t>
  </si>
  <si>
    <t>Correctivo</t>
  </si>
  <si>
    <t>Detectivo</t>
  </si>
  <si>
    <t>PROCESO " GESTIÓN CONTRACTUAL Y DE SEGUIMIENTO DE INFRAESTRUCTURA DE TRANSPORTE "</t>
  </si>
  <si>
    <t>Garantizar el buen desarrollo de la ejecución contractual, mediante la supervisión, administración, seguimiento, verificación y evaluación del cumplimiento de los contratos de Interventoría y de Concesión u otras formas de Asociación Público Privada de Infraestructura de Transporte en todos sus modos; incorporando la gestión social, predial y ambiental, para ofrecer infraestructura de calidad para el desarrollo del país.</t>
  </si>
  <si>
    <t>Conflictos sociales.</t>
  </si>
  <si>
    <t>Bajos recursos de viáticos para vistitas de supervisión.</t>
  </si>
  <si>
    <t>Requerimientos de las comunidades fuera del contrato.</t>
  </si>
  <si>
    <t>Conflictos sociales, políticos o interés particulares de las comunidades.</t>
  </si>
  <si>
    <t>Problemas de corrupción a nivel municipal.</t>
  </si>
  <si>
    <t xml:space="preserve">Nuevos proyectos de infraestructura para contratación </t>
  </si>
  <si>
    <t>Pagina web oficial como canal de comunicación con externos e internos.</t>
  </si>
  <si>
    <t>Fallos frecuentes en la pagina web e interrupciones de la red</t>
  </si>
  <si>
    <t>Inversión extranjera</t>
  </si>
  <si>
    <t>Ausencia de políticas para optimización y manejo de recursos tecnológicos seguros.</t>
  </si>
  <si>
    <t>Falta contrato de backup para servidor (exped.microfilmados)</t>
  </si>
  <si>
    <t>Incremento de trafico portuario, vial, aéreo, férreo por oportunidades comerciales.</t>
  </si>
  <si>
    <t>Sistema de correspondencia poco amigable.</t>
  </si>
  <si>
    <t>Fallas técnicas del sector de la  construcción.</t>
  </si>
  <si>
    <t>Existen antecedentes de casos de éxito y/o fallos.</t>
  </si>
  <si>
    <t>Vacios en los esquemas de contratación</t>
  </si>
  <si>
    <t>Planes de mejora que permiten corregir hallazgos en los proyectos de concesión.</t>
  </si>
  <si>
    <t>Falta socialización de instrumentos de control y seguimiento</t>
  </si>
  <si>
    <t>Decisiones consensuadas</t>
  </si>
  <si>
    <t>Falta trazabilidad en los proyectos ; Desarticulación y ausencia de información sobre los proyectos</t>
  </si>
  <si>
    <t>Seguimiento a concesiones por supervisores, profesionales especializados e interventores</t>
  </si>
  <si>
    <t>Falta de manuales de supervisión e interventoría -</t>
  </si>
  <si>
    <t>Falta memoria institucional (organización de antecedentes)</t>
  </si>
  <si>
    <t>validación de estructuraciones y seguimientos con terceros (DNP, MT, MHCP)</t>
  </si>
  <si>
    <t>Falta rigurosidad en el cumplimiento de políticas para manejo y traslado al archivo</t>
  </si>
  <si>
    <t>Antecedentes de incumplimiento generan hallazgos de entidades de control.</t>
  </si>
  <si>
    <t>Insuficiente control y seguimiento a los proyectos.</t>
  </si>
  <si>
    <t>Falta planeación en el tema.</t>
  </si>
  <si>
    <t>Aplicación de proceso y procedimientos de manera improvisada.</t>
  </si>
  <si>
    <t>No se toman decisiones oportunas, por  tramites previos.</t>
  </si>
  <si>
    <t>Falencias y-o ausencias de interventorías.</t>
  </si>
  <si>
    <t>Ausencia de protocolos para operar y/o proceder en situaciones estando en campo.</t>
  </si>
  <si>
    <t>Faltan políticas / protocolos oficiales para manejo de relaciones y cortesías con concesionarios, interventores, estructuradores.</t>
  </si>
  <si>
    <t>Modificaciones contractuales (normatividad-claridad))</t>
  </si>
  <si>
    <t>Vacíos jurídicos en la normatividad marco</t>
  </si>
  <si>
    <t>Cambios de directivas  (si no hay políticas institucionales claras para el control, administración y seguimiento de los proyectos)</t>
  </si>
  <si>
    <t>Nuevos esquemas de contratación</t>
  </si>
  <si>
    <t>Cambio de gobierno (Presiones políticas)</t>
  </si>
  <si>
    <t>Falta de políticas claras para contratación de personal en la entidad</t>
  </si>
  <si>
    <t>Cambio de gobierno</t>
  </si>
  <si>
    <t>Requerimientos judiciales</t>
  </si>
  <si>
    <t>Conpes Puertos regula oportunidad portuarias para próximos años</t>
  </si>
  <si>
    <t>Requerimientos normativos por fuera del alcance contractual</t>
  </si>
  <si>
    <t>Personal especializado en modos de transporte pueden tener conflictos de interés por experiencias laborales previas.</t>
  </si>
  <si>
    <t>Dependencia interinstitucional para toma de decisiones (autoridades externas)</t>
  </si>
  <si>
    <t>Falta de capacitaciones que refuercen y empoderen el recurso humano, especialmente en las áreas misionales.</t>
  </si>
  <si>
    <t>Concesiones aeroportuarias con problemáticas y vacíos contractuales.</t>
  </si>
  <si>
    <t>Demora en procesos de vinculación de personal</t>
  </si>
  <si>
    <t>Restricciones en leyes de contratación para descalificar candidatos con malas practicas o antecedentes.</t>
  </si>
  <si>
    <t>Requerimientos de autoridades ambientales con ocasión de los seguimientos periódicos</t>
  </si>
  <si>
    <t>Canales de información improvisados</t>
  </si>
  <si>
    <t>Incremento de fenómenos naturales</t>
  </si>
  <si>
    <t>Inestabilidades geológicas y condiciones geomorfológicas.</t>
  </si>
  <si>
    <t>Falta de comunicación entre las áreas (estructuración), aun se siente que las áreas son islas.</t>
  </si>
  <si>
    <t>Demoras en tramites de licencias ambientales</t>
  </si>
  <si>
    <t xml:space="preserve">Predial </t>
  </si>
  <si>
    <t>Dificultades en las adquisiciones de predios para el desarrollo de los proyectos.</t>
  </si>
  <si>
    <t>Sobrevaloración de predios</t>
  </si>
  <si>
    <t xml:space="preserve">Empresas privadas del sector ofrecen mejores beneficios e incentivos a personal técnico relacionado con infraestructura.
</t>
  </si>
  <si>
    <t>Adaptado por Grupo Interno de Trabajo de Riesgos para la ANI del formato sugerido por la Oficina Control Interno</t>
  </si>
  <si>
    <t>Andrés Figueredo Serpa</t>
  </si>
  <si>
    <t>Manipulación de informes de seguimiento a contratos para favorecer a un tercero.</t>
  </si>
  <si>
    <t>Los informes de seguimiento periódicos a los contratos de concesión presentados por los supervisores o interventores,  podrían presentar datos falsos, incompletos o ajustados para favorecer a un tercero.</t>
  </si>
  <si>
    <t>Internas (Debilidades)</t>
  </si>
  <si>
    <t>Externas (Amenazas)</t>
  </si>
  <si>
    <t>Omisión de reportes por actividades sospechosas de LAFT/CO relacionadas con las concesiones.</t>
  </si>
  <si>
    <t xml:space="preserve">Omisión de reportar ante las entidades pertinentes, actividades sospechosas de lavado de activos, financiamiento del terrorismo o corrupción-LAFT/CO relacionadas con las concesiones, </t>
  </si>
  <si>
    <t xml:space="preserve"> -Desconocimiento de las obligaciones de ley para conocer a los proveedores de la ANI, y reportar conductas sospechosas según  los art 27 Ley 1121/2006; Art 33 de la Ley 1508/2012; Art 102 del Decreto 663/93 y  Ley 526 d 1999.
- Ausencia de políticas y procedimientos para reporte de actividades sospechosas o ilícitas.
- Ausencia de parámetros mínimos requeridos en los informes financieros y de fiducia</t>
  </si>
  <si>
    <t xml:space="preserve"> -Personas externa con intereses cruzados.
- Presiones de comunidades, grupos al margen de la ley y/o  presiones  políticas.</t>
  </si>
  <si>
    <t>Negligencia en la gestión para hacer efectivo el  cumplimiento contractual generando anomalías y detrimento patrimonial a la Nación.</t>
  </si>
  <si>
    <t>La negligencia u omisión de seguimiento al cumplimiento de las obligaciones contractuales por parte del concesionario, puede generar anomalías de carácter técnico, financiero ,  legal, social y ambiental, que pueden repercutir en el patrimonio de la Nación.</t>
  </si>
  <si>
    <t xml:space="preserve"> - Sistema de información de concesiones desactualizado y con fallas para consultar (SIINCO) No se encuentra activo.
- Información desarticulada entre las áreas, o falta de comunicación de las mismas.
-Ausencia de antecedentes, expedientes o información centralizada en algunas áreas. 
- Falta de divulgación y cruce de información al interior de las distintas áreas que participan en los contratos de concesión.
- Posibles fallas en el manejo de la documentación, registro y archivo de los expedientes y documentos de los contratos.
- Contratación de personal sin el suficiente conocimiento de la legislación y contratación pública o sin la necesaria experiencia y conocimiento en el área especifica.
- No contar con  Interventoria en alguna de las etapas   de la concesión
-
-</t>
  </si>
  <si>
    <t>Intercambio de prebendas para el otorgamiento de permisos relacionados.</t>
  </si>
  <si>
    <t>Solicitud de beneficios a cambio de agilizar trámites para el otorgamiento de permisos durante la operación de la concesión .</t>
  </si>
  <si>
    <t xml:space="preserve"> - Trámites internos y externos necesario para gestionar permisos en la concesión demorados.
- Amiguismo </t>
  </si>
  <si>
    <t xml:space="preserve"> - personal externo con intereses cruzados.
- Tramitadores externos corruptos.
-Demora en entidades externas para efectuar trámites ante empresas.</t>
  </si>
  <si>
    <t>Filtración de información o robo de expedientes para provecho personal o de terceros</t>
  </si>
  <si>
    <t>La información del contrato, informes, seguimientos a la concesión, podría ser filtrada o robada para fines fraudulentos</t>
  </si>
  <si>
    <t xml:space="preserve"> -Debilidades en la custodia de expedientes y antecedentes.
-Ausencia de procedimientos para préstamo o consulta de archivo y expedientes.
- Atención de solicitudes de información con desconocimiento de la legislación o del grado de reserva de la información.
- Contratación de personal sin el suficiente conocimiento de la legislación y contratación pública o sin la necesaria experiencia y conocimiento en el área especifica</t>
  </si>
  <si>
    <t xml:space="preserve"> -personal externo con intereses cruzados.
-Ausencia de procedimiento de consulta de expedientes por parte de terceros.
</t>
  </si>
  <si>
    <t>Utilización indebida de información privilegiada</t>
  </si>
  <si>
    <t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t>
  </si>
  <si>
    <t xml:space="preserve"> - Contratación de personal sin el suficiente conocimiento de la legislación y contratación pública o sin la necesaria experiencia y conocimiento en el área especifica
- Posibilidad de generar relaciones de familiaridad entre concesionario, interventores, supervisores.
- Ausencia de políticas institucionales para manejo de relaciones con proveedores de la Agencia.</t>
  </si>
  <si>
    <t xml:space="preserve"> -personal externo con intereses cruzados.
- Posibilidad de generar relaciones de familiaridad entre concesionario, interventores, supervisores.
- Conflicto de intereses del interventor</t>
  </si>
  <si>
    <t>Manipulación de liquidaciones de pagos de concesiones</t>
  </si>
  <si>
    <t>En el cálculo y generación de liquidaciones de pago se podrían manipular las condiciones financieras  para conveniencia de terceros.</t>
  </si>
  <si>
    <t>Fiduciarias podrían dilatar procesos de carácter sancionatorio</t>
  </si>
  <si>
    <t>Las fiduciarias podrían demorarse intencionalmente en aplicar sanciones declaradas como la retención de recursos para favorecer al concesionario</t>
  </si>
  <si>
    <t>Decisiones de manera compartida con el equipo de trabajo</t>
  </si>
  <si>
    <t>Seguimiento coordinado  con los interventores.</t>
  </si>
  <si>
    <t xml:space="preserve">Comités  semanales de seguimiento al proyecto  </t>
  </si>
  <si>
    <t>El gerente y el área de Talento Humano filtra hojas de vida en el momento de la contratación de supervisores y expertos</t>
  </si>
  <si>
    <t>La legislación actual que hace que el interventor sea también un servidor público con todos los deberes que ello conlleva</t>
  </si>
  <si>
    <t>Se implementaron grupos interdisciplinarios de trabajo (Planes de Regularización)</t>
  </si>
  <si>
    <t>Reuniones de revisión de información con las diferentes Fiducias</t>
  </si>
  <si>
    <t>Comités de obra semanales</t>
  </si>
  <si>
    <t>Canalización de todos los tramites de permisos por modelo vial, férreo, portuario, aéreo a través de la Gerencia Contractual de Permisos</t>
  </si>
  <si>
    <t>Existencia de las resoluciones No.063 de 2003 y No.241 de 2011 por las cuales se fijan los procedimientos para el otorgamiento de permisos, para los modo carretero y férreo respectivamente</t>
  </si>
  <si>
    <t>Solo personal autorizado puede consultar los expedientes existentes en ORFEO</t>
  </si>
  <si>
    <t xml:space="preserve">Manuales de funciones </t>
  </si>
  <si>
    <t>Se pide apoyo y se mantiene al tanto de irregularidades a la Superintendencia Financiera.</t>
  </si>
  <si>
    <t>1.Nubia Toro Castañeda - Asesora</t>
  </si>
  <si>
    <t>2. Nancy P Parra- Apoyo Tecnico</t>
  </si>
  <si>
    <t>Andres Figueredo Serpa - Lider del Proceso de Gestión Contractual y Seguimiento de Proyectos</t>
  </si>
  <si>
    <t>En caso negativo: Deje espcaio en blanco</t>
  </si>
  <si>
    <t>FECHA ELABORACION</t>
  </si>
  <si>
    <t>AREA LIDER</t>
  </si>
  <si>
    <t>AREAS RESPONSABLES</t>
  </si>
  <si>
    <t xml:space="preserve">1. VICEPRESIDENCIA EJECUTIVA 
2. VICEPRESIDENCIA EJECUTIVA </t>
  </si>
  <si>
    <t xml:space="preserve">1. VICEPRESIDENCIA EJECUTIVA
2. GERENCIA DE PLANEACION
3.VICEPRESIDENCIA EJECUTIVA
</t>
  </si>
  <si>
    <t>1. PRESIDENCIA Y VICEPRESIDENCIAS
2.VICEPRESIDENCIAS
3. PRESIDENCIA Y VICEPRESIDENCIAS</t>
  </si>
  <si>
    <t>1.. GERENCIA CONTRACTUAL DE TRÁMITES Y PERMISOS
2. GERENCIA ADMINISTRATIVA / GESTION DOCUMENTAL
3.VICEPRESIDENCIA DE GESTIÓN CONTRACTUAL</t>
  </si>
  <si>
    <t>1. GERENCIA DE TECNOLOGIA E INFORMATICA
2. VICEPRESIDENCIAS
3. GERENCIA CONTRACTUAL DE TRAMITES Y PERMISOS</t>
  </si>
  <si>
    <t xml:space="preserve">1. Ejecución y continuidad  de políticas y normas para manejo de información y  acceso a expedientes almacenados en el sistema ORFEO.
2. Solicitud de las recomendaciones como resultado del Diagnóstico de seguridad, conveniencia y facilidad frente al almacenamiento y manejo de expedientes en ORFEO </t>
  </si>
  <si>
    <t xml:space="preserve">1. GERENCIA ADMINISTRATIVA / GESTION DOCUMENTAL
2. VICEPRESIDENCIA EJECUTIVA 
</t>
  </si>
  <si>
    <t>1. VICEPRESIDENCIAS
2. 'GERENCIA ADMINISTRATIVA / GESTION DOCUMENTAL</t>
  </si>
  <si>
    <t xml:space="preserve">1. GRUPO DE TALENTO HUMANO
2. GERENCIA JURIDICA DE ESTRUCTURACION - GERENCIA JURIDICA DE CONTRATACIÓN - </t>
  </si>
  <si>
    <t>1. VICEPRESIDENCIAS
2. 'PRESIDENCIA, VICEPRESIDENCIAS DE LA ANI,  SECRETARIA DE TRANSPARENCIA DE LA PRESIDENCIA DE LA REPUBLICAL</t>
  </si>
  <si>
    <t>1. GERENCIA DE TECNOLOGIA E INFORMATICA
2. GERENCIA FINANCIERA
3.GRUPO DE TALENTO HUMANO</t>
  </si>
  <si>
    <t>1. VICEPRESIDENCIAS
2. VICEPRESIDENCIA GESTIÓN CONTRACTUAL Y GERENTES 
3.VICEPRESIDENCIAS</t>
  </si>
  <si>
    <t xml:space="preserve">1. Propuesta de contrato estándar - contrato APP y pliego estándar.
2. Implementación de modelo de Mecanismo de Reportes de Alto Nivel.
</t>
  </si>
  <si>
    <t xml:space="preserve">1 GERENCIA JURIDICA DE ESTRUCTURACION
2. GERENCIA JURIDICA DE ESTRUCTURACION </t>
  </si>
  <si>
    <t>1. GERENCIA DE CONTRATACION GERENCIA JURIDICA DE ESTRUCTURACION  Y VICEPRESIDENCIA DE ESTRUCTURACION
2.PRESIDENCIA, VICEPRESIDENCIAS DE LA ANI,  SECRETARIA DE TRANSPARENCIA DE LA PRESIDENCIA DE LA REPUBLICA</t>
  </si>
  <si>
    <t>1. AL 7 VICEPRESIDENCIA EJECUTIVA</t>
  </si>
  <si>
    <t>1 AL 7 GERENCIAS MODO CARRETERO</t>
  </si>
  <si>
    <t>Liquidaciones de pagos en Excel.
En la actualidad no se cuenta con un programa para pagos que garantice que el modelo financiero de pagos efectuados al concesionario no pueda ser objeto de modificaciones, cambios o manipulación</t>
  </si>
  <si>
    <t>personal externo con intereses cruzado
Posibilidad de generarse intereses particulares entre concesionario, interventores, supervisores. .</t>
  </si>
  <si>
    <t xml:space="preserve"> ------</t>
  </si>
  <si>
    <t>Conflicto de intereses de la fiduciaria
Fiduciaria puede pertenecer al mismo grupo económico</t>
  </si>
  <si>
    <t xml:space="preserve"> - Procesos judiciales.
- Hallazgos y requerimientos de entes de control.
 - Sobrecostos .
-Impactos en la ejecución del proyecto
- Mala imagen de las entidades gubernamentales.
</t>
  </si>
  <si>
    <t xml:space="preserve"> - Incumplimiento en las obligaciones de registro de la ANI.
- Hallazgos y requerimientos de entes de control.</t>
  </si>
  <si>
    <t xml:space="preserve"> - Mayores costos en el proyecto .
 </t>
  </si>
  <si>
    <t>MAPA DE RIESGO Y MEDIDAS ANTICORRUPCION VICEPRESIDENCIA EJECUTIVA 2017</t>
  </si>
  <si>
    <t xml:space="preserve"> Recursos insuficientes para garantizar contratos de personal interno.</t>
  </si>
  <si>
    <t xml:space="preserve">1_Nubia Toro Castañeda - VEJ </t>
  </si>
  <si>
    <t>2_Andrea Milena Vera Pabon VEJ</t>
  </si>
  <si>
    <t xml:space="preserve">3_Andres Renaldo Silva Villegas VEJ </t>
  </si>
  <si>
    <t>4_Javier Humberto Fernandez Vargas VEJ</t>
  </si>
  <si>
    <t xml:space="preserve">Erika Patricia Dulcey Martinez  </t>
  </si>
  <si>
    <t xml:space="preserve">Erika Ptricia Dulcey Martinez-   Vicepresidente Ejecutivo ( E ) </t>
  </si>
  <si>
    <t>VEJ</t>
  </si>
  <si>
    <t>Andrea Milena Vera Pabon</t>
  </si>
  <si>
    <t>Andres Renaldo Silva Villegas</t>
  </si>
  <si>
    <t>Javier Humberto Fernandez Vargas</t>
  </si>
  <si>
    <t xml:space="preserve">Gerente Infraestructura de Transporte VEJ </t>
  </si>
  <si>
    <t>Gerente Financiero VEJ</t>
  </si>
  <si>
    <t xml:space="preserve">Vicepresidente Ejecutivo ( E ) </t>
  </si>
  <si>
    <t>Erika Patricia Dulcey Martinez</t>
  </si>
  <si>
    <t>Andres Figueredo Serpa</t>
  </si>
  <si>
    <t xml:space="preserve"> 1. Realizar evaluación a los concesionarios para verificar su situación y salud financiera.
2.Incorporar el riesgo de LA/FT/CO en cabeza del concesionario en los nuevos procesos de estructuración.
</t>
  </si>
  <si>
    <t>1 GERENCIA FINANCIERA
2.VICEPRESIDENCIA GESTIÓN CONTRACTUAL</t>
  </si>
  <si>
    <t>Erika Patricia Dulcey Martinez -   Vicepresidente Ejecutivo ( E )</t>
  </si>
  <si>
    <t>Erika Patricia Dulcey Martinez (E ) -   Vicepresidente Ejecutivo</t>
  </si>
  <si>
    <t>Actas, comunicados y memorandos,</t>
  </si>
  <si>
    <t xml:space="preserve">1. Impulsar  la aplicación de tramite en línea de los permisos. Esto evitará el contacto con el personal.
2. Realizar seguimiento al  cumplimiento de  los plazos para el trámite de los permisos y  generar alertas </t>
  </si>
  <si>
    <t xml:space="preserve">1.  Diseño e implementación de la primera etapa de un nuevo sistema de seguimiento y control para la ANI
2. Creación e implementación de formato de liquidación de deudas y autorización de pagos 
</t>
  </si>
  <si>
    <t>Ficha de seguimiento y control de ejecuion de recursos conforme obligaciones contractuales.</t>
  </si>
  <si>
    <t>Conforme a las cobndiciones contractuales.</t>
  </si>
  <si>
    <t>Contrato</t>
  </si>
  <si>
    <t>GC-VEJ  1</t>
  </si>
  <si>
    <t>GC-VEJ  2</t>
  </si>
  <si>
    <t>GC-VEJ  3</t>
  </si>
  <si>
    <t>GC-VEJ  4</t>
  </si>
  <si>
    <t>GC-VEJ  5</t>
  </si>
  <si>
    <t>GC-VEJ  6</t>
  </si>
  <si>
    <t>GC-VEJ  7</t>
  </si>
  <si>
    <t>GC-VEJ  8</t>
  </si>
  <si>
    <t xml:space="preserve"> - Tendencia a crear relaciones de familiaridad entre concesionario, interventores, supervisores.
- No aplicación de políticas institucionales para manejo de relaciones con terceros de la Agencia.
-Fallas en los controles de seguimiento.
-Contratación de personal sin el suficiente conocimiento de la legislación y contratación pública o sin la necesaria experiencia y conocimiento en el área especifica.
- Deficiente control en el manejo del archivo para la custodia de información.
-No contar con los servicios de la Interventoria Integral para los contratos  de Concesión 
</t>
  </si>
  <si>
    <t xml:space="preserve"> -  Tendencia a crear relaciones de familiaridad entre concesionario, interventores, supervisores.
-Conflicto de intereses del interventor
- personal externo con intereses cruzados.
-Presiones de comunidades, grupos al margen de la ley y/o  presiones  políticas.
- Presiones de comunidades, grupos al margen de la ley y/o  presiones  políticas.
- Personal externo con conflicto de intereses en la manipulación de la información.
-La falta de disponibilidad de recursos  del interventor o concesionario puede generar suministro de datos falsos o incompletos </t>
  </si>
  <si>
    <t xml:space="preserve"> - Traumatismo en la gestión administrativa y de seguimiento.
 - Deterioro de la imagen y la credibilidad de la entidad.
 - Requerimiento de los entes de control y de investigación.</t>
  </si>
  <si>
    <t xml:space="preserve"> - Personas externas con intereses cruzados.
- Conflicto de intereses del interventor
- Cuando la Interventoria no hace entrega a la ANI de la información requerida,  se presentan dificultades en la aplicación de las herramientas para su cumplimiento 
Incumplimiento por parte de la interventoria de sus obligaciones contractuales .
</t>
  </si>
  <si>
    <t xml:space="preserve"> - Traumas en la gestión administrativa y de seguimiento.
 -  Desgaste administrativo.
 - Mala imagen de las entidades gubernamentales.
- Requerimiento de los entes de control y de investigación.</t>
  </si>
  <si>
    <t xml:space="preserve"> - Demora en la toma de decisiones.
 -  Posibles generación de obligaciones financieras adicionales para la entidad.
 - Requerimiento de los entes de control y de investigación.</t>
  </si>
  <si>
    <t xml:space="preserve">La liquidación de pagos tiene varios filtros, la interventoria proyecta la liquidación y al interior de la entidad el grupo financiero también la proyecta. Una segunda persona al interior de la Agencia  revisa,  el Gerente Financiero aprueba , y por último el Director de Interventoria, , el Gerente Financiero y el Vicepresidente de gestión Contractual firman el formato de liquidación de pagos.  </t>
  </si>
  <si>
    <t>Andres Figueredo Serpa - Líder del Proceso de Gestión Contractual y Seguimiento de Proyectos</t>
  </si>
  <si>
    <r>
      <t xml:space="preserve">Tipo de Control: Detectivos; Preventivos; Correctivos  
</t>
    </r>
    <r>
      <rPr>
        <b/>
        <sz val="14"/>
        <rFont val="Arial Narrow"/>
        <family val="2"/>
      </rPr>
      <t>P/ I :</t>
    </r>
    <r>
      <rPr>
        <sz val="14"/>
        <rFont val="Arial Narrow"/>
        <family val="2"/>
      </rPr>
      <t xml:space="preserve"> Digite (X) en la casilla (P) si el control va orientado a la probabilidad e (I) si el control esta orientado al impacto.
Controles: A las preguntas sobre los controles diligencie (0) si su respuesta es "NO", o (valor default) si la respuesta es "SI"                                                                                                                                                                                                                                                                                                                                                                                                                                                                                                                                                                                                                                                                                                                                                                                                                                                                                      La evaluación de los controles deberá ser presentada en posteriores ejercicios de evaluación y seguimiento, por lo que la calificación aquí determinada debe ser objetiva y veraz. </t>
    </r>
  </si>
  <si>
    <t>Equipos de apoyo a la supervisión - Planes de Regularización semanal,</t>
  </si>
  <si>
    <t>Equipos  de apoyo a la supervisión</t>
  </si>
  <si>
    <t>Reglamentado a través del contrato de Concesión e Interventoria en cuanto a suministro de información</t>
  </si>
  <si>
    <t>Verificación de Inhabilidades e Incompatibilidades de acuerdo con la Ley.</t>
  </si>
  <si>
    <t xml:space="preserve">Contrato estándar acorde con las necesidades de los proyectos. </t>
  </si>
  <si>
    <t>Gerente Jurídica VEJ</t>
  </si>
  <si>
    <t>Líder el proceso de Gestión Contractual y Seguimiento de Proyectos</t>
  </si>
  <si>
    <t xml:space="preserve">Formatos e informes obtenidos/ Formatos e informes solicitados.                Divulgación código de ética y buen Gobierno.                                                                                                                                                                                                                                  </t>
  </si>
  <si>
    <t>Implementación de informes.                                                                                                                                                                                                                                                                           Sensibilización códigos de ética y administración digital.</t>
  </si>
  <si>
    <t>Requerimientos de información.                                                                                                                                                                                                                                                                          Incorporación de Riesgo</t>
  </si>
  <si>
    <t>Definición de controles y medidas que permitan determinar situación financiera.</t>
  </si>
  <si>
    <t xml:space="preserve">1. Fortalecer el sistema integrado de gestión que optimice los procesos basados en el mejoramiento continuo, articulando la gestión de los equipos a la planeación estratégica.
2. Implementar estrategias y herramientas de gestión del conocimiento para fortalecer la toma de decisiones.
</t>
  </si>
  <si>
    <t>Documentos suscritos por equipos de supervisión.</t>
  </si>
  <si>
    <t>Comunicación (circular o medios electrónicos)                                                                                                                                                                                                                                                                     Matriz de Seguimiento</t>
  </si>
  <si>
    <t>Información efectiva a los peticionarios y seguimiento riguroso a los tiempos y procesos de otorgamiento de permisos.</t>
  </si>
  <si>
    <t>Divulgación de políticas y normas.                                                                                                  Comunicaciones.</t>
  </si>
  <si>
    <t>Sensibilización de políticas y normas.</t>
  </si>
  <si>
    <t xml:space="preserve">1. Sensibilización del Código de Ética y Buen Gobierno y Estatuto Anticorrupción  y Decreto Anti trámites
2.Implementación de modelo de Mecanismo de Reportes de Alto Nivel -MRAN </t>
  </si>
  <si>
    <t xml:space="preserve">Divulgación código de ética y buen Gobierno.                                                        Modelo de Reporte.               </t>
  </si>
  <si>
    <t>Sensibilización de código de ética.</t>
  </si>
  <si>
    <t>Código:  SEPG-F-056</t>
  </si>
  <si>
    <t>Fecha: 18/03/2016</t>
  </si>
  <si>
    <t>IDENTIFICACIÓN DE RIESGOS RELACIONADOS CON CORRUPCION</t>
  </si>
  <si>
    <t>Código:  SEPG-F-057</t>
  </si>
  <si>
    <t>Código:  SEPG-F-058</t>
  </si>
  <si>
    <t>Versión: 1.0</t>
  </si>
  <si>
    <t>Código:  SEPG-F-059</t>
  </si>
  <si>
    <t>Código:  SEPG-F-060</t>
  </si>
  <si>
    <t>Fecha:  18/03/2016</t>
  </si>
  <si>
    <t>Formato para determinar impacto de riesgo de corrupción</t>
  </si>
  <si>
    <t>Riesgo 2</t>
  </si>
  <si>
    <t>Riesgo 3</t>
  </si>
  <si>
    <t>Riesgo 4</t>
  </si>
  <si>
    <t>Riesgo 5</t>
  </si>
  <si>
    <t>Riesgo 6</t>
  </si>
  <si>
    <t>Riesgo 7</t>
  </si>
  <si>
    <t>Riesgo 8</t>
  </si>
  <si>
    <t>Riesgo 9</t>
  </si>
  <si>
    <t>Riesgo 10</t>
  </si>
  <si>
    <t>Código:  SEPG-F-061</t>
  </si>
  <si>
    <t>Matriz de Riesgo de corrupción</t>
  </si>
  <si>
    <t>VALORACIÓN DEL RIESGO DE CORRUPCION</t>
  </si>
  <si>
    <t>SEPG-F-062</t>
  </si>
  <si>
    <t xml:space="preserve">MAPA DE RIESGOS y MEDIDAS ANTICORRUPCION </t>
  </si>
  <si>
    <t>Código:  SEPG-F-030</t>
  </si>
  <si>
    <t>Nivel / Impacto</t>
  </si>
  <si>
    <t>CAMBIOS</t>
  </si>
  <si>
    <t>OBSERVACIONES</t>
  </si>
  <si>
    <t>SIN CAMBIO</t>
  </si>
  <si>
    <t>RIESGOS 2017</t>
  </si>
  <si>
    <t>RIESGOS 2016</t>
  </si>
  <si>
    <t>Calificación de Impacto en corrupción (resultado conciliado por equipo)</t>
  </si>
  <si>
    <t xml:space="preserve">1.Continuar implementación de formatos estándares para ver avances y estado de las concesiones.
2. Sensibilización del Código de Ética y buen Gobierno y Estatuto Anticorrupción y Decreto Anti tramites.
3.Implementación de informe  del estado del proyecto de la interventoria a los equipos de supervisión  mínimo una vez por   mes en la reunión del Plan de regularización
5. Promover la administración digital de la ANI
6.Desarrollo de nuevas medidas de control  (rotación de supervisores, y otras políticas)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</si>
</sst>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FECHA:&quot;\ mmmm\ dd\ &quot;de&quot;\ yyyy"/>
  </numFmts>
  <fonts count="63"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sz val="14"/>
      <name val="Arial"/>
      <family val="2"/>
    </font>
    <font>
      <b/>
      <sz val="20"/>
      <name val="Arial"/>
      <family val="2"/>
    </font>
    <font>
      <b/>
      <sz val="16"/>
      <color indexed="81"/>
      <name val="Tahoma"/>
      <family val="2"/>
    </font>
    <font>
      <b/>
      <sz val="12"/>
      <color indexed="81"/>
      <name val="Tahoma"/>
      <family val="2"/>
    </font>
    <font>
      <sz val="8"/>
      <color indexed="8"/>
      <name val="Arial"/>
      <family val="2"/>
    </font>
    <font>
      <sz val="12"/>
      <color indexed="8"/>
      <name val="Arial"/>
      <family val="2"/>
    </font>
    <font>
      <sz val="12"/>
      <color indexed="81"/>
      <name val="Tahoma"/>
      <family val="2"/>
    </font>
    <font>
      <b/>
      <sz val="11"/>
      <color indexed="81"/>
      <name val="Tahoma"/>
      <family val="2"/>
    </font>
    <font>
      <b/>
      <sz val="9"/>
      <color indexed="81"/>
      <name val="Tahoma"/>
      <family val="2"/>
    </font>
    <font>
      <sz val="11"/>
      <name val="Arial"/>
      <family val="2"/>
    </font>
    <font>
      <b/>
      <sz val="8"/>
      <color indexed="81"/>
      <name val="Tahoma"/>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1"/>
      <name val="Arial Narrow"/>
      <family val="2"/>
    </font>
    <font>
      <sz val="12"/>
      <name val="Arial Narrow"/>
      <family val="2"/>
    </font>
    <font>
      <sz val="14"/>
      <name val="Arial Narrow"/>
      <family val="2"/>
    </font>
    <font>
      <b/>
      <sz val="10"/>
      <color indexed="81"/>
      <name val="Arial Narrow"/>
      <family val="2"/>
    </font>
    <font>
      <b/>
      <sz val="11"/>
      <color indexed="81"/>
      <name val="Arial Narrow"/>
      <family val="2"/>
    </font>
    <font>
      <sz val="18"/>
      <name val="Arial Narrow"/>
      <family val="2"/>
    </font>
    <font>
      <sz val="16"/>
      <name val="Arial Narrow"/>
      <family val="2"/>
    </font>
    <font>
      <b/>
      <sz val="14"/>
      <color indexed="81"/>
      <name val="Tahoma"/>
      <family val="2"/>
    </font>
    <font>
      <b/>
      <sz val="10"/>
      <color indexed="81"/>
      <name val="Arial"/>
      <family val="2"/>
    </font>
    <font>
      <b/>
      <i/>
      <u/>
      <sz val="10"/>
      <name val="Arial"/>
      <family val="2"/>
    </font>
    <font>
      <b/>
      <sz val="11"/>
      <name val="Arial"/>
      <family val="2"/>
    </font>
    <font>
      <b/>
      <sz val="9"/>
      <name val="Arial"/>
      <family val="2"/>
    </font>
    <font>
      <b/>
      <sz val="12"/>
      <color indexed="81"/>
      <name val="Arial"/>
      <family val="2"/>
    </font>
    <font>
      <sz val="8"/>
      <name val="Arial Narrow"/>
      <family val="2"/>
    </font>
    <font>
      <sz val="14"/>
      <color indexed="81"/>
      <name val="Tahoma"/>
      <family val="2"/>
    </font>
    <font>
      <b/>
      <sz val="14"/>
      <color rgb="FFFF0000"/>
      <name val="Arial"/>
      <family val="2"/>
    </font>
    <font>
      <b/>
      <sz val="14"/>
      <color theme="0"/>
      <name val="Arial"/>
      <family val="2"/>
    </font>
    <font>
      <sz val="10"/>
      <color theme="0"/>
      <name val="Arial"/>
      <family val="2"/>
    </font>
    <font>
      <b/>
      <sz val="14"/>
      <color rgb="FFFF0000"/>
      <name val="Arial Narrow"/>
      <family val="2"/>
    </font>
    <font>
      <sz val="14"/>
      <color rgb="FFFF0000"/>
      <name val="Arial Narrow"/>
      <family val="2"/>
    </font>
    <font>
      <sz val="18"/>
      <color rgb="FFFF0000"/>
      <name val="Arial Narrow"/>
      <family val="2"/>
    </font>
    <font>
      <b/>
      <sz val="12"/>
      <color theme="3" tint="0.39997558519241921"/>
      <name val="Arial"/>
      <family val="2"/>
    </font>
    <font>
      <b/>
      <sz val="12"/>
      <color theme="3" tint="0.39997558519241921"/>
      <name val="Arial Narrow"/>
      <family val="2"/>
    </font>
    <font>
      <sz val="16"/>
      <color rgb="FFFF0000"/>
      <name val="Arial Narrow"/>
      <family val="2"/>
    </font>
    <font>
      <b/>
      <sz val="16"/>
      <color rgb="FFFF0000"/>
      <name val="Arial Narrow"/>
      <family val="2"/>
    </font>
    <font>
      <b/>
      <sz val="10"/>
      <color rgb="FFFF0000"/>
      <name val="Arial"/>
      <family val="2"/>
    </font>
    <font>
      <sz val="18"/>
      <color theme="1"/>
      <name val="Arial Narrow"/>
      <family val="2"/>
    </font>
    <font>
      <sz val="9"/>
      <color rgb="FFFF0000"/>
      <name val="Arial"/>
      <family val="2"/>
    </font>
    <font>
      <b/>
      <sz val="18"/>
      <color rgb="FFFF0000"/>
      <name val="Arial Narrow"/>
      <family val="2"/>
    </font>
    <font>
      <sz val="14"/>
      <color rgb="FFFF0000"/>
      <name val="Arial"/>
      <family val="2"/>
    </font>
    <font>
      <b/>
      <sz val="12"/>
      <color theme="4" tint="-0.249977111117893"/>
      <name val="Arial Narrow"/>
      <family val="2"/>
    </font>
    <font>
      <sz val="10"/>
      <color theme="4" tint="-0.249977111117893"/>
      <name val="Arial"/>
      <family val="2"/>
    </font>
    <font>
      <sz val="11"/>
      <color rgb="FFFF0000"/>
      <name val="Arial"/>
      <family val="2"/>
    </font>
    <font>
      <sz val="16"/>
      <name val="Arial"/>
      <family val="2"/>
    </font>
    <font>
      <b/>
      <sz val="20"/>
      <name val="Arial Narrow"/>
      <family val="2"/>
    </font>
  </fonts>
  <fills count="18">
    <fill>
      <patternFill patternType="none"/>
    </fill>
    <fill>
      <patternFill patternType="gray125"/>
    </fill>
    <fill>
      <patternFill patternType="solid">
        <fgColor indexed="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81">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diagonal/>
    </border>
  </borders>
  <cellStyleXfs count="4">
    <xf numFmtId="0" fontId="0" fillId="0" borderId="0"/>
    <xf numFmtId="9" fontId="7" fillId="0" borderId="0" applyFont="0" applyFill="0" applyBorder="0" applyAlignment="0" applyProtection="0"/>
    <xf numFmtId="0" fontId="7" fillId="0" borderId="0"/>
    <xf numFmtId="9" fontId="7" fillId="0" borderId="0" applyFont="0" applyFill="0" applyBorder="0" applyAlignment="0" applyProtection="0"/>
  </cellStyleXfs>
  <cellXfs count="1319">
    <xf numFmtId="0" fontId="0" fillId="0" borderId="0" xfId="0"/>
    <xf numFmtId="0" fontId="0" fillId="0" borderId="0" xfId="0" applyBorder="1"/>
    <xf numFmtId="0" fontId="7" fillId="0" borderId="0" xfId="0" applyFont="1"/>
    <xf numFmtId="0" fontId="6" fillId="0" borderId="1" xfId="0" applyFont="1" applyBorder="1" applyAlignment="1">
      <alignment horizontal="center" vertical="top" wrapText="1"/>
    </xf>
    <xf numFmtId="0" fontId="7" fillId="0" borderId="0" xfId="0" applyFont="1" applyBorder="1" applyAlignment="1">
      <alignment wrapText="1"/>
    </xf>
    <xf numFmtId="0" fontId="3"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0" fillId="0" borderId="2"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left" vertical="center"/>
    </xf>
    <xf numFmtId="0" fontId="0" fillId="0" borderId="2" xfId="0" applyBorder="1" applyAlignment="1">
      <alignment horizontal="center" vertical="center"/>
    </xf>
    <xf numFmtId="0" fontId="7" fillId="0" borderId="2"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43" fillId="0" borderId="0" xfId="0" applyFont="1" applyBorder="1" applyAlignment="1">
      <alignment horizontal="center" vertical="center"/>
    </xf>
    <xf numFmtId="0" fontId="6" fillId="0" borderId="0" xfId="0" applyFont="1" applyBorder="1" applyAlignment="1">
      <alignment horizontal="center" vertical="center"/>
    </xf>
    <xf numFmtId="0" fontId="9" fillId="0" borderId="0" xfId="0" applyFont="1" applyBorder="1" applyAlignment="1">
      <alignment horizontal="center" vertical="center"/>
    </xf>
    <xf numFmtId="0" fontId="6" fillId="0" borderId="3" xfId="0" applyFont="1" applyBorder="1" applyAlignment="1">
      <alignment horizontal="center" vertical="top" wrapText="1"/>
    </xf>
    <xf numFmtId="0" fontId="44" fillId="3" borderId="4" xfId="0" applyFont="1" applyFill="1" applyBorder="1" applyAlignment="1">
      <alignment vertical="top" wrapText="1"/>
    </xf>
    <xf numFmtId="0" fontId="44" fillId="4" borderId="4" xfId="0" applyFont="1" applyFill="1" applyBorder="1" applyAlignment="1">
      <alignment vertical="top" wrapText="1"/>
    </xf>
    <xf numFmtId="0" fontId="44" fillId="4" borderId="4"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7" fillId="0" borderId="0" xfId="0" applyFont="1" applyBorder="1" applyAlignment="1">
      <alignment horizontal="left" vertical="center"/>
    </xf>
    <xf numFmtId="0" fontId="44" fillId="4" borderId="4" xfId="0" applyFont="1" applyFill="1" applyBorder="1" applyAlignment="1">
      <alignment horizontal="right" vertical="top" wrapText="1"/>
    </xf>
    <xf numFmtId="0" fontId="44" fillId="3" borderId="4" xfId="0" applyFont="1" applyFill="1" applyBorder="1" applyAlignment="1">
      <alignment horizontal="center" vertical="center" wrapText="1"/>
    </xf>
    <xf numFmtId="0" fontId="45" fillId="3" borderId="4" xfId="0" applyFont="1" applyFill="1" applyBorder="1" applyAlignment="1">
      <alignment vertical="top" wrapText="1"/>
    </xf>
    <xf numFmtId="0" fontId="45" fillId="3" borderId="5" xfId="0" applyFont="1" applyFill="1" applyBorder="1" applyAlignment="1">
      <alignment vertical="top" wrapText="1"/>
    </xf>
    <xf numFmtId="0" fontId="44" fillId="4" borderId="6" xfId="0" applyFont="1" applyFill="1" applyBorder="1" applyAlignment="1">
      <alignment vertical="top" wrapText="1"/>
    </xf>
    <xf numFmtId="0" fontId="44" fillId="5" borderId="4" xfId="0" applyFont="1" applyFill="1" applyBorder="1" applyAlignment="1">
      <alignment vertical="top" wrapText="1"/>
    </xf>
    <xf numFmtId="0" fontId="44" fillId="5" borderId="6" xfId="0" applyFont="1" applyFill="1" applyBorder="1" applyAlignment="1">
      <alignment vertical="top" wrapText="1"/>
    </xf>
    <xf numFmtId="0" fontId="6" fillId="6" borderId="4" xfId="0" applyFont="1" applyFill="1" applyBorder="1" applyAlignment="1">
      <alignment horizontal="center" vertical="center" wrapText="1"/>
    </xf>
    <xf numFmtId="0" fontId="6" fillId="6" borderId="4" xfId="0" applyFont="1" applyFill="1" applyBorder="1" applyAlignment="1">
      <alignment vertical="top" wrapText="1"/>
    </xf>
    <xf numFmtId="0" fontId="0" fillId="0" borderId="7" xfId="0" applyBorder="1"/>
    <xf numFmtId="0" fontId="4" fillId="0" borderId="0" xfId="0" applyFont="1" applyBorder="1" applyAlignment="1">
      <alignment horizontal="center" vertical="center"/>
    </xf>
    <xf numFmtId="0" fontId="7" fillId="7" borderId="2" xfId="0" applyFont="1" applyFill="1" applyBorder="1" applyAlignment="1">
      <alignment horizontal="left" vertical="center"/>
    </xf>
    <xf numFmtId="0" fontId="7" fillId="7" borderId="2" xfId="0" applyFont="1" applyFill="1" applyBorder="1" applyAlignment="1">
      <alignment horizontal="left" vertical="center" wrapText="1"/>
    </xf>
    <xf numFmtId="0" fontId="3" fillId="0" borderId="2"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8" borderId="2" xfId="0" applyFont="1" applyFill="1" applyBorder="1" applyAlignment="1">
      <alignment horizontal="center" vertical="center" wrapText="1"/>
    </xf>
    <xf numFmtId="0" fontId="7" fillId="6" borderId="2" xfId="0" applyFont="1" applyFill="1" applyBorder="1"/>
    <xf numFmtId="0" fontId="7" fillId="3" borderId="8" xfId="0" applyFont="1" applyFill="1" applyBorder="1"/>
    <xf numFmtId="0" fontId="7" fillId="3" borderId="2" xfId="0" applyFont="1" applyFill="1" applyBorder="1"/>
    <xf numFmtId="0" fontId="7" fillId="3" borderId="2" xfId="0" applyFont="1" applyFill="1" applyBorder="1" applyAlignment="1">
      <alignment horizontal="center"/>
    </xf>
    <xf numFmtId="0" fontId="4" fillId="6" borderId="2" xfId="0" applyFont="1" applyFill="1" applyBorder="1" applyAlignment="1">
      <alignment horizontal="center" wrapText="1"/>
    </xf>
    <xf numFmtId="0" fontId="7" fillId="4" borderId="2" xfId="0" applyFont="1" applyFill="1" applyBorder="1"/>
    <xf numFmtId="0" fontId="4" fillId="4" borderId="2" xfId="0" applyFont="1" applyFill="1" applyBorder="1" applyAlignment="1">
      <alignment horizontal="center" wrapText="1"/>
    </xf>
    <xf numFmtId="0" fontId="7" fillId="9" borderId="2" xfId="0" applyFont="1" applyFill="1" applyBorder="1"/>
    <xf numFmtId="0" fontId="4" fillId="9" borderId="2" xfId="0" applyFont="1" applyFill="1" applyBorder="1" applyAlignment="1">
      <alignment horizontal="center" wrapText="1"/>
    </xf>
    <xf numFmtId="0" fontId="4" fillId="3" borderId="9" xfId="0" applyFont="1" applyFill="1" applyBorder="1" applyAlignment="1">
      <alignment horizontal="center" wrapText="1"/>
    </xf>
    <xf numFmtId="0" fontId="4" fillId="8" borderId="10" xfId="0" applyFont="1" applyFill="1" applyBorder="1" applyAlignment="1">
      <alignment horizontal="center" vertical="center" wrapText="1"/>
    </xf>
    <xf numFmtId="0" fontId="20" fillId="7" borderId="0" xfId="0" applyFont="1" applyFill="1" applyBorder="1" applyAlignment="1">
      <alignment horizontal="left" vertical="center"/>
    </xf>
    <xf numFmtId="0" fontId="4" fillId="0" borderId="3"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0" xfId="0" applyAlignment="1">
      <alignment wrapText="1"/>
    </xf>
    <xf numFmtId="0" fontId="0" fillId="0" borderId="12" xfId="0" applyBorder="1"/>
    <xf numFmtId="0" fontId="0" fillId="0" borderId="13" xfId="0" applyBorder="1"/>
    <xf numFmtId="0" fontId="0" fillId="0" borderId="14" xfId="0" applyBorder="1" applyAlignment="1">
      <alignment horizontal="center"/>
    </xf>
    <xf numFmtId="0" fontId="0" fillId="0" borderId="15" xfId="0" applyBorder="1" applyAlignment="1">
      <alignment horizontal="center"/>
    </xf>
    <xf numFmtId="0" fontId="0" fillId="0" borderId="4"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0" fillId="0" borderId="5" xfId="0" applyBorder="1" applyAlignment="1">
      <alignment horizontal="center"/>
    </xf>
    <xf numFmtId="0" fontId="0" fillId="0" borderId="0" xfId="0" applyAlignment="1">
      <alignment horizontal="right"/>
    </xf>
    <xf numFmtId="0" fontId="22" fillId="0" borderId="0" xfId="0" applyFont="1"/>
    <xf numFmtId="0" fontId="22" fillId="2" borderId="0" xfId="0" applyFont="1" applyFill="1"/>
    <xf numFmtId="0" fontId="22" fillId="0" borderId="0" xfId="0" applyFont="1" applyBorder="1" applyAlignment="1">
      <alignment horizontal="center" vertical="center" wrapText="1"/>
    </xf>
    <xf numFmtId="0" fontId="27" fillId="7" borderId="0" xfId="0" applyFont="1" applyFill="1" applyBorder="1" applyAlignment="1">
      <alignment horizontal="center" vertical="top" wrapText="1"/>
    </xf>
    <xf numFmtId="0" fontId="22" fillId="7" borderId="0" xfId="0" applyFont="1" applyFill="1" applyBorder="1"/>
    <xf numFmtId="0" fontId="22" fillId="0" borderId="0" xfId="0" applyFont="1" applyAlignment="1">
      <alignment vertical="center"/>
    </xf>
    <xf numFmtId="0" fontId="27" fillId="7" borderId="0" xfId="0" applyFont="1" applyFill="1" applyBorder="1" applyAlignment="1">
      <alignment vertical="top" wrapText="1"/>
    </xf>
    <xf numFmtId="0" fontId="23" fillId="2" borderId="0" xfId="0" applyFont="1" applyFill="1" applyAlignment="1">
      <alignment horizontal="right"/>
    </xf>
    <xf numFmtId="0" fontId="30" fillId="0" borderId="0" xfId="0" applyFont="1"/>
    <xf numFmtId="0" fontId="30" fillId="2" borderId="0" xfId="0" applyFont="1" applyFill="1"/>
    <xf numFmtId="0" fontId="30" fillId="0" borderId="0" xfId="0" quotePrefix="1" applyFont="1"/>
    <xf numFmtId="0" fontId="30" fillId="7" borderId="0" xfId="0" applyFont="1" applyFill="1" applyBorder="1" applyAlignment="1">
      <alignment horizontal="left" vertical="center"/>
    </xf>
    <xf numFmtId="0" fontId="30" fillId="7" borderId="0" xfId="0" applyFont="1" applyFill="1" applyBorder="1"/>
    <xf numFmtId="0" fontId="24" fillId="7" borderId="0" xfId="0" applyFont="1" applyFill="1" applyBorder="1" applyAlignment="1">
      <alignment horizontal="center" vertical="top" wrapText="1"/>
    </xf>
    <xf numFmtId="0" fontId="24" fillId="7" borderId="0" xfId="0" applyFont="1" applyFill="1" applyBorder="1" applyAlignment="1">
      <alignment vertical="top" wrapText="1"/>
    </xf>
    <xf numFmtId="0" fontId="30" fillId="0" borderId="0" xfId="0" applyFont="1" applyAlignment="1">
      <alignment vertical="center"/>
    </xf>
    <xf numFmtId="0" fontId="30" fillId="7" borderId="0" xfId="0" applyFont="1" applyFill="1" applyBorder="1" applyAlignment="1">
      <alignment vertical="center"/>
    </xf>
    <xf numFmtId="0" fontId="24" fillId="0" borderId="0" xfId="0" applyFont="1"/>
    <xf numFmtId="0" fontId="24" fillId="7" borderId="0" xfId="0" applyFont="1" applyFill="1" applyBorder="1"/>
    <xf numFmtId="0" fontId="22" fillId="0" borderId="0" xfId="0" applyFont="1" applyAlignment="1" applyProtection="1">
      <alignment wrapText="1"/>
      <protection locked="0"/>
    </xf>
    <xf numFmtId="0" fontId="29" fillId="2" borderId="0" xfId="0" applyFont="1" applyFill="1" applyBorder="1" applyAlignment="1">
      <alignment horizontal="left"/>
    </xf>
    <xf numFmtId="0" fontId="24"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22" fillId="0" borderId="0" xfId="0" applyFont="1" applyBorder="1" applyAlignment="1">
      <alignment wrapText="1"/>
    </xf>
    <xf numFmtId="0" fontId="25" fillId="0" borderId="0" xfId="0" applyFont="1" applyBorder="1" applyAlignment="1">
      <alignment horizontal="center" vertical="center" wrapText="1"/>
    </xf>
    <xf numFmtId="0" fontId="46" fillId="2" borderId="2" xfId="0" applyFont="1" applyFill="1" applyBorder="1" applyAlignment="1" applyProtection="1">
      <alignment horizontal="center" vertical="center"/>
      <protection locked="0"/>
    </xf>
    <xf numFmtId="0" fontId="47" fillId="0" borderId="2" xfId="0" applyFont="1" applyBorder="1" applyAlignment="1" applyProtection="1">
      <alignment horizontal="center" vertical="center" wrapText="1"/>
      <protection locked="0"/>
    </xf>
    <xf numFmtId="0" fontId="33" fillId="0" borderId="0" xfId="0" applyFont="1"/>
    <xf numFmtId="0" fontId="33" fillId="7" borderId="0" xfId="0" applyFont="1" applyFill="1"/>
    <xf numFmtId="0" fontId="26" fillId="7" borderId="0" xfId="0" applyFont="1" applyFill="1" applyBorder="1" applyAlignment="1">
      <alignment horizontal="center" vertical="center"/>
    </xf>
    <xf numFmtId="0" fontId="26" fillId="0" borderId="0" xfId="0" applyFont="1"/>
    <xf numFmtId="0" fontId="33" fillId="0" borderId="0" xfId="0" applyFont="1" applyBorder="1" applyAlignment="1">
      <alignment horizontal="center" vertical="center"/>
    </xf>
    <xf numFmtId="0" fontId="48" fillId="0" borderId="0" xfId="0" applyFont="1" applyBorder="1" applyAlignment="1">
      <alignment horizontal="center" vertical="center"/>
    </xf>
    <xf numFmtId="0" fontId="33" fillId="0" borderId="0" xfId="0" applyFont="1" applyAlignment="1">
      <alignment horizontal="center" vertical="center" wrapText="1"/>
    </xf>
    <xf numFmtId="0" fontId="33" fillId="10" borderId="2" xfId="0" applyFont="1" applyFill="1" applyBorder="1" applyAlignment="1">
      <alignment horizontal="center" vertical="center" wrapText="1"/>
    </xf>
    <xf numFmtId="0" fontId="33" fillId="0" borderId="0" xfId="0" applyFont="1" applyBorder="1" applyAlignment="1">
      <alignment horizontal="center" vertical="center" wrapText="1"/>
    </xf>
    <xf numFmtId="0" fontId="33" fillId="2" borderId="0" xfId="0" applyFont="1" applyFill="1" applyBorder="1" applyAlignment="1">
      <alignment horizontal="left" vertical="center" wrapText="1"/>
    </xf>
    <xf numFmtId="0" fontId="33" fillId="2" borderId="0" xfId="0" applyFont="1" applyFill="1" applyBorder="1" applyAlignment="1">
      <alignment horizontal="center" vertical="center" wrapText="1"/>
    </xf>
    <xf numFmtId="0" fontId="33" fillId="2" borderId="0" xfId="0" applyFont="1" applyFill="1" applyBorder="1" applyAlignment="1">
      <alignment horizontal="center" vertical="center"/>
    </xf>
    <xf numFmtId="0" fontId="33" fillId="0" borderId="0" xfId="0" applyFont="1" applyBorder="1"/>
    <xf numFmtId="0" fontId="33" fillId="0" borderId="0" xfId="0" applyFont="1" applyAlignment="1">
      <alignment vertical="center"/>
    </xf>
    <xf numFmtId="0" fontId="26" fillId="0" borderId="0" xfId="0" applyFont="1" applyAlignment="1">
      <alignment vertical="center"/>
    </xf>
    <xf numFmtId="0" fontId="33" fillId="0" borderId="2" xfId="0" applyFont="1" applyBorder="1" applyAlignment="1" applyProtection="1">
      <alignment horizontal="left"/>
      <protection locked="0"/>
    </xf>
    <xf numFmtId="0" fontId="33" fillId="0" borderId="0" xfId="0" applyFont="1" applyAlignment="1">
      <alignment horizontal="left"/>
    </xf>
    <xf numFmtId="0" fontId="30" fillId="7" borderId="0" xfId="0" applyFont="1" applyFill="1"/>
    <xf numFmtId="0" fontId="26" fillId="11" borderId="19" xfId="0" applyFont="1" applyFill="1" applyBorder="1" applyAlignment="1">
      <alignment vertical="center" wrapText="1"/>
    </xf>
    <xf numFmtId="0" fontId="33" fillId="12" borderId="2" xfId="0" applyFont="1" applyFill="1" applyBorder="1" applyAlignment="1">
      <alignment horizontal="center" vertical="center" wrapText="1"/>
    </xf>
    <xf numFmtId="0" fontId="30" fillId="0" borderId="0" xfId="0" applyFont="1" applyProtection="1"/>
    <xf numFmtId="0" fontId="30" fillId="0" borderId="0" xfId="0" applyFont="1" applyAlignment="1" applyProtection="1">
      <alignment vertical="center"/>
    </xf>
    <xf numFmtId="0" fontId="30" fillId="0" borderId="0" xfId="0" applyFont="1" applyBorder="1" applyProtection="1"/>
    <xf numFmtId="0" fontId="30" fillId="0" borderId="0" xfId="0" applyFont="1" applyBorder="1" applyAlignment="1" applyProtection="1">
      <alignment vertical="center"/>
    </xf>
    <xf numFmtId="0" fontId="24" fillId="0" borderId="0" xfId="0" applyFont="1" applyBorder="1" applyAlignment="1" applyProtection="1">
      <alignment horizontal="center" vertical="center" wrapText="1"/>
    </xf>
    <xf numFmtId="0" fontId="30" fillId="0" borderId="0" xfId="0" applyFont="1" applyBorder="1" applyAlignment="1" applyProtection="1">
      <alignment horizontal="center" vertical="center" wrapText="1"/>
    </xf>
    <xf numFmtId="0" fontId="24" fillId="7" borderId="0" xfId="0" applyFont="1" applyFill="1" applyBorder="1" applyAlignment="1" applyProtection="1">
      <alignment vertical="center" wrapText="1"/>
    </xf>
    <xf numFmtId="0" fontId="24" fillId="0" borderId="0" xfId="0" applyFont="1" applyProtection="1"/>
    <xf numFmtId="0" fontId="24" fillId="7" borderId="0" xfId="0" applyFont="1" applyFill="1" applyBorder="1" applyAlignment="1" applyProtection="1">
      <alignment vertical="justify" wrapText="1"/>
    </xf>
    <xf numFmtId="0" fontId="30" fillId="0" borderId="0" xfId="0" applyFont="1" applyBorder="1" applyAlignment="1" applyProtection="1">
      <alignment horizontal="left" vertical="center" wrapText="1"/>
    </xf>
    <xf numFmtId="0" fontId="24" fillId="12" borderId="2" xfId="0" applyFont="1" applyFill="1" applyBorder="1" applyAlignment="1" applyProtection="1">
      <alignment horizontal="center" vertical="center"/>
    </xf>
    <xf numFmtId="1" fontId="24" fillId="12" borderId="2" xfId="0" applyNumberFormat="1" applyFont="1" applyFill="1" applyBorder="1" applyAlignment="1" applyProtection="1">
      <alignment horizontal="center" vertical="center" wrapText="1"/>
    </xf>
    <xf numFmtId="0" fontId="30" fillId="7" borderId="0" xfId="0" applyFont="1" applyFill="1" applyBorder="1" applyAlignment="1" applyProtection="1">
      <alignment horizontal="left" vertical="center"/>
    </xf>
    <xf numFmtId="0" fontId="30" fillId="7" borderId="0" xfId="0" applyFont="1" applyFill="1" applyBorder="1" applyProtection="1"/>
    <xf numFmtId="0" fontId="24" fillId="7" borderId="0" xfId="0" applyFont="1" applyFill="1" applyBorder="1" applyAlignment="1" applyProtection="1">
      <alignment horizontal="center" vertical="top" wrapText="1"/>
    </xf>
    <xf numFmtId="0" fontId="24" fillId="7" borderId="0" xfId="0" applyFont="1" applyFill="1" applyBorder="1" applyAlignment="1" applyProtection="1">
      <alignment vertical="top" wrapText="1"/>
    </xf>
    <xf numFmtId="0" fontId="30" fillId="7" borderId="0" xfId="0" applyFont="1" applyFill="1" applyBorder="1" applyAlignment="1" applyProtection="1">
      <alignment vertical="center"/>
    </xf>
    <xf numFmtId="0" fontId="26" fillId="11" borderId="20" xfId="0" applyFont="1" applyFill="1" applyBorder="1" applyAlignment="1">
      <alignment vertical="center" wrapText="1"/>
    </xf>
    <xf numFmtId="0" fontId="24" fillId="7" borderId="0" xfId="0" applyFont="1" applyFill="1" applyBorder="1" applyAlignment="1" applyProtection="1">
      <alignment vertical="center" wrapText="1"/>
    </xf>
    <xf numFmtId="1" fontId="24" fillId="6" borderId="2" xfId="0" applyNumberFormat="1"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30" fillId="7" borderId="22" xfId="0" applyFont="1" applyFill="1" applyBorder="1" applyAlignment="1">
      <alignment horizontal="left" vertical="center"/>
    </xf>
    <xf numFmtId="0" fontId="30" fillId="7" borderId="23" xfId="0" applyFont="1" applyFill="1" applyBorder="1" applyAlignment="1">
      <alignment horizontal="left" vertical="center"/>
    </xf>
    <xf numFmtId="0" fontId="30" fillId="7" borderId="24" xfId="0" applyFont="1" applyFill="1" applyBorder="1" applyAlignment="1">
      <alignment vertical="center" wrapText="1"/>
    </xf>
    <xf numFmtId="0" fontId="24" fillId="13" borderId="25" xfId="0" applyFont="1" applyFill="1" applyBorder="1" applyAlignment="1">
      <alignment horizontal="center" vertical="center" wrapText="1"/>
    </xf>
    <xf numFmtId="0" fontId="24" fillId="13" borderId="26" xfId="0" applyFont="1" applyFill="1" applyBorder="1" applyAlignment="1">
      <alignment horizontal="center" vertical="center" wrapText="1"/>
    </xf>
    <xf numFmtId="0" fontId="24" fillId="13" borderId="27" xfId="0" applyFont="1" applyFill="1" applyBorder="1" applyAlignment="1">
      <alignment horizontal="center" vertical="center" wrapText="1"/>
    </xf>
    <xf numFmtId="0" fontId="7" fillId="7" borderId="28" xfId="0" applyFont="1" applyFill="1" applyBorder="1" applyAlignment="1">
      <alignment vertical="center" wrapText="1"/>
    </xf>
    <xf numFmtId="0" fontId="30" fillId="7" borderId="28" xfId="0" applyFont="1" applyFill="1" applyBorder="1" applyAlignment="1">
      <alignment horizontal="left" vertical="center" wrapText="1"/>
    </xf>
    <xf numFmtId="0" fontId="30" fillId="7" borderId="29" xfId="0" applyFont="1" applyFill="1" applyBorder="1" applyAlignment="1">
      <alignment horizontal="left" vertical="center" wrapText="1"/>
    </xf>
    <xf numFmtId="0" fontId="49" fillId="7" borderId="30" xfId="0" applyFont="1" applyFill="1" applyBorder="1" applyAlignment="1">
      <alignment horizontal="center" vertical="center" wrapText="1"/>
    </xf>
    <xf numFmtId="0" fontId="50" fillId="0" borderId="30" xfId="0" applyFont="1" applyFill="1" applyBorder="1" applyAlignment="1">
      <alignment horizontal="center" vertical="center" wrapText="1"/>
    </xf>
    <xf numFmtId="0" fontId="50" fillId="0" borderId="31" xfId="0" applyFont="1" applyFill="1" applyBorder="1" applyAlignment="1">
      <alignment horizontal="center" vertical="center" wrapText="1"/>
    </xf>
    <xf numFmtId="0" fontId="23" fillId="13" borderId="25" xfId="0" applyFont="1" applyFill="1" applyBorder="1" applyAlignment="1">
      <alignment horizontal="center" wrapText="1"/>
    </xf>
    <xf numFmtId="0" fontId="23" fillId="13" borderId="27" xfId="0" applyFont="1" applyFill="1" applyBorder="1" applyAlignment="1">
      <alignment horizontal="center" wrapText="1"/>
    </xf>
    <xf numFmtId="0" fontId="23" fillId="13" borderId="32" xfId="0" applyFont="1" applyFill="1" applyBorder="1" applyAlignment="1">
      <alignment horizontal="center" wrapText="1"/>
    </xf>
    <xf numFmtId="0" fontId="23" fillId="13" borderId="33" xfId="0" applyFont="1" applyFill="1" applyBorder="1" applyAlignment="1">
      <alignment horizontal="center" wrapText="1"/>
    </xf>
    <xf numFmtId="0" fontId="24" fillId="12" borderId="9" xfId="0" applyFont="1" applyFill="1" applyBorder="1" applyAlignment="1" applyProtection="1">
      <alignment horizontal="center" vertical="center"/>
    </xf>
    <xf numFmtId="0" fontId="21" fillId="13" borderId="16" xfId="0" applyFont="1" applyFill="1" applyBorder="1" applyAlignment="1" applyProtection="1">
      <alignment horizontal="center" vertical="center" textRotation="90" wrapText="1"/>
    </xf>
    <xf numFmtId="0" fontId="24" fillId="13" borderId="3" xfId="0" applyFont="1" applyFill="1" applyBorder="1" applyAlignment="1" applyProtection="1">
      <alignment horizontal="center" vertical="center" wrapText="1"/>
    </xf>
    <xf numFmtId="0" fontId="24" fillId="12" borderId="34" xfId="0" applyFont="1" applyFill="1" applyBorder="1" applyAlignment="1" applyProtection="1">
      <alignment horizontal="center" vertical="center"/>
    </xf>
    <xf numFmtId="1" fontId="24" fillId="6" borderId="34" xfId="0" applyNumberFormat="1" applyFont="1" applyFill="1" applyBorder="1" applyAlignment="1" applyProtection="1">
      <alignment horizontal="center" vertical="center" wrapText="1"/>
    </xf>
    <xf numFmtId="0" fontId="46" fillId="2" borderId="35" xfId="0" applyFont="1" applyFill="1" applyBorder="1" applyAlignment="1" applyProtection="1">
      <alignment horizontal="center" vertical="center"/>
      <protection locked="0"/>
    </xf>
    <xf numFmtId="0" fontId="47" fillId="0" borderId="35" xfId="0" applyFont="1" applyBorder="1" applyAlignment="1" applyProtection="1">
      <alignment horizontal="center" vertical="center" wrapText="1"/>
      <protection locked="0"/>
    </xf>
    <xf numFmtId="0" fontId="24" fillId="12" borderId="35" xfId="0" applyFont="1" applyFill="1" applyBorder="1" applyAlignment="1" applyProtection="1">
      <alignment horizontal="center" vertical="center"/>
    </xf>
    <xf numFmtId="1" fontId="24" fillId="12" borderId="35" xfId="0" applyNumberFormat="1" applyFont="1" applyFill="1" applyBorder="1" applyAlignment="1" applyProtection="1">
      <alignment horizontal="center" vertical="center" wrapText="1"/>
    </xf>
    <xf numFmtId="0" fontId="26" fillId="13" borderId="1" xfId="0" applyFont="1" applyFill="1" applyBorder="1" applyAlignment="1" applyProtection="1">
      <alignment horizontal="center" vertical="center" wrapText="1"/>
    </xf>
    <xf numFmtId="49" fontId="24" fillId="13" borderId="1" xfId="0" applyNumberFormat="1" applyFont="1" applyFill="1" applyBorder="1" applyAlignment="1" applyProtection="1">
      <alignment horizontal="center" vertical="center" wrapText="1"/>
    </xf>
    <xf numFmtId="49" fontId="24" fillId="13" borderId="3" xfId="0" applyNumberFormat="1" applyFont="1" applyFill="1" applyBorder="1" applyAlignment="1" applyProtection="1">
      <alignment horizontal="center" vertical="center" wrapText="1"/>
    </xf>
    <xf numFmtId="0" fontId="24" fillId="12" borderId="36" xfId="0" applyFont="1" applyFill="1" applyBorder="1" applyAlignment="1" applyProtection="1">
      <alignment horizontal="center" vertical="center" wrapText="1"/>
    </xf>
    <xf numFmtId="0" fontId="24" fillId="12" borderId="13" xfId="0" applyFont="1" applyFill="1" applyBorder="1" applyAlignment="1" applyProtection="1">
      <alignment horizontal="center" vertical="center" wrapText="1"/>
    </xf>
    <xf numFmtId="0" fontId="24" fillId="12" borderId="32" xfId="0" applyFont="1" applyFill="1" applyBorder="1" applyAlignment="1" applyProtection="1">
      <alignment horizontal="center" vertical="center"/>
    </xf>
    <xf numFmtId="0" fontId="24" fillId="12" borderId="37"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25" xfId="0" applyFont="1" applyFill="1" applyBorder="1" applyAlignment="1" applyProtection="1">
      <alignment horizontal="center" vertical="center"/>
    </xf>
    <xf numFmtId="1" fontId="24" fillId="12" borderId="9" xfId="0" applyNumberFormat="1" applyFont="1" applyFill="1" applyBorder="1" applyAlignment="1" applyProtection="1">
      <alignment horizontal="center" vertical="center" wrapText="1"/>
    </xf>
    <xf numFmtId="1" fontId="24" fillId="6" borderId="35" xfId="0" applyNumberFormat="1" applyFont="1" applyFill="1" applyBorder="1" applyAlignment="1" applyProtection="1">
      <alignment horizontal="center" vertical="center" wrapText="1"/>
    </xf>
    <xf numFmtId="1" fontId="24" fillId="12" borderId="34" xfId="0" applyNumberFormat="1" applyFont="1" applyFill="1" applyBorder="1" applyAlignment="1" applyProtection="1">
      <alignment horizontal="center" vertical="center" wrapText="1"/>
    </xf>
    <xf numFmtId="0" fontId="24" fillId="12" borderId="38" xfId="0" applyFont="1" applyFill="1" applyBorder="1" applyAlignment="1" applyProtection="1">
      <alignment horizontal="center" vertical="center"/>
    </xf>
    <xf numFmtId="1" fontId="24" fillId="12" borderId="38" xfId="0" applyNumberFormat="1" applyFont="1" applyFill="1" applyBorder="1" applyAlignment="1" applyProtection="1">
      <alignment horizontal="center" vertical="center" wrapText="1"/>
    </xf>
    <xf numFmtId="0" fontId="46" fillId="2" borderId="9" xfId="0" applyFont="1" applyFill="1" applyBorder="1" applyAlignment="1" applyProtection="1">
      <alignment horizontal="center" vertical="center"/>
      <protection locked="0"/>
    </xf>
    <xf numFmtId="0" fontId="46" fillId="2" borderId="34" xfId="0" applyFont="1" applyFill="1" applyBorder="1" applyAlignment="1" applyProtection="1">
      <alignment horizontal="center" vertical="center"/>
      <protection locked="0"/>
    </xf>
    <xf numFmtId="0" fontId="46" fillId="2" borderId="38" xfId="0" applyFont="1" applyFill="1" applyBorder="1" applyAlignment="1" applyProtection="1">
      <alignment horizontal="center" vertical="center"/>
      <protection locked="0"/>
    </xf>
    <xf numFmtId="0" fontId="47" fillId="0" borderId="38" xfId="0" applyFont="1" applyBorder="1" applyAlignment="1" applyProtection="1">
      <alignment horizontal="center" vertical="center" wrapText="1"/>
      <protection locked="0"/>
    </xf>
    <xf numFmtId="0" fontId="47" fillId="0" borderId="9" xfId="0" applyFont="1" applyBorder="1" applyAlignment="1" applyProtection="1">
      <alignment horizontal="center" vertical="center" wrapText="1"/>
      <protection locked="0"/>
    </xf>
    <xf numFmtId="0" fontId="47" fillId="0" borderId="34" xfId="0" applyFont="1" applyBorder="1" applyAlignment="1" applyProtection="1">
      <alignment horizontal="center" vertical="center" wrapText="1"/>
      <protection locked="0"/>
    </xf>
    <xf numFmtId="0" fontId="34" fillId="0" borderId="0" xfId="0" applyFont="1" applyAlignment="1">
      <alignment horizontal="left" vertical="center" wrapText="1"/>
    </xf>
    <xf numFmtId="0" fontId="34" fillId="7" borderId="0" xfId="0" applyFont="1" applyFill="1" applyBorder="1" applyAlignment="1">
      <alignment vertical="center" wrapText="1"/>
    </xf>
    <xf numFmtId="0" fontId="34" fillId="0" borderId="0" xfId="0" applyFont="1" applyBorder="1" applyAlignment="1">
      <alignment horizontal="center" vertical="center" wrapText="1"/>
    </xf>
    <xf numFmtId="0" fontId="34" fillId="0" borderId="0" xfId="0" applyFont="1" applyBorder="1" applyAlignment="1">
      <alignment horizontal="left" vertical="center" wrapText="1"/>
    </xf>
    <xf numFmtId="0" fontId="51" fillId="0" borderId="0" xfId="0" applyFont="1" applyBorder="1" applyAlignment="1">
      <alignment horizontal="left" vertical="center" wrapText="1"/>
    </xf>
    <xf numFmtId="0" fontId="52" fillId="0" borderId="0" xfId="0" applyFont="1" applyBorder="1" applyAlignment="1">
      <alignment horizontal="left" vertical="center" wrapText="1"/>
    </xf>
    <xf numFmtId="0" fontId="21" fillId="7" borderId="0" xfId="0" applyFont="1" applyFill="1" applyBorder="1" applyAlignment="1">
      <alignment vertical="center" wrapText="1"/>
    </xf>
    <xf numFmtId="0" fontId="21" fillId="7" borderId="0" xfId="0" applyFont="1" applyFill="1" applyBorder="1" applyAlignment="1">
      <alignment vertical="top" wrapText="1"/>
    </xf>
    <xf numFmtId="0" fontId="34" fillId="7" borderId="0" xfId="0" applyFont="1" applyFill="1" applyBorder="1" applyAlignment="1">
      <alignment vertical="top" wrapText="1"/>
    </xf>
    <xf numFmtId="0" fontId="34" fillId="0" borderId="0" xfId="0" applyFont="1" applyAlignment="1">
      <alignment wrapText="1"/>
    </xf>
    <xf numFmtId="0" fontId="21" fillId="0" borderId="36" xfId="0" applyFont="1" applyBorder="1" applyAlignment="1">
      <alignment wrapText="1"/>
    </xf>
    <xf numFmtId="0" fontId="21" fillId="0" borderId="37" xfId="0" applyFont="1" applyBorder="1" applyAlignment="1">
      <alignment wrapText="1"/>
    </xf>
    <xf numFmtId="0" fontId="21" fillId="0" borderId="6" xfId="0" applyFont="1" applyBorder="1" applyAlignment="1">
      <alignment wrapText="1"/>
    </xf>
    <xf numFmtId="0" fontId="51" fillId="0" borderId="0" xfId="0" applyFont="1" applyAlignment="1">
      <alignment wrapText="1"/>
    </xf>
    <xf numFmtId="0" fontId="34" fillId="7" borderId="0" xfId="0" applyFont="1" applyFill="1" applyBorder="1" applyAlignment="1">
      <alignment wrapText="1"/>
    </xf>
    <xf numFmtId="0" fontId="34" fillId="0" borderId="0" xfId="0" applyFont="1" applyAlignment="1">
      <alignment vertical="center" wrapText="1"/>
    </xf>
    <xf numFmtId="0" fontId="21" fillId="0" borderId="0" xfId="0" applyFont="1" applyAlignment="1">
      <alignment wrapText="1"/>
    </xf>
    <xf numFmtId="0" fontId="46" fillId="2" borderId="39" xfId="0" applyFont="1" applyFill="1" applyBorder="1" applyAlignment="1" applyProtection="1">
      <alignment horizontal="left" vertical="center" wrapText="1"/>
      <protection locked="0"/>
    </xf>
    <xf numFmtId="0" fontId="46" fillId="2" borderId="40" xfId="0" applyFont="1" applyFill="1" applyBorder="1" applyAlignment="1" applyProtection="1">
      <alignment horizontal="left" vertical="center" wrapText="1"/>
      <protection locked="0"/>
    </xf>
    <xf numFmtId="0" fontId="46" fillId="2" borderId="7" xfId="0" applyFont="1" applyFill="1" applyBorder="1" applyAlignment="1" applyProtection="1">
      <alignment horizontal="left" vertical="center" wrapText="1"/>
      <protection locked="0"/>
    </xf>
    <xf numFmtId="0" fontId="46" fillId="2" borderId="41" xfId="0" applyFont="1" applyFill="1" applyBorder="1" applyAlignment="1" applyProtection="1">
      <alignment horizontal="left" vertical="center" wrapText="1"/>
      <protection locked="0"/>
    </xf>
    <xf numFmtId="0" fontId="46" fillId="2" borderId="19" xfId="0" applyFont="1" applyFill="1" applyBorder="1" applyAlignment="1" applyProtection="1">
      <alignment horizontal="left" vertical="center" wrapText="1"/>
      <protection locked="0"/>
    </xf>
    <xf numFmtId="0" fontId="22" fillId="7" borderId="26" xfId="0" applyFont="1" applyFill="1" applyBorder="1" applyAlignment="1">
      <alignment horizontal="left" vertical="center"/>
    </xf>
    <xf numFmtId="0" fontId="22" fillId="7" borderId="26" xfId="0" applyFont="1" applyFill="1" applyBorder="1" applyAlignment="1">
      <alignment horizontal="left" vertical="center" wrapText="1"/>
    </xf>
    <xf numFmtId="0" fontId="22" fillId="7" borderId="27" xfId="0" applyFont="1" applyFill="1" applyBorder="1" applyAlignment="1">
      <alignment vertical="center" wrapText="1"/>
    </xf>
    <xf numFmtId="0" fontId="21" fillId="13" borderId="3" xfId="0" applyFont="1" applyFill="1" applyBorder="1" applyAlignment="1">
      <alignment horizontal="center" vertical="center" wrapText="1"/>
    </xf>
    <xf numFmtId="0" fontId="24" fillId="0" borderId="42" xfId="0" applyFont="1" applyBorder="1" applyAlignment="1">
      <alignment horizontal="center" vertical="top" wrapText="1"/>
    </xf>
    <xf numFmtId="0" fontId="24" fillId="0" borderId="3" xfId="0" applyFont="1" applyBorder="1" applyAlignment="1">
      <alignment horizontal="center" vertical="top" wrapText="1"/>
    </xf>
    <xf numFmtId="0" fontId="30" fillId="0" borderId="8" xfId="0" applyFont="1" applyBorder="1" applyAlignment="1" applyProtection="1">
      <alignment horizontal="left" vertical="top"/>
    </xf>
    <xf numFmtId="0" fontId="30" fillId="0" borderId="7" xfId="0" applyFont="1" applyBorder="1" applyProtection="1"/>
    <xf numFmtId="0" fontId="30" fillId="0" borderId="43" xfId="0" applyFont="1" applyBorder="1" applyAlignment="1" applyProtection="1">
      <alignment horizontal="left" vertical="top"/>
    </xf>
    <xf numFmtId="0" fontId="30" fillId="0" borderId="8" xfId="0" applyFont="1" applyBorder="1" applyAlignment="1" applyProtection="1">
      <alignment horizontal="left" vertical="top" wrapText="1"/>
    </xf>
    <xf numFmtId="14" fontId="33" fillId="0" borderId="7" xfId="0" applyNumberFormat="1" applyFont="1" applyBorder="1" applyAlignment="1">
      <alignment horizontal="left" vertical="top"/>
    </xf>
    <xf numFmtId="0" fontId="20" fillId="13" borderId="32" xfId="0" applyFont="1" applyFill="1" applyBorder="1" applyAlignment="1">
      <alignment horizontal="center"/>
    </xf>
    <xf numFmtId="0" fontId="24" fillId="12" borderId="7" xfId="0" applyFont="1" applyFill="1" applyBorder="1" applyAlignment="1" applyProtection="1">
      <alignment horizontal="center" vertical="center"/>
    </xf>
    <xf numFmtId="0" fontId="24" fillId="12" borderId="40" xfId="0" applyFont="1" applyFill="1" applyBorder="1" applyAlignment="1" applyProtection="1">
      <alignment horizontal="center" vertical="center"/>
    </xf>
    <xf numFmtId="0" fontId="24" fillId="12" borderId="41" xfId="0" applyFont="1" applyFill="1" applyBorder="1" applyAlignment="1" applyProtection="1">
      <alignment horizontal="center" vertical="center"/>
    </xf>
    <xf numFmtId="0" fontId="7" fillId="7" borderId="2" xfId="0" applyFont="1" applyFill="1" applyBorder="1" applyAlignment="1">
      <alignment horizontal="justify" vertical="center" wrapText="1"/>
    </xf>
    <xf numFmtId="0" fontId="20" fillId="13" borderId="25" xfId="0" applyFont="1" applyFill="1" applyBorder="1" applyAlignment="1">
      <alignment horizontal="center"/>
    </xf>
    <xf numFmtId="0" fontId="20" fillId="13" borderId="26" xfId="0" applyFont="1" applyFill="1" applyBorder="1" applyAlignment="1">
      <alignment horizontal="center"/>
    </xf>
    <xf numFmtId="0" fontId="22" fillId="7" borderId="0" xfId="0" applyFont="1" applyFill="1" applyBorder="1" applyAlignment="1">
      <alignment horizontal="center" vertical="center" wrapText="1"/>
    </xf>
    <xf numFmtId="0" fontId="23" fillId="13" borderId="44"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6" fillId="13"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3" xfId="0" applyFont="1" applyFill="1" applyBorder="1" applyAlignment="1">
      <alignment horizontal="center" vertical="center" wrapText="1"/>
    </xf>
    <xf numFmtId="0" fontId="23" fillId="13" borderId="45" xfId="0" applyFont="1" applyFill="1" applyBorder="1" applyAlignment="1">
      <alignment horizontal="center" vertical="center" wrapText="1"/>
    </xf>
    <xf numFmtId="0" fontId="22" fillId="7" borderId="45" xfId="0" applyFont="1" applyFill="1" applyBorder="1" applyAlignment="1">
      <alignment horizontal="center" vertical="center" wrapText="1"/>
    </xf>
    <xf numFmtId="0" fontId="22" fillId="7" borderId="32" xfId="0" applyFont="1" applyFill="1" applyBorder="1" applyAlignment="1">
      <alignment horizontal="center" vertical="center" wrapText="1"/>
    </xf>
    <xf numFmtId="0" fontId="23" fillId="13" borderId="46" xfId="0" applyFont="1" applyFill="1" applyBorder="1" applyAlignment="1">
      <alignment horizontal="center" vertical="center" wrapText="1"/>
    </xf>
    <xf numFmtId="0" fontId="22" fillId="7" borderId="46" xfId="0" applyFont="1" applyFill="1" applyBorder="1" applyAlignment="1">
      <alignment horizontal="center" vertical="center" wrapText="1"/>
    </xf>
    <xf numFmtId="0" fontId="22" fillId="7" borderId="26" xfId="0" applyFont="1" applyFill="1" applyBorder="1" applyAlignment="1">
      <alignment horizontal="center" vertical="center" wrapText="1"/>
    </xf>
    <xf numFmtId="0" fontId="23" fillId="13" borderId="47" xfId="0" applyFont="1" applyFill="1" applyBorder="1" applyAlignment="1">
      <alignment horizontal="center" vertical="center" wrapText="1"/>
    </xf>
    <xf numFmtId="0" fontId="22" fillId="7" borderId="33" xfId="0" applyFont="1" applyFill="1" applyBorder="1" applyAlignment="1">
      <alignment horizontal="center" vertical="center" wrapText="1"/>
    </xf>
    <xf numFmtId="0" fontId="7" fillId="2" borderId="10" xfId="0" applyFont="1" applyFill="1" applyBorder="1" applyAlignment="1">
      <alignment horizontal="justify" vertical="center" wrapText="1"/>
    </xf>
    <xf numFmtId="0" fontId="22" fillId="2" borderId="38" xfId="0" applyFont="1" applyFill="1" applyBorder="1" applyAlignment="1">
      <alignment horizontal="center" vertical="center" wrapText="1"/>
    </xf>
    <xf numFmtId="0" fontId="22" fillId="12" borderId="10" xfId="0" applyFont="1" applyFill="1" applyBorder="1" applyAlignment="1">
      <alignment horizontal="center" vertical="center" wrapText="1"/>
    </xf>
    <xf numFmtId="0" fontId="22" fillId="12" borderId="38" xfId="0" applyFont="1" applyFill="1" applyBorder="1" applyAlignment="1">
      <alignment horizontal="center" vertical="center" wrapText="1"/>
    </xf>
    <xf numFmtId="0" fontId="22" fillId="7" borderId="47" xfId="0" applyFont="1" applyFill="1" applyBorder="1" applyAlignment="1">
      <alignment horizontal="center" vertical="center" wrapText="1"/>
    </xf>
    <xf numFmtId="0" fontId="23" fillId="13" borderId="2" xfId="0" applyFont="1" applyFill="1" applyBorder="1" applyAlignment="1">
      <alignment horizontal="center" vertical="center" wrapText="1"/>
    </xf>
    <xf numFmtId="0" fontId="22" fillId="12" borderId="2"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0" fontId="22" fillId="2" borderId="43" xfId="0" applyFont="1" applyFill="1" applyBorder="1" applyAlignment="1">
      <alignment horizontal="center" vertical="center" wrapText="1"/>
    </xf>
    <xf numFmtId="0" fontId="23" fillId="13" borderId="50" xfId="0" applyFont="1" applyFill="1" applyBorder="1" applyAlignment="1">
      <alignment horizontal="center" vertical="center" wrapText="1"/>
    </xf>
    <xf numFmtId="0" fontId="23" fillId="13" borderId="51"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7" xfId="0" applyFont="1" applyFill="1" applyBorder="1" applyAlignment="1">
      <alignment horizontal="center" vertical="center" wrapText="1"/>
    </xf>
    <xf numFmtId="0" fontId="0" fillId="7" borderId="0" xfId="0" applyFill="1" applyBorder="1" applyAlignment="1">
      <alignment horizontal="center"/>
    </xf>
    <xf numFmtId="0" fontId="23" fillId="7" borderId="0" xfId="0" applyFont="1" applyFill="1" applyBorder="1" applyAlignment="1">
      <alignment horizontal="center" vertical="center" wrapText="1"/>
    </xf>
    <xf numFmtId="0" fontId="17" fillId="0" borderId="4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22" fillId="7" borderId="2"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7" fillId="7" borderId="10" xfId="0" applyFont="1" applyFill="1" applyBorder="1" applyAlignment="1">
      <alignment horizontal="justify" vertical="center" wrapText="1"/>
    </xf>
    <xf numFmtId="0" fontId="22" fillId="7" borderId="15" xfId="0" applyFont="1" applyFill="1" applyBorder="1" applyAlignment="1">
      <alignment horizontal="center" vertical="center" wrapText="1"/>
    </xf>
    <xf numFmtId="0" fontId="22" fillId="7" borderId="37"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4" fillId="0" borderId="2" xfId="0" applyFont="1" applyBorder="1"/>
    <xf numFmtId="0" fontId="22" fillId="2" borderId="2" xfId="0" applyFont="1" applyFill="1" applyBorder="1" applyAlignment="1">
      <alignment vertical="center" wrapText="1"/>
    </xf>
    <xf numFmtId="0" fontId="23" fillId="13" borderId="1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8" fillId="0" borderId="38"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30" fillId="2" borderId="2" xfId="0" applyFont="1" applyFill="1" applyBorder="1" applyAlignment="1" applyProtection="1">
      <alignment horizontal="left" vertical="center" wrapText="1"/>
      <protection locked="0"/>
    </xf>
    <xf numFmtId="0" fontId="30" fillId="2" borderId="38" xfId="0" applyFont="1" applyFill="1" applyBorder="1" applyAlignment="1" applyProtection="1">
      <alignment horizontal="left" vertical="center" wrapText="1"/>
      <protection locked="0"/>
    </xf>
    <xf numFmtId="0" fontId="30" fillId="2" borderId="40" xfId="0" applyFont="1" applyFill="1" applyBorder="1" applyAlignment="1" applyProtection="1">
      <alignment horizontal="left" vertical="center" wrapText="1"/>
      <protection locked="0"/>
    </xf>
    <xf numFmtId="0" fontId="30" fillId="2" borderId="7" xfId="0" applyFont="1" applyFill="1" applyBorder="1" applyAlignment="1" applyProtection="1">
      <alignment horizontal="left" vertical="center" wrapText="1"/>
      <protection locked="0"/>
    </xf>
    <xf numFmtId="0" fontId="27" fillId="12" borderId="36" xfId="0" applyFont="1" applyFill="1" applyBorder="1" applyAlignment="1">
      <alignment horizontal="center" vertical="center" wrapText="1"/>
    </xf>
    <xf numFmtId="0" fontId="7" fillId="0" borderId="28" xfId="0" applyFont="1" applyFill="1" applyBorder="1" applyAlignment="1">
      <alignment horizontal="left" vertical="top" wrapText="1"/>
    </xf>
    <xf numFmtId="0" fontId="23" fillId="13" borderId="27" xfId="0" applyFont="1" applyFill="1" applyBorder="1" applyAlignment="1">
      <alignment horizontal="center" wrapText="1"/>
    </xf>
    <xf numFmtId="0" fontId="23" fillId="13" borderId="32" xfId="0" applyFont="1" applyFill="1" applyBorder="1" applyAlignment="1">
      <alignment horizontal="center" wrapText="1"/>
    </xf>
    <xf numFmtId="0" fontId="23" fillId="13" borderId="33" xfId="0" applyFont="1" applyFill="1" applyBorder="1" applyAlignment="1">
      <alignment horizontal="center" wrapText="1"/>
    </xf>
    <xf numFmtId="0" fontId="22" fillId="13" borderId="22" xfId="0" applyFont="1" applyFill="1" applyBorder="1" applyAlignment="1">
      <alignment horizontal="center"/>
    </xf>
    <xf numFmtId="0" fontId="22" fillId="13" borderId="24" xfId="0" applyFont="1" applyFill="1" applyBorder="1" applyAlignment="1">
      <alignment horizontal="center"/>
    </xf>
    <xf numFmtId="0" fontId="20" fillId="13" borderId="32" xfId="0" applyFont="1" applyFill="1" applyBorder="1" applyAlignment="1">
      <alignment horizontal="center"/>
    </xf>
    <xf numFmtId="0" fontId="20" fillId="13" borderId="25" xfId="0" applyFont="1" applyFill="1" applyBorder="1" applyAlignment="1">
      <alignment horizontal="center"/>
    </xf>
    <xf numFmtId="0" fontId="30" fillId="0" borderId="41" xfId="0" applyFont="1" applyFill="1" applyBorder="1" applyAlignment="1" applyProtection="1">
      <alignment horizontal="left" vertical="center" wrapText="1"/>
      <protection locked="0"/>
    </xf>
    <xf numFmtId="0" fontId="33" fillId="12" borderId="10"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33" fillId="12" borderId="38" xfId="0" applyFont="1" applyFill="1" applyBorder="1" applyAlignment="1">
      <alignment horizontal="center" vertical="center" wrapText="1"/>
    </xf>
    <xf numFmtId="0" fontId="7" fillId="7" borderId="53" xfId="0" applyFont="1" applyFill="1" applyBorder="1" applyAlignment="1">
      <alignment vertical="center" wrapText="1"/>
    </xf>
    <xf numFmtId="0" fontId="49" fillId="7" borderId="54" xfId="0" applyFont="1" applyFill="1" applyBorder="1" applyAlignment="1">
      <alignment horizontal="center" vertical="center" wrapText="1"/>
    </xf>
    <xf numFmtId="0" fontId="30" fillId="0" borderId="16" xfId="0" applyFont="1" applyBorder="1" applyProtection="1"/>
    <xf numFmtId="0" fontId="30" fillId="0" borderId="1" xfId="0" applyFont="1" applyBorder="1" applyProtection="1"/>
    <xf numFmtId="0" fontId="30" fillId="0" borderId="1" xfId="0" applyFont="1" applyBorder="1" applyAlignment="1" applyProtection="1">
      <alignment vertical="center"/>
    </xf>
    <xf numFmtId="0" fontId="30" fillId="0" borderId="5" xfId="0" applyFont="1" applyBorder="1" applyProtection="1"/>
    <xf numFmtId="0" fontId="33" fillId="10" borderId="35" xfId="0" applyFont="1" applyFill="1" applyBorder="1" applyAlignment="1">
      <alignment horizontal="center" vertical="center" wrapText="1"/>
    </xf>
    <xf numFmtId="0" fontId="33" fillId="10" borderId="9" xfId="0" applyFont="1" applyFill="1" applyBorder="1" applyAlignment="1">
      <alignment horizontal="center" vertical="center" wrapText="1"/>
    </xf>
    <xf numFmtId="0" fontId="33" fillId="12" borderId="35" xfId="0" applyFont="1" applyFill="1" applyBorder="1" applyAlignment="1">
      <alignment horizontal="center" vertical="center" wrapText="1"/>
    </xf>
    <xf numFmtId="0" fontId="8" fillId="0" borderId="52" xfId="0" applyFont="1" applyBorder="1" applyAlignment="1" applyProtection="1">
      <alignment horizontal="center" vertical="center" wrapText="1"/>
      <protection locked="0"/>
    </xf>
    <xf numFmtId="0" fontId="33" fillId="0" borderId="35" xfId="0" applyFont="1" applyBorder="1" applyAlignment="1" applyProtection="1">
      <alignment horizontal="left"/>
      <protection locked="0"/>
    </xf>
    <xf numFmtId="0" fontId="2" fillId="2" borderId="2" xfId="0" applyFont="1" applyFill="1" applyBorder="1" applyAlignment="1" applyProtection="1">
      <alignment horizontal="center" vertical="center"/>
      <protection locked="0"/>
    </xf>
    <xf numFmtId="0" fontId="2" fillId="2" borderId="38" xfId="0" applyFont="1" applyFill="1" applyBorder="1" applyAlignment="1" applyProtection="1">
      <alignment horizontal="center" vertical="center"/>
      <protection locked="0"/>
    </xf>
    <xf numFmtId="0" fontId="30" fillId="2" borderId="34"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protection locked="0"/>
    </xf>
    <xf numFmtId="0" fontId="0" fillId="0" borderId="2" xfId="0" applyBorder="1" applyAlignment="1">
      <alignment horizontal="center"/>
    </xf>
    <xf numFmtId="0" fontId="7" fillId="0" borderId="2" xfId="0" applyFont="1" applyBorder="1" applyAlignment="1">
      <alignment horizontal="center"/>
    </xf>
    <xf numFmtId="0" fontId="23" fillId="13" borderId="56" xfId="0" applyFont="1" applyFill="1" applyBorder="1" applyAlignment="1">
      <alignment horizontal="center" vertical="center" wrapText="1"/>
    </xf>
    <xf numFmtId="0" fontId="23" fillId="13" borderId="10" xfId="0" applyFont="1" applyFill="1" applyBorder="1" applyAlignment="1">
      <alignment horizontal="center" vertical="center" wrapText="1"/>
    </xf>
    <xf numFmtId="0" fontId="4" fillId="0" borderId="0" xfId="0" applyFont="1"/>
    <xf numFmtId="0" fontId="4" fillId="0" borderId="0" xfId="0" applyFont="1" applyAlignment="1">
      <alignment horizontal="center"/>
    </xf>
    <xf numFmtId="0" fontId="23" fillId="13" borderId="45" xfId="0" applyFont="1" applyFill="1" applyBorder="1" applyAlignment="1">
      <alignment horizontal="center" wrapText="1"/>
    </xf>
    <xf numFmtId="0" fontId="23" fillId="13" borderId="57" xfId="0" applyFont="1" applyFill="1" applyBorder="1" applyAlignment="1">
      <alignment horizontal="center" wrapText="1"/>
    </xf>
    <xf numFmtId="0" fontId="20" fillId="13" borderId="22" xfId="0" applyFont="1" applyFill="1" applyBorder="1" applyAlignment="1">
      <alignment horizontal="center"/>
    </xf>
    <xf numFmtId="0" fontId="55" fillId="0" borderId="2" xfId="0" applyFont="1" applyBorder="1" applyAlignment="1" applyProtection="1">
      <alignment horizontal="center" wrapText="1"/>
      <protection locked="0"/>
    </xf>
    <xf numFmtId="0" fontId="44" fillId="4" borderId="16" xfId="0" applyFont="1" applyFill="1" applyBorder="1" applyAlignment="1">
      <alignment vertical="top" wrapText="1"/>
    </xf>
    <xf numFmtId="0" fontId="4" fillId="7" borderId="0"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4" xfId="0" applyFont="1" applyBorder="1" applyAlignment="1">
      <alignment horizontal="center" vertical="center" wrapText="1"/>
    </xf>
    <xf numFmtId="0" fontId="4" fillId="0" borderId="0" xfId="0" applyFont="1" applyBorder="1" applyAlignment="1">
      <alignment horizontal="center" vertical="center" wrapText="1"/>
    </xf>
    <xf numFmtId="0" fontId="6" fillId="6" borderId="37" xfId="0" applyFont="1" applyFill="1" applyBorder="1" applyAlignment="1">
      <alignment horizontal="center" vertical="center" wrapText="1"/>
    </xf>
    <xf numFmtId="0" fontId="6" fillId="6" borderId="36" xfId="0" applyFont="1" applyFill="1" applyBorder="1" applyAlignment="1">
      <alignment vertical="top" wrapText="1"/>
    </xf>
    <xf numFmtId="0" fontId="6" fillId="6" borderId="37" xfId="0" applyFont="1" applyFill="1" applyBorder="1" applyAlignment="1">
      <alignment vertical="top" wrapText="1"/>
    </xf>
    <xf numFmtId="0" fontId="6" fillId="6" borderId="6" xfId="0" applyFont="1" applyFill="1" applyBorder="1" applyAlignment="1">
      <alignment vertical="top" wrapText="1"/>
    </xf>
    <xf numFmtId="0" fontId="44" fillId="4" borderId="37" xfId="0" applyFont="1" applyFill="1" applyBorder="1" applyAlignment="1">
      <alignment horizontal="left" vertical="center" wrapText="1"/>
    </xf>
    <xf numFmtId="0" fontId="44" fillId="4" borderId="6" xfId="0" applyFont="1" applyFill="1" applyBorder="1" applyAlignment="1">
      <alignment horizontal="left" vertical="center" wrapText="1"/>
    </xf>
    <xf numFmtId="0" fontId="6" fillId="6" borderId="12" xfId="0" applyFont="1" applyFill="1" applyBorder="1" applyAlignment="1">
      <alignment horizontal="right" vertical="center" wrapText="1"/>
    </xf>
    <xf numFmtId="0" fontId="6" fillId="6" borderId="15" xfId="0" applyFont="1" applyFill="1" applyBorder="1" applyAlignment="1">
      <alignment horizontal="center" vertical="center" wrapText="1"/>
    </xf>
    <xf numFmtId="0" fontId="6" fillId="6" borderId="15" xfId="0" applyFont="1" applyFill="1" applyBorder="1" applyAlignment="1">
      <alignment vertical="top" wrapText="1"/>
    </xf>
    <xf numFmtId="0" fontId="6" fillId="6" borderId="16" xfId="0" applyFont="1" applyFill="1" applyBorder="1" applyAlignment="1">
      <alignment vertical="top" wrapText="1"/>
    </xf>
    <xf numFmtId="0" fontId="44" fillId="4" borderId="36" xfId="0" applyFont="1" applyFill="1" applyBorder="1" applyAlignment="1">
      <alignment horizontal="right" vertical="center" wrapText="1"/>
    </xf>
    <xf numFmtId="0" fontId="44" fillId="5" borderId="4" xfId="0" applyFont="1" applyFill="1" applyBorder="1" applyAlignment="1">
      <alignment horizontal="right" vertical="center" wrapText="1"/>
    </xf>
    <xf numFmtId="0" fontId="44" fillId="4" borderId="37" xfId="0" applyFont="1" applyFill="1" applyBorder="1" applyAlignment="1">
      <alignment horizontal="center" vertical="center" wrapText="1"/>
    </xf>
    <xf numFmtId="0" fontId="44" fillId="4" borderId="6" xfId="0" applyFont="1" applyFill="1" applyBorder="1" applyAlignment="1">
      <alignment horizontal="center" vertical="center" wrapText="1"/>
    </xf>
    <xf numFmtId="0" fontId="44" fillId="5" borderId="36" xfId="0" applyFont="1" applyFill="1" applyBorder="1" applyAlignment="1">
      <alignment horizontal="right" vertical="center" wrapText="1"/>
    </xf>
    <xf numFmtId="0" fontId="44" fillId="5" borderId="37"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7" fillId="7" borderId="0" xfId="0" applyFont="1" applyFill="1" applyBorder="1"/>
    <xf numFmtId="0" fontId="6" fillId="7" borderId="0" xfId="0" applyFont="1" applyFill="1" applyBorder="1" applyAlignment="1">
      <alignment horizontal="right" vertical="top" wrapText="1"/>
    </xf>
    <xf numFmtId="0" fontId="6" fillId="7" borderId="0" xfId="0" applyFont="1" applyFill="1" applyBorder="1" applyAlignment="1">
      <alignment horizontal="center" vertical="center" wrapText="1"/>
    </xf>
    <xf numFmtId="0" fontId="6" fillId="7" borderId="0" xfId="0" applyFont="1" applyFill="1" applyBorder="1" applyAlignment="1">
      <alignment vertical="top" wrapText="1"/>
    </xf>
    <xf numFmtId="0" fontId="44" fillId="3" borderId="36" xfId="0" applyFont="1" applyFill="1" applyBorder="1" applyAlignment="1">
      <alignment horizontal="right" vertical="top" wrapText="1"/>
    </xf>
    <xf numFmtId="0" fontId="44" fillId="3" borderId="14" xfId="0" applyFont="1" applyFill="1" applyBorder="1" applyAlignment="1">
      <alignment horizontal="right" vertical="top" wrapText="1"/>
    </xf>
    <xf numFmtId="0" fontId="6" fillId="6" borderId="14" xfId="0" applyFont="1" applyFill="1" applyBorder="1" applyAlignment="1">
      <alignment horizontal="right" vertical="center" wrapText="1"/>
    </xf>
    <xf numFmtId="0" fontId="44" fillId="3" borderId="37" xfId="0" applyFont="1" applyFill="1" applyBorder="1" applyAlignment="1">
      <alignment horizontal="center" vertical="center" wrapText="1"/>
    </xf>
    <xf numFmtId="0" fontId="44" fillId="3" borderId="37" xfId="0" applyFont="1" applyFill="1" applyBorder="1" applyAlignment="1">
      <alignment vertical="top" wrapText="1"/>
    </xf>
    <xf numFmtId="0" fontId="45" fillId="3" borderId="37" xfId="0" applyFont="1" applyFill="1" applyBorder="1" applyAlignment="1">
      <alignment vertical="top" wrapText="1"/>
    </xf>
    <xf numFmtId="0" fontId="45" fillId="3" borderId="6" xfId="0" applyFont="1" applyFill="1" applyBorder="1" applyAlignment="1">
      <alignment vertical="top" wrapText="1"/>
    </xf>
    <xf numFmtId="0" fontId="44" fillId="3" borderId="37" xfId="0" applyFont="1" applyFill="1" applyBorder="1" applyAlignment="1">
      <alignment horizontal="right" vertical="top" wrapText="1"/>
    </xf>
    <xf numFmtId="0" fontId="6" fillId="0" borderId="11" xfId="0" applyFont="1" applyBorder="1" applyAlignment="1">
      <alignment horizontal="center" vertical="top" wrapText="1"/>
    </xf>
    <xf numFmtId="0" fontId="7" fillId="6" borderId="4" xfId="0" applyFont="1" applyFill="1" applyBorder="1" applyAlignment="1">
      <alignment vertical="top" wrapText="1"/>
    </xf>
    <xf numFmtId="0" fontId="44" fillId="4" borderId="0" xfId="0" applyFont="1" applyFill="1" applyBorder="1" applyAlignment="1">
      <alignment horizontal="right" vertical="top" wrapText="1"/>
    </xf>
    <xf numFmtId="0" fontId="44" fillId="4" borderId="0" xfId="0" applyFont="1" applyFill="1" applyBorder="1" applyAlignment="1">
      <alignment horizontal="center" vertical="top" wrapText="1"/>
    </xf>
    <xf numFmtId="0" fontId="44" fillId="4" borderId="0" xfId="0" applyFont="1" applyFill="1" applyBorder="1" applyAlignment="1">
      <alignment vertical="top" wrapText="1"/>
    </xf>
    <xf numFmtId="0" fontId="6" fillId="6" borderId="15" xfId="0" applyFont="1" applyFill="1" applyBorder="1" applyAlignment="1">
      <alignment horizontal="right" vertical="center" wrapText="1"/>
    </xf>
    <xf numFmtId="0" fontId="4" fillId="7" borderId="0" xfId="0" applyFont="1" applyFill="1" applyBorder="1" applyAlignment="1">
      <alignment vertical="center" wrapText="1"/>
    </xf>
    <xf numFmtId="0" fontId="0" fillId="7" borderId="0" xfId="0" applyFill="1" applyBorder="1"/>
    <xf numFmtId="0" fontId="9" fillId="0" borderId="0" xfId="0" applyFont="1" applyBorder="1" applyAlignment="1">
      <alignment vertical="center" wrapText="1"/>
    </xf>
    <xf numFmtId="0" fontId="4" fillId="3" borderId="58" xfId="0" applyFont="1" applyFill="1" applyBorder="1" applyAlignment="1">
      <alignment horizontal="center" vertical="center" wrapText="1"/>
    </xf>
    <xf numFmtId="0" fontId="4" fillId="3" borderId="30" xfId="0" applyFont="1" applyFill="1" applyBorder="1" applyAlignment="1">
      <alignment horizontal="center" vertical="center"/>
    </xf>
    <xf numFmtId="0" fontId="4" fillId="6" borderId="30"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9" borderId="30" xfId="0" applyFont="1" applyFill="1" applyBorder="1" applyAlignment="1">
      <alignment horizontal="center" vertical="center" wrapText="1"/>
    </xf>
    <xf numFmtId="0" fontId="4" fillId="9" borderId="31" xfId="0" applyFont="1" applyFill="1" applyBorder="1" applyAlignment="1">
      <alignment horizontal="center" vertical="center" wrapText="1"/>
    </xf>
    <xf numFmtId="0" fontId="4" fillId="0" borderId="0" xfId="0" applyFont="1" applyBorder="1"/>
    <xf numFmtId="0" fontId="24" fillId="7" borderId="0" xfId="0" applyFont="1" applyFill="1" applyBorder="1" applyAlignment="1" applyProtection="1">
      <alignment vertical="center" wrapText="1"/>
    </xf>
    <xf numFmtId="0" fontId="6" fillId="0" borderId="0" xfId="0" applyFont="1"/>
    <xf numFmtId="0" fontId="38" fillId="0" borderId="0" xfId="0" applyFont="1"/>
    <xf numFmtId="0" fontId="3" fillId="0" borderId="0" xfId="0" applyFont="1" applyBorder="1" applyAlignment="1">
      <alignment horizontal="center"/>
    </xf>
    <xf numFmtId="0" fontId="2" fillId="0" borderId="0" xfId="0" applyFont="1" applyFill="1" applyBorder="1" applyAlignment="1">
      <alignment wrapText="1"/>
    </xf>
    <xf numFmtId="0" fontId="39" fillId="0" borderId="0" xfId="0" applyFont="1" applyAlignment="1">
      <alignment horizontal="left"/>
    </xf>
    <xf numFmtId="1" fontId="20" fillId="13" borderId="24" xfId="0" applyNumberFormat="1" applyFont="1" applyFill="1" applyBorder="1" applyAlignment="1">
      <alignment horizontal="center"/>
    </xf>
    <xf numFmtId="1" fontId="41" fillId="0" borderId="0" xfId="0" applyNumberFormat="1" applyFont="1"/>
    <xf numFmtId="0" fontId="45" fillId="7" borderId="2" xfId="0" applyFont="1" applyFill="1" applyBorder="1"/>
    <xf numFmtId="0" fontId="58" fillId="13" borderId="3" xfId="0" applyFont="1" applyFill="1" applyBorder="1" applyAlignment="1" applyProtection="1">
      <alignment horizontal="center" vertical="center" wrapText="1"/>
    </xf>
    <xf numFmtId="0" fontId="59" fillId="0" borderId="0" xfId="0" applyFont="1" applyAlignment="1">
      <alignment wrapText="1"/>
    </xf>
    <xf numFmtId="0" fontId="58" fillId="13" borderId="69" xfId="0" applyFont="1" applyFill="1" applyBorder="1" applyAlignment="1" applyProtection="1">
      <alignment horizontal="center" vertical="center" wrapText="1"/>
    </xf>
    <xf numFmtId="0" fontId="24" fillId="7" borderId="0" xfId="0" applyFont="1" applyFill="1" applyBorder="1" applyAlignment="1" applyProtection="1">
      <alignment horizontal="left" vertical="justify" wrapText="1"/>
    </xf>
    <xf numFmtId="0" fontId="30" fillId="2" borderId="2" xfId="0" applyFont="1" applyFill="1" applyBorder="1" applyAlignment="1" applyProtection="1">
      <alignment horizontal="center" vertical="center" wrapText="1"/>
      <protection locked="0"/>
    </xf>
    <xf numFmtId="0" fontId="24" fillId="13" borderId="35" xfId="0" applyFont="1" applyFill="1" applyBorder="1" applyAlignment="1">
      <alignment horizontal="center" vertical="center" wrapText="1"/>
    </xf>
    <xf numFmtId="1" fontId="24" fillId="12" borderId="13" xfId="0" applyNumberFormat="1" applyFont="1" applyFill="1" applyBorder="1" applyAlignment="1" applyProtection="1">
      <alignment horizontal="center" vertical="center" wrapText="1"/>
    </xf>
    <xf numFmtId="0" fontId="22" fillId="7" borderId="32" xfId="0" applyFont="1" applyFill="1" applyBorder="1" applyAlignment="1">
      <alignment horizontal="left" vertical="center"/>
    </xf>
    <xf numFmtId="0" fontId="21" fillId="13" borderId="36" xfId="0" applyFont="1" applyFill="1" applyBorder="1" applyAlignment="1">
      <alignment horizontal="left" vertical="center" wrapText="1"/>
    </xf>
    <xf numFmtId="0" fontId="21" fillId="13" borderId="36" xfId="0" applyFont="1" applyFill="1" applyBorder="1" applyAlignment="1">
      <alignment horizontal="center" vertical="center" wrapText="1"/>
    </xf>
    <xf numFmtId="0" fontId="54" fillId="7" borderId="36" xfId="0" applyFont="1" applyFill="1" applyBorder="1" applyAlignment="1">
      <alignment vertical="center" wrapText="1"/>
    </xf>
    <xf numFmtId="0" fontId="33" fillId="7" borderId="36" xfId="0" applyFont="1" applyFill="1" applyBorder="1" applyAlignment="1">
      <alignment vertical="center" wrapText="1"/>
    </xf>
    <xf numFmtId="0" fontId="54" fillId="7" borderId="37" xfId="0" applyFont="1" applyFill="1" applyBorder="1" applyAlignment="1">
      <alignment vertical="center" wrapText="1"/>
    </xf>
    <xf numFmtId="0" fontId="54" fillId="0" borderId="0" xfId="0" applyFont="1" applyBorder="1" applyAlignment="1">
      <alignment vertical="center" wrapText="1"/>
    </xf>
    <xf numFmtId="0" fontId="54" fillId="0" borderId="37" xfId="0" applyFont="1" applyBorder="1" applyAlignment="1">
      <alignment vertical="center" wrapText="1"/>
    </xf>
    <xf numFmtId="0" fontId="54" fillId="0" borderId="4" xfId="0" applyFont="1" applyBorder="1" applyAlignment="1">
      <alignment horizontal="left" vertical="center" wrapText="1"/>
    </xf>
    <xf numFmtId="0" fontId="54" fillId="7" borderId="12" xfId="0" applyFont="1" applyFill="1" applyBorder="1" applyAlignment="1">
      <alignment vertical="center" wrapText="1"/>
    </xf>
    <xf numFmtId="0" fontId="54" fillId="7" borderId="15" xfId="0" applyFont="1" applyFill="1" applyBorder="1" applyAlignment="1">
      <alignment vertical="center" wrapText="1"/>
    </xf>
    <xf numFmtId="4" fontId="54" fillId="7" borderId="37" xfId="0" applyNumberFormat="1" applyFont="1" applyFill="1" applyBorder="1" applyAlignment="1">
      <alignment vertical="center" wrapText="1"/>
    </xf>
    <xf numFmtId="0" fontId="54" fillId="0" borderId="15" xfId="0" applyFont="1" applyBorder="1" applyAlignment="1">
      <alignment vertical="center" wrapText="1"/>
    </xf>
    <xf numFmtId="0" fontId="54" fillId="0" borderId="37" xfId="0" applyFont="1" applyBorder="1" applyAlignment="1">
      <alignment horizontal="left" vertical="center" wrapText="1"/>
    </xf>
    <xf numFmtId="0" fontId="54" fillId="0" borderId="6" xfId="0" applyFont="1" applyBorder="1" applyAlignment="1">
      <alignment vertical="center" wrapText="1"/>
    </xf>
    <xf numFmtId="0" fontId="54" fillId="0" borderId="5" xfId="0" applyFont="1" applyBorder="1" applyAlignment="1">
      <alignment horizontal="left" vertical="center" wrapText="1"/>
    </xf>
    <xf numFmtId="0" fontId="54" fillId="0" borderId="16" xfId="0" applyFont="1" applyBorder="1" applyAlignment="1">
      <alignment vertical="center" wrapText="1"/>
    </xf>
    <xf numFmtId="0" fontId="54" fillId="0" borderId="6" xfId="0" applyFont="1" applyBorder="1" applyAlignment="1">
      <alignment horizontal="left" vertical="center" wrapText="1"/>
    </xf>
    <xf numFmtId="0" fontId="34" fillId="0" borderId="36" xfId="0" applyFont="1" applyBorder="1" applyAlignment="1">
      <alignment horizontal="left" vertical="center" wrapText="1"/>
    </xf>
    <xf numFmtId="0" fontId="33" fillId="7" borderId="37" xfId="0" applyFont="1" applyFill="1" applyBorder="1" applyAlignment="1">
      <alignment vertical="center" wrapText="1"/>
    </xf>
    <xf numFmtId="4" fontId="54" fillId="7" borderId="37" xfId="0" applyNumberFormat="1" applyFont="1" applyFill="1" applyBorder="1" applyAlignment="1">
      <alignment vertical="top" wrapText="1"/>
    </xf>
    <xf numFmtId="4" fontId="54" fillId="0" borderId="37" xfId="0" applyNumberFormat="1" applyFont="1" applyBorder="1" applyAlignment="1">
      <alignment vertical="center" wrapText="1"/>
    </xf>
    <xf numFmtId="4" fontId="54" fillId="0" borderId="6" xfId="0" applyNumberFormat="1" applyFont="1" applyBorder="1" applyAlignment="1">
      <alignment vertical="center" wrapText="1"/>
    </xf>
    <xf numFmtId="0" fontId="33" fillId="7" borderId="12" xfId="0" applyFont="1" applyFill="1" applyBorder="1" applyAlignment="1">
      <alignment vertical="center" wrapText="1"/>
    </xf>
    <xf numFmtId="0" fontId="33" fillId="7" borderId="15" xfId="0" applyFont="1" applyFill="1" applyBorder="1" applyAlignment="1">
      <alignment vertical="center" wrapText="1"/>
    </xf>
    <xf numFmtId="0" fontId="54" fillId="0" borderId="17" xfId="0" applyFont="1" applyBorder="1" applyAlignment="1">
      <alignment vertical="center" wrapText="1"/>
    </xf>
    <xf numFmtId="0" fontId="54" fillId="0" borderId="1" xfId="0" applyFont="1" applyBorder="1" applyAlignment="1">
      <alignment vertical="center" wrapText="1"/>
    </xf>
    <xf numFmtId="4" fontId="54" fillId="0" borderId="13" xfId="0" applyNumberFormat="1" applyFont="1" applyBorder="1" applyAlignment="1">
      <alignment vertical="center" wrapText="1"/>
    </xf>
    <xf numFmtId="4" fontId="54" fillId="7" borderId="36" xfId="0" applyNumberFormat="1" applyFont="1" applyFill="1" applyBorder="1" applyAlignment="1">
      <alignment vertical="center" wrapText="1"/>
    </xf>
    <xf numFmtId="0" fontId="33" fillId="0" borderId="16" xfId="0" applyFont="1" applyBorder="1" applyAlignment="1">
      <alignment vertical="center"/>
    </xf>
    <xf numFmtId="0" fontId="33" fillId="0" borderId="13" xfId="0" applyFont="1" applyBorder="1" applyAlignment="1">
      <alignment vertical="center"/>
    </xf>
    <xf numFmtId="0" fontId="54" fillId="0" borderId="13" xfId="0" applyFont="1" applyBorder="1" applyAlignment="1">
      <alignment vertical="center" wrapText="1"/>
    </xf>
    <xf numFmtId="0" fontId="54" fillId="0" borderId="36" xfId="0" applyFont="1" applyBorder="1" applyAlignment="1">
      <alignment vertical="center" wrapText="1"/>
    </xf>
    <xf numFmtId="0" fontId="33" fillId="0" borderId="0" xfId="0" applyFont="1" applyBorder="1" applyAlignment="1">
      <alignment vertical="center"/>
    </xf>
    <xf numFmtId="0" fontId="33" fillId="0" borderId="1" xfId="0" applyFont="1" applyBorder="1" applyAlignment="1">
      <alignment vertical="center"/>
    </xf>
    <xf numFmtId="0" fontId="54" fillId="0" borderId="17" xfId="0" applyFont="1" applyBorder="1" applyAlignment="1">
      <alignment horizontal="left" vertical="center" wrapText="1"/>
    </xf>
    <xf numFmtId="0" fontId="33" fillId="0" borderId="6" xfId="0" applyFont="1" applyBorder="1" applyAlignment="1">
      <alignment horizontal="left" vertical="center" wrapText="1"/>
    </xf>
    <xf numFmtId="0" fontId="21" fillId="7" borderId="36" xfId="0" applyFont="1" applyFill="1" applyBorder="1" applyAlignment="1">
      <alignment horizontal="center" vertical="center" wrapText="1"/>
    </xf>
    <xf numFmtId="0" fontId="21" fillId="7" borderId="0" xfId="0" applyFont="1" applyFill="1" applyBorder="1" applyAlignment="1">
      <alignment wrapText="1"/>
    </xf>
    <xf numFmtId="0" fontId="28" fillId="0" borderId="26" xfId="0" applyFont="1" applyBorder="1" applyAlignment="1" applyProtection="1">
      <alignment vertical="center" wrapText="1"/>
      <protection locked="0"/>
    </xf>
    <xf numFmtId="0" fontId="28" fillId="7" borderId="26" xfId="0" applyFont="1" applyFill="1" applyBorder="1" applyAlignment="1" applyProtection="1">
      <alignment vertical="center" wrapText="1"/>
      <protection locked="0"/>
    </xf>
    <xf numFmtId="0" fontId="24" fillId="12" borderId="56" xfId="0" applyFont="1" applyFill="1" applyBorder="1" applyAlignment="1" applyProtection="1">
      <alignment horizontal="center" vertical="center"/>
    </xf>
    <xf numFmtId="0" fontId="24" fillId="7" borderId="0" xfId="0" applyFont="1" applyFill="1" applyBorder="1" applyAlignment="1" applyProtection="1">
      <alignment horizontal="left" vertical="center" wrapText="1"/>
    </xf>
    <xf numFmtId="0" fontId="30" fillId="7" borderId="0" xfId="0" applyFont="1" applyFill="1" applyBorder="1" applyAlignment="1" applyProtection="1">
      <alignment vertical="center" wrapText="1"/>
    </xf>
    <xf numFmtId="0" fontId="33" fillId="12" borderId="10" xfId="0" applyFont="1" applyFill="1" applyBorder="1" applyAlignment="1">
      <alignment horizontal="center" vertical="center" wrapText="1"/>
    </xf>
    <xf numFmtId="0" fontId="33" fillId="12" borderId="9" xfId="0" applyFont="1" applyFill="1" applyBorder="1" applyAlignment="1">
      <alignment horizontal="center" vertical="center" wrapText="1"/>
    </xf>
    <xf numFmtId="0" fontId="33" fillId="12" borderId="52" xfId="0" applyFont="1" applyFill="1" applyBorder="1" applyAlignment="1">
      <alignment horizontal="center" vertical="center" wrapText="1"/>
    </xf>
    <xf numFmtId="0" fontId="26" fillId="11" borderId="38" xfId="0" applyFont="1" applyFill="1" applyBorder="1" applyAlignment="1">
      <alignment horizontal="center" vertical="center" wrapText="1"/>
    </xf>
    <xf numFmtId="0" fontId="33" fillId="12" borderId="56" xfId="0" applyFont="1" applyFill="1" applyBorder="1" applyAlignment="1">
      <alignment horizontal="center" vertical="center" wrapText="1"/>
    </xf>
    <xf numFmtId="0" fontId="8" fillId="0" borderId="10" xfId="0" applyFont="1" applyBorder="1" applyAlignment="1" applyProtection="1">
      <alignment horizontal="center" vertical="center" wrapText="1"/>
      <protection locked="0"/>
    </xf>
    <xf numFmtId="1" fontId="24" fillId="6" borderId="10" xfId="0" applyNumberFormat="1" applyFont="1" applyFill="1" applyBorder="1" applyAlignment="1" applyProtection="1">
      <alignment horizontal="center" vertical="center" wrapText="1"/>
    </xf>
    <xf numFmtId="0" fontId="2" fillId="0" borderId="0" xfId="0" applyFont="1"/>
    <xf numFmtId="0" fontId="3" fillId="0" borderId="0" xfId="0" applyFont="1" applyAlignment="1">
      <alignment horizontal="center"/>
    </xf>
    <xf numFmtId="0" fontId="3" fillId="0" borderId="0" xfId="0" applyFont="1"/>
    <xf numFmtId="0" fontId="2" fillId="8" borderId="59" xfId="0" applyFont="1" applyFill="1" applyBorder="1" applyAlignment="1">
      <alignment horizontal="center" wrapText="1"/>
    </xf>
    <xf numFmtId="0" fontId="7" fillId="8" borderId="52" xfId="0" applyFont="1" applyFill="1" applyBorder="1" applyAlignment="1">
      <alignment horizontal="center"/>
    </xf>
    <xf numFmtId="0" fontId="7" fillId="8" borderId="61" xfId="0" applyFont="1" applyFill="1" applyBorder="1" applyAlignment="1">
      <alignment horizontal="center"/>
    </xf>
    <xf numFmtId="0" fontId="3" fillId="16" borderId="12" xfId="0" applyFont="1" applyFill="1" applyBorder="1" applyAlignment="1">
      <alignment horizontal="center"/>
    </xf>
    <xf numFmtId="0" fontId="3" fillId="16" borderId="16" xfId="0" applyFont="1" applyFill="1" applyBorder="1"/>
    <xf numFmtId="0" fontId="3" fillId="16" borderId="0" xfId="0" applyFont="1" applyFill="1" applyBorder="1" applyAlignment="1">
      <alignment horizontal="center" vertical="center"/>
    </xf>
    <xf numFmtId="0" fontId="3" fillId="16" borderId="0" xfId="0" applyFont="1" applyFill="1" applyBorder="1"/>
    <xf numFmtId="0" fontId="2" fillId="16" borderId="9" xfId="0" applyFont="1" applyFill="1" applyBorder="1" applyAlignment="1">
      <alignment horizontal="center"/>
    </xf>
    <xf numFmtId="0" fontId="2" fillId="16" borderId="60" xfId="0" applyFont="1" applyFill="1" applyBorder="1" applyAlignment="1">
      <alignment wrapText="1"/>
    </xf>
    <xf numFmtId="0" fontId="2" fillId="16" borderId="2" xfId="0" applyFont="1" applyFill="1" applyBorder="1" applyAlignment="1">
      <alignment horizontal="center"/>
    </xf>
    <xf numFmtId="0" fontId="2" fillId="16" borderId="8" xfId="0" applyFont="1" applyFill="1" applyBorder="1" applyAlignment="1">
      <alignment wrapText="1"/>
    </xf>
    <xf numFmtId="0" fontId="2" fillId="16" borderId="43" xfId="0" applyFont="1" applyFill="1" applyBorder="1" applyAlignment="1">
      <alignment wrapText="1"/>
    </xf>
    <xf numFmtId="0" fontId="3" fillId="16" borderId="3" xfId="0" applyFont="1" applyFill="1" applyBorder="1" applyAlignment="1">
      <alignment horizontal="center"/>
    </xf>
    <xf numFmtId="0" fontId="21" fillId="0" borderId="0" xfId="0" applyFont="1" applyAlignment="1">
      <alignment horizontal="left" vertical="center" wrapText="1"/>
    </xf>
    <xf numFmtId="0" fontId="2" fillId="0" borderId="28" xfId="0" applyFont="1" applyFill="1" applyBorder="1" applyAlignment="1">
      <alignment horizontal="left" vertical="top" wrapText="1"/>
    </xf>
    <xf numFmtId="0" fontId="2" fillId="0" borderId="2" xfId="0" applyFont="1" applyBorder="1" applyAlignment="1">
      <alignment horizontal="center" vertical="center"/>
    </xf>
    <xf numFmtId="0" fontId="24" fillId="7" borderId="8" xfId="0" applyFont="1" applyFill="1" applyBorder="1" applyAlignment="1" applyProtection="1">
      <alignment vertical="center" wrapText="1"/>
    </xf>
    <xf numFmtId="0" fontId="24" fillId="7" borderId="44" xfId="0" applyFont="1" applyFill="1" applyBorder="1" applyAlignment="1" applyProtection="1">
      <alignment vertical="center" wrapText="1"/>
    </xf>
    <xf numFmtId="0" fontId="24" fillId="7" borderId="7" xfId="0" applyFont="1" applyFill="1" applyBorder="1" applyAlignment="1" applyProtection="1">
      <alignment vertical="center" wrapText="1"/>
    </xf>
    <xf numFmtId="164" fontId="34" fillId="2" borderId="1" xfId="0" applyNumberFormat="1" applyFont="1" applyFill="1" applyBorder="1" applyAlignment="1">
      <alignment vertical="center" wrapText="1"/>
    </xf>
    <xf numFmtId="0" fontId="24" fillId="2" borderId="0" xfId="0" applyFont="1" applyFill="1" applyAlignment="1">
      <alignment horizontal="left"/>
    </xf>
    <xf numFmtId="14" fontId="24" fillId="2" borderId="38" xfId="0" applyNumberFormat="1" applyFont="1" applyFill="1" applyBorder="1" applyAlignment="1">
      <alignment horizontal="left"/>
    </xf>
    <xf numFmtId="0" fontId="23" fillId="2" borderId="0" xfId="0" applyFont="1" applyFill="1" applyAlignment="1">
      <alignment horizontal="left"/>
    </xf>
    <xf numFmtId="0" fontId="60" fillId="0" borderId="2" xfId="0" applyFont="1" applyBorder="1" applyAlignment="1" applyProtection="1">
      <alignment horizontal="center" wrapText="1"/>
      <protection locked="0"/>
    </xf>
    <xf numFmtId="0" fontId="27" fillId="13" borderId="18" xfId="0" applyFont="1" applyFill="1" applyBorder="1" applyAlignment="1">
      <alignment horizontal="center" wrapText="1"/>
    </xf>
    <xf numFmtId="0" fontId="27" fillId="13" borderId="10" xfId="0" applyFont="1" applyFill="1" applyBorder="1" applyAlignment="1">
      <alignment horizontal="center" wrapText="1"/>
    </xf>
    <xf numFmtId="0" fontId="27" fillId="13" borderId="17" xfId="0" applyFont="1" applyFill="1" applyBorder="1" applyAlignment="1">
      <alignment horizontal="center" wrapText="1"/>
    </xf>
    <xf numFmtId="0" fontId="25" fillId="13" borderId="3" xfId="0" applyFont="1" applyFill="1" applyBorder="1" applyAlignment="1" applyProtection="1">
      <alignment horizontal="center" vertical="center" wrapText="1"/>
    </xf>
    <xf numFmtId="0" fontId="25" fillId="13" borderId="1" xfId="0" applyFont="1" applyFill="1" applyBorder="1" applyAlignment="1" applyProtection="1">
      <alignment horizontal="center" vertical="center" wrapText="1"/>
    </xf>
    <xf numFmtId="0" fontId="25" fillId="13" borderId="69" xfId="0" applyFont="1" applyFill="1" applyBorder="1" applyAlignment="1" applyProtection="1">
      <alignment horizontal="center" vertical="center" wrapText="1"/>
    </xf>
    <xf numFmtId="0" fontId="30" fillId="2" borderId="34" xfId="0" applyFont="1" applyFill="1" applyBorder="1" applyAlignment="1" applyProtection="1">
      <alignment horizontal="center" vertical="center" wrapText="1"/>
      <protection locked="0"/>
    </xf>
    <xf numFmtId="0" fontId="30" fillId="2" borderId="34" xfId="0" applyFont="1" applyFill="1" applyBorder="1" applyAlignment="1" applyProtection="1">
      <alignment horizontal="left" vertical="center" wrapText="1"/>
      <protection locked="0"/>
    </xf>
    <xf numFmtId="0" fontId="2" fillId="2" borderId="34" xfId="0" applyFont="1" applyFill="1" applyBorder="1" applyAlignment="1" applyProtection="1">
      <alignment horizontal="center" vertical="center"/>
      <protection locked="0"/>
    </xf>
    <xf numFmtId="0" fontId="2" fillId="0" borderId="34" xfId="0" applyFont="1" applyBorder="1" applyAlignment="1" applyProtection="1">
      <alignment horizontal="center" vertical="center" wrapText="1"/>
      <protection locked="0"/>
    </xf>
    <xf numFmtId="0" fontId="4" fillId="2" borderId="34"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30" fillId="2" borderId="35" xfId="0" applyFont="1" applyFill="1" applyBorder="1" applyAlignment="1" applyProtection="1">
      <alignment horizontal="center" vertical="center" wrapText="1"/>
      <protection locked="0"/>
    </xf>
    <xf numFmtId="0" fontId="30" fillId="2" borderId="35" xfId="0" applyFont="1" applyFill="1" applyBorder="1" applyAlignment="1" applyProtection="1">
      <alignment horizontal="left" vertical="center" wrapText="1"/>
      <protection locked="0"/>
    </xf>
    <xf numFmtId="0" fontId="2" fillId="2" borderId="35" xfId="0" applyFont="1" applyFill="1" applyBorder="1" applyAlignment="1" applyProtection="1">
      <alignment horizontal="center" vertical="center"/>
      <protection locked="0"/>
    </xf>
    <xf numFmtId="0" fontId="2" fillId="0" borderId="35" xfId="0" applyFont="1" applyBorder="1" applyAlignment="1" applyProtection="1">
      <alignment horizontal="center" vertical="center" wrapText="1"/>
      <protection locked="0"/>
    </xf>
    <xf numFmtId="0" fontId="4" fillId="2" borderId="35" xfId="0" applyFont="1" applyFill="1" applyBorder="1" applyAlignment="1" applyProtection="1">
      <alignment horizontal="center" vertical="center"/>
      <protection locked="0"/>
    </xf>
    <xf numFmtId="0" fontId="4" fillId="7" borderId="35" xfId="0" applyFont="1" applyFill="1" applyBorder="1" applyAlignment="1" applyProtection="1">
      <alignment horizontal="center" vertical="center"/>
      <protection locked="0"/>
    </xf>
    <xf numFmtId="0" fontId="30" fillId="2" borderId="38" xfId="0" applyFont="1" applyFill="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4" fillId="2" borderId="38"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30" fillId="0" borderId="13" xfId="0" applyFont="1" applyBorder="1" applyProtection="1"/>
    <xf numFmtId="0" fontId="30" fillId="0" borderId="14" xfId="0" applyFont="1" applyBorder="1" applyProtection="1"/>
    <xf numFmtId="0" fontId="30" fillId="0" borderId="4" xfId="0" applyFont="1" applyBorder="1" applyProtection="1"/>
    <xf numFmtId="0" fontId="30" fillId="2" borderId="34" xfId="0" applyFont="1" applyFill="1" applyBorder="1" applyAlignment="1" applyProtection="1">
      <alignment horizontal="justify" vertical="top" wrapText="1"/>
      <protection locked="0"/>
    </xf>
    <xf numFmtId="0" fontId="53" fillId="2" borderId="19" xfId="0" applyFont="1" applyFill="1" applyBorder="1" applyAlignment="1" applyProtection="1">
      <alignment horizontal="left" vertical="center" wrapText="1"/>
      <protection locked="0"/>
    </xf>
    <xf numFmtId="0" fontId="21" fillId="0" borderId="42" xfId="0" applyFont="1" applyBorder="1" applyAlignment="1">
      <alignment wrapText="1"/>
    </xf>
    <xf numFmtId="0" fontId="26" fillId="11" borderId="10"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8" xfId="0" applyFont="1" applyFill="1" applyBorder="1" applyAlignment="1">
      <alignment vertical="center" wrapText="1"/>
    </xf>
    <xf numFmtId="0" fontId="7" fillId="0" borderId="7"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Border="1" applyAlignment="1">
      <alignment vertical="center" wrapText="1"/>
    </xf>
    <xf numFmtId="0" fontId="7" fillId="0" borderId="7" xfId="0" applyFont="1" applyBorder="1" applyAlignment="1">
      <alignment vertical="center" wrapText="1"/>
    </xf>
    <xf numFmtId="0" fontId="7" fillId="7" borderId="29" xfId="0" applyFont="1" applyFill="1" applyBorder="1" applyAlignment="1">
      <alignment vertical="center" wrapText="1"/>
    </xf>
    <xf numFmtId="0" fontId="26" fillId="11" borderId="78" xfId="0" applyFont="1" applyFill="1" applyBorder="1" applyAlignment="1">
      <alignment horizontal="center" vertical="center" wrapText="1"/>
    </xf>
    <xf numFmtId="0" fontId="33" fillId="12" borderId="34" xfId="0" applyFont="1" applyFill="1" applyBorder="1" applyAlignment="1">
      <alignment horizontal="center" vertical="center" wrapText="1"/>
    </xf>
    <xf numFmtId="0" fontId="7" fillId="0" borderId="8" xfId="0" applyFont="1" applyBorder="1" applyAlignment="1">
      <alignment horizontal="center" vertical="center" wrapText="1"/>
    </xf>
    <xf numFmtId="0" fontId="34" fillId="0" borderId="0" xfId="0" applyFont="1" applyBorder="1" applyAlignment="1">
      <alignment wrapText="1"/>
    </xf>
    <xf numFmtId="0" fontId="7" fillId="7" borderId="2" xfId="0" applyFont="1" applyFill="1" applyBorder="1" applyAlignment="1">
      <alignment vertical="center" wrapText="1"/>
    </xf>
    <xf numFmtId="0" fontId="24" fillId="0" borderId="2" xfId="0" applyFont="1" applyBorder="1" applyAlignment="1">
      <alignment horizontal="center"/>
    </xf>
    <xf numFmtId="0" fontId="0" fillId="0" borderId="2" xfId="0" applyBorder="1" applyAlignment="1">
      <alignment horizontal="center"/>
    </xf>
    <xf numFmtId="0" fontId="22" fillId="0" borderId="2" xfId="0" applyFont="1" applyBorder="1" applyAlignment="1">
      <alignment vertical="top"/>
    </xf>
    <xf numFmtId="0" fontId="22" fillId="0" borderId="2" xfId="0" applyFont="1" applyBorder="1" applyAlignment="1">
      <alignment vertical="top" wrapText="1"/>
    </xf>
    <xf numFmtId="0" fontId="4" fillId="14" borderId="0" xfId="0" applyFont="1" applyFill="1" applyBorder="1" applyAlignment="1">
      <alignment horizontal="center"/>
    </xf>
    <xf numFmtId="0" fontId="38" fillId="14" borderId="0" xfId="0" applyFont="1" applyFill="1" applyBorder="1" applyAlignment="1">
      <alignment horizontal="center"/>
    </xf>
    <xf numFmtId="0" fontId="30" fillId="0" borderId="39" xfId="0" applyFont="1" applyBorder="1" applyAlignment="1" applyProtection="1">
      <alignment horizontal="left"/>
    </xf>
    <xf numFmtId="0" fontId="38" fillId="14" borderId="13" xfId="0" applyFont="1" applyFill="1" applyBorder="1" applyAlignment="1">
      <alignment horizontal="center" vertical="center"/>
    </xf>
    <xf numFmtId="0" fontId="24" fillId="11" borderId="78" xfId="0" applyFont="1" applyFill="1" applyBorder="1" applyAlignment="1">
      <alignment horizontal="center" vertical="center" wrapText="1"/>
    </xf>
    <xf numFmtId="0" fontId="24" fillId="11" borderId="10" xfId="0" applyFont="1" applyFill="1" applyBorder="1" applyAlignment="1">
      <alignment horizontal="center" vertical="center" wrapText="1"/>
    </xf>
    <xf numFmtId="0" fontId="30" fillId="12" borderId="77"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4" fillId="0" borderId="0" xfId="0" applyFont="1" applyBorder="1" applyAlignment="1" applyProtection="1">
      <alignment horizontal="center" vertical="center" wrapText="1"/>
      <protection locked="0"/>
    </xf>
    <xf numFmtId="0" fontId="34" fillId="7" borderId="28" xfId="0" applyFont="1" applyFill="1" applyBorder="1" applyAlignment="1" applyProtection="1">
      <alignment horizontal="left" vertical="center" wrapText="1"/>
      <protection locked="0"/>
    </xf>
    <xf numFmtId="0" fontId="34" fillId="7" borderId="30" xfId="0" applyFont="1" applyFill="1" applyBorder="1" applyAlignment="1" applyProtection="1">
      <alignment horizontal="left" vertical="center" wrapText="1"/>
      <protection locked="0"/>
    </xf>
    <xf numFmtId="0" fontId="34" fillId="0" borderId="55" xfId="0" applyFont="1" applyBorder="1" applyAlignment="1" applyProtection="1">
      <alignment horizontal="center" vertical="center" wrapText="1"/>
      <protection locked="0"/>
    </xf>
    <xf numFmtId="0" fontId="34" fillId="0" borderId="58" xfId="0" applyFont="1" applyBorder="1" applyAlignment="1" applyProtection="1">
      <alignment horizontal="center" vertical="center" wrapText="1"/>
      <protection locked="0"/>
    </xf>
    <xf numFmtId="0" fontId="34" fillId="0" borderId="28" xfId="0" applyFont="1" applyBorder="1" applyAlignment="1" applyProtection="1">
      <alignment horizontal="center" vertical="center" wrapText="1"/>
      <protection locked="0"/>
    </xf>
    <xf numFmtId="0" fontId="34" fillId="0" borderId="30" xfId="0" applyFont="1" applyBorder="1" applyAlignment="1" applyProtection="1">
      <alignment horizontal="center" vertical="center" wrapText="1"/>
      <protection locked="0"/>
    </xf>
    <xf numFmtId="0" fontId="34" fillId="0" borderId="26" xfId="0" applyFont="1" applyBorder="1" applyAlignment="1" applyProtection="1">
      <alignment horizontal="center" vertical="center" wrapText="1"/>
      <protection locked="0"/>
    </xf>
    <xf numFmtId="0" fontId="34" fillId="0" borderId="28" xfId="0" applyFont="1" applyBorder="1" applyAlignment="1" applyProtection="1">
      <alignment horizontal="left" vertical="center" wrapText="1"/>
      <protection locked="0"/>
    </xf>
    <xf numFmtId="0" fontId="34" fillId="0" borderId="30" xfId="0" applyFont="1" applyBorder="1" applyAlignment="1" applyProtection="1">
      <alignment horizontal="left" vertical="center" wrapText="1"/>
      <protection locked="0"/>
    </xf>
    <xf numFmtId="0" fontId="1" fillId="0" borderId="0" xfId="2" applyFont="1" applyFill="1" applyBorder="1" applyAlignment="1">
      <alignment horizontal="left" vertical="center" wrapText="1"/>
    </xf>
    <xf numFmtId="0" fontId="21" fillId="13" borderId="48" xfId="0" applyFont="1" applyFill="1" applyBorder="1" applyAlignment="1">
      <alignment horizontal="center" vertical="center" wrapText="1"/>
    </xf>
    <xf numFmtId="0" fontId="21" fillId="13" borderId="42" xfId="0" applyFont="1" applyFill="1" applyBorder="1" applyAlignment="1">
      <alignment horizontal="center" vertical="center" wrapText="1"/>
    </xf>
    <xf numFmtId="0" fontId="21" fillId="13" borderId="11" xfId="0" applyFont="1" applyFill="1" applyBorder="1" applyAlignment="1">
      <alignment horizontal="center" vertical="center" wrapText="1"/>
    </xf>
    <xf numFmtId="0" fontId="21" fillId="7" borderId="77" xfId="0" applyFont="1" applyFill="1" applyBorder="1" applyAlignment="1">
      <alignment horizontal="center" vertical="center" wrapText="1"/>
    </xf>
    <xf numFmtId="0" fontId="21" fillId="7" borderId="70"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34" fillId="0" borderId="32" xfId="0" applyFont="1" applyBorder="1" applyAlignment="1" applyProtection="1">
      <alignment horizontal="left" vertical="center" wrapText="1"/>
      <protection locked="0"/>
    </xf>
    <xf numFmtId="0" fontId="34" fillId="0" borderId="26" xfId="0" applyFont="1" applyBorder="1" applyAlignment="1" applyProtection="1">
      <alignment horizontal="left" vertical="center" wrapText="1"/>
      <protection locked="0"/>
    </xf>
    <xf numFmtId="0" fontId="34" fillId="7" borderId="1" xfId="0" applyFont="1" applyFill="1" applyBorder="1" applyAlignment="1">
      <alignment horizontal="left" vertical="center" wrapText="1"/>
    </xf>
    <xf numFmtId="0" fontId="21" fillId="13" borderId="12" xfId="0" applyFont="1" applyFill="1" applyBorder="1" applyAlignment="1">
      <alignment horizontal="center" vertical="center" textRotation="90" wrapText="1"/>
    </xf>
    <xf numFmtId="0" fontId="21" fillId="13" borderId="15" xfId="0" applyFont="1" applyFill="1" applyBorder="1" applyAlignment="1">
      <alignment horizontal="center" vertical="center" textRotation="90" wrapText="1"/>
    </xf>
    <xf numFmtId="0" fontId="21" fillId="13" borderId="16" xfId="0" applyFont="1" applyFill="1" applyBorder="1" applyAlignment="1">
      <alignment horizontal="center" vertical="center" textRotation="90" wrapText="1"/>
    </xf>
    <xf numFmtId="0" fontId="21" fillId="13" borderId="36" xfId="0" applyFont="1" applyFill="1" applyBorder="1" applyAlignment="1">
      <alignment horizontal="center" vertical="center" textRotation="90" wrapText="1"/>
    </xf>
    <xf numFmtId="0" fontId="21" fillId="13" borderId="37" xfId="0" applyFont="1" applyFill="1" applyBorder="1" applyAlignment="1">
      <alignment horizontal="center" vertical="center" textRotation="90" wrapText="1"/>
    </xf>
    <xf numFmtId="0" fontId="21" fillId="13" borderId="6" xfId="0" applyFont="1" applyFill="1" applyBorder="1" applyAlignment="1">
      <alignment horizontal="center" vertical="center" textRotation="90" wrapText="1"/>
    </xf>
    <xf numFmtId="0" fontId="54" fillId="7" borderId="15" xfId="0" applyFont="1" applyFill="1" applyBorder="1" applyAlignment="1">
      <alignment horizontal="left" vertical="center" wrapText="1"/>
    </xf>
    <xf numFmtId="4" fontId="54" fillId="7" borderId="37" xfId="0" applyNumberFormat="1" applyFont="1" applyFill="1" applyBorder="1" applyAlignment="1">
      <alignment horizontal="left" vertical="center" wrapText="1"/>
    </xf>
    <xf numFmtId="0" fontId="54" fillId="0" borderId="15" xfId="0" applyFont="1" applyBorder="1" applyAlignment="1">
      <alignment horizontal="left" vertical="center" wrapText="1"/>
    </xf>
    <xf numFmtId="0" fontId="21" fillId="13" borderId="14" xfId="0" applyFont="1" applyFill="1" applyBorder="1" applyAlignment="1">
      <alignment horizontal="center" vertical="center" textRotation="90" wrapText="1"/>
    </xf>
    <xf numFmtId="0" fontId="21" fillId="13" borderId="4" xfId="0" applyFont="1" applyFill="1" applyBorder="1" applyAlignment="1">
      <alignment horizontal="center" vertical="center" textRotation="90" wrapText="1"/>
    </xf>
    <xf numFmtId="0" fontId="21" fillId="13" borderId="5" xfId="0" applyFont="1" applyFill="1" applyBorder="1" applyAlignment="1">
      <alignment horizontal="center" vertical="center" textRotation="90" wrapText="1"/>
    </xf>
    <xf numFmtId="0" fontId="54" fillId="7" borderId="36" xfId="0" applyFont="1" applyFill="1" applyBorder="1" applyAlignment="1">
      <alignment horizontal="center" vertical="center" wrapText="1"/>
    </xf>
    <xf numFmtId="0" fontId="54" fillId="7" borderId="37" xfId="0" applyFont="1" applyFill="1" applyBorder="1" applyAlignment="1">
      <alignment horizontal="center" vertical="center" wrapText="1"/>
    </xf>
    <xf numFmtId="0" fontId="33" fillId="0" borderId="15" xfId="0" applyFont="1" applyBorder="1" applyAlignment="1">
      <alignment horizontal="left" vertical="center" wrapText="1"/>
    </xf>
    <xf numFmtId="0" fontId="34" fillId="0" borderId="37" xfId="0" applyFont="1" applyBorder="1" applyAlignment="1">
      <alignment horizontal="left" vertical="center" wrapText="1"/>
    </xf>
    <xf numFmtId="0" fontId="54" fillId="0" borderId="0" xfId="0" applyFont="1" applyBorder="1" applyAlignment="1">
      <alignment horizontal="left" vertical="center" wrapText="1"/>
    </xf>
    <xf numFmtId="0" fontId="54" fillId="0" borderId="37" xfId="0" applyFont="1" applyBorder="1" applyAlignment="1">
      <alignment horizontal="left" vertical="center" wrapText="1"/>
    </xf>
    <xf numFmtId="0" fontId="33" fillId="7" borderId="12" xfId="0" applyFont="1" applyFill="1" applyBorder="1" applyAlignment="1">
      <alignment horizontal="left" vertical="center" wrapText="1"/>
    </xf>
    <xf numFmtId="0" fontId="33" fillId="7" borderId="15" xfId="0" applyFont="1" applyFill="1" applyBorder="1" applyAlignment="1">
      <alignment horizontal="left" vertical="center" wrapText="1"/>
    </xf>
    <xf numFmtId="0" fontId="54" fillId="0" borderId="13" xfId="0" applyFont="1" applyBorder="1" applyAlignment="1">
      <alignment horizontal="left" vertical="center" wrapText="1"/>
    </xf>
    <xf numFmtId="0" fontId="54" fillId="7" borderId="37" xfId="0" applyFont="1" applyFill="1" applyBorder="1" applyAlignment="1">
      <alignment horizontal="left" vertical="center" wrapText="1"/>
    </xf>
    <xf numFmtId="0" fontId="54" fillId="0" borderId="6" xfId="0" applyFont="1" applyBorder="1" applyAlignment="1">
      <alignment horizontal="left" vertical="center" wrapText="1"/>
    </xf>
    <xf numFmtId="0" fontId="21" fillId="14" borderId="12" xfId="0" applyFont="1" applyFill="1" applyBorder="1" applyAlignment="1">
      <alignment horizontal="center" vertical="center" wrapText="1"/>
    </xf>
    <xf numFmtId="0" fontId="21" fillId="14" borderId="13" xfId="0" applyFont="1" applyFill="1" applyBorder="1" applyAlignment="1">
      <alignment horizontal="center" vertical="center" wrapText="1"/>
    </xf>
    <xf numFmtId="0" fontId="21" fillId="14" borderId="14" xfId="0" applyFont="1" applyFill="1" applyBorder="1" applyAlignment="1">
      <alignment horizontal="center" vertical="center" wrapText="1"/>
    </xf>
    <xf numFmtId="0" fontId="21" fillId="0" borderId="45"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24" xfId="0" applyFont="1" applyBorder="1" applyAlignment="1">
      <alignment horizontal="center" vertical="center" wrapText="1"/>
    </xf>
    <xf numFmtId="0" fontId="21" fillId="14" borderId="59" xfId="0" applyFont="1" applyFill="1" applyBorder="1" applyAlignment="1">
      <alignment horizontal="center" vertical="center" wrapText="1"/>
    </xf>
    <xf numFmtId="0" fontId="21" fillId="14" borderId="65" xfId="0" applyFont="1" applyFill="1" applyBorder="1" applyAlignment="1">
      <alignment horizontal="center" vertical="center" wrapText="1"/>
    </xf>
    <xf numFmtId="0" fontId="21" fillId="7" borderId="0" xfId="0" applyFont="1" applyFill="1" applyBorder="1" applyAlignment="1">
      <alignment horizontal="left" vertical="center" wrapText="1"/>
    </xf>
    <xf numFmtId="0" fontId="21" fillId="7" borderId="0" xfId="0" applyFont="1" applyFill="1" applyBorder="1" applyAlignment="1" applyProtection="1">
      <alignment horizontal="center" vertical="center" wrapText="1"/>
      <protection locked="0"/>
    </xf>
    <xf numFmtId="0" fontId="34" fillId="0" borderId="48" xfId="0" applyFont="1" applyFill="1" applyBorder="1" applyAlignment="1" applyProtection="1">
      <alignment wrapText="1"/>
      <protection locked="0"/>
    </xf>
    <xf numFmtId="0" fontId="34" fillId="0" borderId="42" xfId="0" applyFont="1" applyFill="1" applyBorder="1" applyAlignment="1" applyProtection="1">
      <alignment wrapText="1"/>
      <protection locked="0"/>
    </xf>
    <xf numFmtId="0" fontId="34" fillId="0" borderId="11" xfId="0" applyFont="1" applyFill="1" applyBorder="1" applyAlignment="1" applyProtection="1">
      <alignment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Border="1" applyAlignment="1" applyProtection="1">
      <alignment horizontal="center" vertical="center" wrapText="1"/>
      <protection locked="0"/>
    </xf>
    <xf numFmtId="0" fontId="30" fillId="0" borderId="8" xfId="0" applyFont="1" applyBorder="1" applyAlignment="1">
      <alignment horizontal="left" vertical="center" wrapText="1"/>
    </xf>
    <xf numFmtId="0" fontId="30" fillId="0" borderId="44" xfId="0" applyFont="1" applyBorder="1" applyAlignment="1">
      <alignment horizontal="left" vertical="center" wrapText="1"/>
    </xf>
    <xf numFmtId="0" fontId="30" fillId="0" borderId="7" xfId="0" applyFont="1" applyBorder="1" applyAlignment="1">
      <alignment horizontal="left" vertical="center" wrapText="1"/>
    </xf>
    <xf numFmtId="0" fontId="24" fillId="13" borderId="49" xfId="0" applyFont="1" applyFill="1" applyBorder="1" applyAlignment="1">
      <alignment horizontal="center" vertical="center" wrapText="1"/>
    </xf>
    <xf numFmtId="0" fontId="24" fillId="13" borderId="20" xfId="0" applyFont="1" applyFill="1" applyBorder="1" applyAlignment="1">
      <alignment horizontal="center" vertical="center" wrapText="1"/>
    </xf>
    <xf numFmtId="0" fontId="24" fillId="13" borderId="60" xfId="0" applyFont="1" applyFill="1" applyBorder="1" applyAlignment="1">
      <alignment horizontal="center" vertical="center" wrapText="1"/>
    </xf>
    <xf numFmtId="0" fontId="24" fillId="13" borderId="19" xfId="0" applyFont="1" applyFill="1" applyBorder="1" applyAlignment="1">
      <alignment horizontal="center" vertical="center" wrapText="1"/>
    </xf>
    <xf numFmtId="0" fontId="7" fillId="0" borderId="8" xfId="0" applyFont="1" applyBorder="1" applyAlignment="1">
      <alignment horizontal="left" vertical="center" wrapText="1"/>
    </xf>
    <xf numFmtId="0" fontId="7" fillId="0" borderId="44" xfId="0" applyFont="1" applyBorder="1" applyAlignment="1">
      <alignment horizontal="left" vertical="center" wrapText="1"/>
    </xf>
    <xf numFmtId="0" fontId="7" fillId="0" borderId="7" xfId="0" applyFont="1" applyBorder="1" applyAlignment="1">
      <alignment horizontal="left" vertical="center" wrapText="1"/>
    </xf>
    <xf numFmtId="0" fontId="17" fillId="7" borderId="2" xfId="0" applyFont="1" applyFill="1" applyBorder="1" applyAlignment="1">
      <alignment vertical="center" wrapText="1"/>
    </xf>
    <xf numFmtId="0" fontId="17" fillId="7" borderId="8" xfId="0" applyFont="1" applyFill="1" applyBorder="1" applyAlignment="1">
      <alignment vertical="center" wrapText="1"/>
    </xf>
    <xf numFmtId="0" fontId="17" fillId="7" borderId="44" xfId="0" applyFont="1" applyFill="1" applyBorder="1" applyAlignment="1">
      <alignment vertical="center" wrapText="1"/>
    </xf>
    <xf numFmtId="0" fontId="17" fillId="7" borderId="7" xfId="0" applyFont="1" applyFill="1" applyBorder="1" applyAlignment="1">
      <alignment vertical="center" wrapText="1"/>
    </xf>
    <xf numFmtId="0" fontId="7" fillId="0" borderId="8" xfId="0" applyFont="1" applyBorder="1" applyAlignment="1">
      <alignment horizontal="left" vertical="top" wrapText="1"/>
    </xf>
    <xf numFmtId="0" fontId="7" fillId="0" borderId="44" xfId="0" applyFont="1" applyBorder="1" applyAlignment="1">
      <alignment horizontal="left" vertical="top" wrapText="1"/>
    </xf>
    <xf numFmtId="0" fontId="7" fillId="0" borderId="7" xfId="0" applyFont="1" applyBorder="1" applyAlignment="1">
      <alignment horizontal="left" vertical="top" wrapText="1"/>
    </xf>
    <xf numFmtId="0" fontId="7" fillId="7" borderId="2" xfId="0" applyFont="1" applyFill="1" applyBorder="1" applyAlignment="1">
      <alignment vertical="center" wrapText="1"/>
    </xf>
    <xf numFmtId="0" fontId="24" fillId="0" borderId="0" xfId="0" applyFont="1" applyAlignment="1">
      <alignment horizontal="center"/>
    </xf>
    <xf numFmtId="0" fontId="24" fillId="7" borderId="0" xfId="0" applyFont="1" applyFill="1" applyBorder="1" applyAlignment="1">
      <alignment horizontal="left" vertical="center" wrapText="1"/>
    </xf>
    <xf numFmtId="0" fontId="30" fillId="7" borderId="0" xfId="0" applyFont="1" applyFill="1" applyBorder="1" applyAlignment="1">
      <alignment horizontal="left" vertical="center" wrapText="1"/>
    </xf>
    <xf numFmtId="0" fontId="24" fillId="14" borderId="48" xfId="0" applyFont="1" applyFill="1" applyBorder="1" applyAlignment="1">
      <alignment horizontal="center" vertical="center" wrapText="1"/>
    </xf>
    <xf numFmtId="0" fontId="30" fillId="14" borderId="11"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24" fillId="13" borderId="37" xfId="0" applyFont="1" applyFill="1" applyBorder="1" applyAlignment="1">
      <alignment horizontal="center" vertical="center" wrapText="1"/>
    </xf>
    <xf numFmtId="0" fontId="24" fillId="13" borderId="6" xfId="0" applyFont="1" applyFill="1" applyBorder="1" applyAlignment="1">
      <alignment horizontal="center" vertical="center" wrapText="1"/>
    </xf>
    <xf numFmtId="0" fontId="24" fillId="13" borderId="18" xfId="0" applyFont="1" applyFill="1" applyBorder="1" applyAlignment="1">
      <alignment horizontal="center" vertical="center" wrapText="1"/>
    </xf>
    <xf numFmtId="0" fontId="24" fillId="13" borderId="69" xfId="0" applyFont="1" applyFill="1" applyBorder="1" applyAlignment="1">
      <alignment horizontal="center" vertical="center" wrapText="1"/>
    </xf>
    <xf numFmtId="0" fontId="29" fillId="7" borderId="48" xfId="0" applyFont="1" applyFill="1" applyBorder="1" applyAlignment="1">
      <alignment horizontal="left" vertical="center" wrapText="1"/>
    </xf>
    <xf numFmtId="0" fontId="29" fillId="7" borderId="42" xfId="0" applyFont="1" applyFill="1" applyBorder="1" applyAlignment="1">
      <alignment horizontal="left" vertical="center" wrapText="1"/>
    </xf>
    <xf numFmtId="0" fontId="29" fillId="7" borderId="11" xfId="0" applyFont="1" applyFill="1" applyBorder="1" applyAlignment="1">
      <alignment horizontal="left" vertical="center" wrapText="1"/>
    </xf>
    <xf numFmtId="0" fontId="24" fillId="7" borderId="0" xfId="0" applyFont="1" applyFill="1" applyBorder="1" applyAlignment="1">
      <alignment horizontal="left" vertical="center"/>
    </xf>
    <xf numFmtId="0" fontId="30" fillId="14" borderId="42" xfId="0" applyFont="1" applyFill="1" applyBorder="1" applyAlignment="1">
      <alignment horizontal="center" vertical="center" wrapText="1"/>
    </xf>
    <xf numFmtId="0" fontId="24" fillId="0" borderId="55" xfId="0" applyFont="1" applyBorder="1" applyAlignment="1">
      <alignment horizontal="center" vertical="center"/>
    </xf>
    <xf numFmtId="0" fontId="24" fillId="0" borderId="34" xfId="0" applyFont="1" applyBorder="1" applyAlignment="1">
      <alignment horizontal="center" vertical="center"/>
    </xf>
    <xf numFmtId="0" fontId="24" fillId="0" borderId="58" xfId="0" applyFont="1" applyBorder="1" applyAlignment="1">
      <alignment horizontal="center" vertical="center"/>
    </xf>
    <xf numFmtId="0" fontId="24" fillId="13" borderId="70" xfId="0" applyFont="1" applyFill="1" applyBorder="1" applyAlignment="1">
      <alignment horizontal="center" vertical="center" wrapText="1"/>
    </xf>
    <xf numFmtId="0" fontId="24" fillId="13" borderId="71" xfId="0" applyFont="1" applyFill="1" applyBorder="1" applyAlignment="1">
      <alignment horizontal="center" vertical="center" wrapText="1"/>
    </xf>
    <xf numFmtId="0" fontId="24" fillId="13" borderId="61"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24" fillId="13" borderId="2" xfId="0" applyFont="1" applyFill="1" applyBorder="1" applyAlignment="1">
      <alignment horizontal="center" vertical="center" wrapText="1"/>
    </xf>
    <xf numFmtId="0" fontId="24" fillId="13" borderId="35" xfId="0" applyFont="1" applyFill="1" applyBorder="1" applyAlignment="1">
      <alignment horizontal="center" vertical="center" wrapText="1"/>
    </xf>
    <xf numFmtId="0" fontId="24" fillId="0" borderId="28" xfId="0" applyFont="1" applyBorder="1" applyAlignment="1">
      <alignment horizontal="center" vertical="center"/>
    </xf>
    <xf numFmtId="0" fontId="24" fillId="0" borderId="2" xfId="0" applyFont="1" applyBorder="1" applyAlignment="1">
      <alignment horizontal="center" vertical="center"/>
    </xf>
    <xf numFmtId="0" fontId="24" fillId="0" borderId="30" xfId="0" applyFont="1" applyBorder="1" applyAlignment="1">
      <alignment horizontal="center" vertical="center"/>
    </xf>
    <xf numFmtId="0" fontId="24" fillId="0" borderId="29" xfId="0" applyFont="1" applyBorder="1" applyAlignment="1">
      <alignment horizontal="center" vertical="center"/>
    </xf>
    <xf numFmtId="0" fontId="24" fillId="0" borderId="35" xfId="0" applyFont="1" applyBorder="1" applyAlignment="1">
      <alignment horizontal="center" vertical="center"/>
    </xf>
    <xf numFmtId="0" fontId="24" fillId="0" borderId="31" xfId="0" applyFont="1" applyBorder="1" applyAlignment="1">
      <alignment horizontal="center" vertical="center"/>
    </xf>
    <xf numFmtId="0" fontId="24" fillId="0" borderId="13" xfId="0" applyFont="1" applyBorder="1" applyAlignment="1">
      <alignment horizontal="center" vertical="top"/>
    </xf>
    <xf numFmtId="0" fontId="24" fillId="0" borderId="12" xfId="0" applyFont="1" applyBorder="1" applyAlignment="1">
      <alignment horizontal="center"/>
    </xf>
    <xf numFmtId="0" fontId="24" fillId="0" borderId="13" xfId="0" applyFont="1" applyBorder="1" applyAlignment="1">
      <alignment horizontal="center"/>
    </xf>
    <xf numFmtId="0" fontId="24" fillId="0" borderId="15" xfId="0" applyFont="1" applyBorder="1" applyAlignment="1">
      <alignment horizontal="center"/>
    </xf>
    <xf numFmtId="0" fontId="24" fillId="0" borderId="0" xfId="0" applyFont="1" applyBorder="1" applyAlignment="1">
      <alignment horizontal="center"/>
    </xf>
    <xf numFmtId="0" fontId="24" fillId="0" borderId="16" xfId="0" applyFont="1" applyBorder="1" applyAlignment="1">
      <alignment horizontal="center"/>
    </xf>
    <xf numFmtId="0" fontId="24" fillId="0" borderId="1" xfId="0" applyFont="1" applyBorder="1" applyAlignment="1">
      <alignment horizontal="center"/>
    </xf>
    <xf numFmtId="0" fontId="24" fillId="0" borderId="48" xfId="0" applyFont="1" applyBorder="1" applyAlignment="1">
      <alignment horizontal="center" vertical="top" wrapText="1"/>
    </xf>
    <xf numFmtId="0" fontId="24" fillId="0" borderId="11" xfId="0" applyFont="1" applyBorder="1" applyAlignment="1">
      <alignment horizontal="center" vertical="top" wrapText="1"/>
    </xf>
    <xf numFmtId="0" fontId="24" fillId="0" borderId="73" xfId="0" applyFont="1" applyBorder="1" applyAlignment="1">
      <alignment horizontal="center" vertical="top" wrapText="1"/>
    </xf>
    <xf numFmtId="0" fontId="24" fillId="0" borderId="64" xfId="0" applyFont="1" applyBorder="1" applyAlignment="1">
      <alignment horizontal="center" vertical="top" wrapText="1"/>
    </xf>
    <xf numFmtId="0" fontId="24" fillId="13" borderId="48" xfId="0" applyFont="1" applyFill="1" applyBorder="1" applyAlignment="1">
      <alignment horizontal="center" vertical="center" wrapText="1"/>
    </xf>
    <xf numFmtId="0" fontId="24" fillId="13" borderId="42" xfId="0" applyFont="1" applyFill="1" applyBorder="1" applyAlignment="1">
      <alignment horizontal="center" vertical="center" wrapText="1"/>
    </xf>
    <xf numFmtId="0" fontId="24" fillId="13" borderId="11" xfId="0" applyFont="1" applyFill="1" applyBorder="1" applyAlignment="1">
      <alignment horizontal="center" vertical="center" wrapText="1"/>
    </xf>
    <xf numFmtId="0" fontId="7" fillId="0" borderId="66" xfId="0" applyFont="1" applyBorder="1" applyAlignment="1">
      <alignment horizontal="left" vertical="center" wrapText="1"/>
    </xf>
    <xf numFmtId="0" fontId="7" fillId="0" borderId="41" xfId="0" applyFont="1" applyBorder="1" applyAlignment="1">
      <alignment horizontal="left" vertical="center" wrapText="1"/>
    </xf>
    <xf numFmtId="0" fontId="7" fillId="7" borderId="9" xfId="0" applyFont="1" applyFill="1" applyBorder="1" applyAlignment="1">
      <alignment vertical="center" wrapText="1"/>
    </xf>
    <xf numFmtId="0" fontId="30" fillId="0" borderId="19" xfId="0" applyFont="1" applyBorder="1" applyAlignment="1">
      <alignment horizontal="left" vertical="top" wrapText="1"/>
    </xf>
    <xf numFmtId="0" fontId="30" fillId="0" borderId="60" xfId="0" applyFont="1" applyBorder="1" applyAlignment="1">
      <alignment horizontal="left" vertical="top" wrapText="1"/>
    </xf>
    <xf numFmtId="0" fontId="30" fillId="0" borderId="68" xfId="0" applyFont="1" applyBorder="1" applyAlignment="1">
      <alignment horizontal="center" vertical="top" wrapText="1"/>
    </xf>
    <xf numFmtId="0" fontId="30" fillId="0" borderId="67" xfId="0" applyFont="1" applyBorder="1" applyAlignment="1">
      <alignment horizontal="center" vertical="top" wrapText="1"/>
    </xf>
    <xf numFmtId="0" fontId="7" fillId="0" borderId="2" xfId="0" applyFont="1" applyFill="1" applyBorder="1" applyAlignment="1">
      <alignment vertical="center" wrapText="1"/>
    </xf>
    <xf numFmtId="0" fontId="7" fillId="0" borderId="8"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7" borderId="35" xfId="0" applyFont="1" applyFill="1" applyBorder="1" applyAlignment="1">
      <alignment vertical="center" wrapText="1"/>
    </xf>
    <xf numFmtId="0" fontId="30" fillId="0" borderId="36" xfId="0" applyFont="1" applyBorder="1" applyAlignment="1">
      <alignment horizontal="center" vertical="center" wrapText="1"/>
    </xf>
    <xf numFmtId="0" fontId="30" fillId="0" borderId="25" xfId="0" applyFont="1" applyBorder="1" applyAlignment="1">
      <alignment horizontal="center" vertical="center" wrapText="1"/>
    </xf>
    <xf numFmtId="0" fontId="17" fillId="0" borderId="46" xfId="0" applyFont="1" applyBorder="1" applyAlignment="1">
      <alignment horizontal="left" vertical="top" wrapText="1"/>
    </xf>
    <xf numFmtId="0" fontId="17" fillId="0" borderId="44" xfId="0" applyFont="1" applyBorder="1" applyAlignment="1">
      <alignment horizontal="left" vertical="top" wrapText="1"/>
    </xf>
    <xf numFmtId="0" fontId="17" fillId="0" borderId="23" xfId="0" applyFont="1" applyBorder="1" applyAlignment="1">
      <alignment horizontal="left" vertical="top" wrapText="1"/>
    </xf>
    <xf numFmtId="0" fontId="30" fillId="0" borderId="63" xfId="0" applyFont="1" applyBorder="1" applyAlignment="1">
      <alignment horizontal="center" vertical="top" wrapText="1"/>
    </xf>
    <xf numFmtId="0" fontId="30" fillId="0" borderId="7" xfId="0" applyFont="1" applyBorder="1" applyAlignment="1">
      <alignment horizontal="left" vertical="top" wrapText="1"/>
    </xf>
    <xf numFmtId="0" fontId="30" fillId="0" borderId="8" xfId="0" applyFont="1" applyBorder="1" applyAlignment="1">
      <alignment horizontal="left" vertical="top" wrapText="1"/>
    </xf>
    <xf numFmtId="0" fontId="30" fillId="0" borderId="66" xfId="0" applyFont="1" applyBorder="1" applyAlignment="1">
      <alignment horizontal="left" vertical="center" wrapText="1"/>
    </xf>
    <xf numFmtId="0" fontId="30" fillId="0" borderId="62" xfId="0" applyFont="1" applyBorder="1" applyAlignment="1">
      <alignment horizontal="left" vertical="center" wrapText="1"/>
    </xf>
    <xf numFmtId="0" fontId="30" fillId="0" borderId="41" xfId="0" applyFont="1" applyBorder="1" applyAlignment="1">
      <alignment horizontal="left" vertical="center" wrapText="1"/>
    </xf>
    <xf numFmtId="0" fontId="24" fillId="0" borderId="59" xfId="0" applyFont="1" applyBorder="1" applyAlignment="1">
      <alignment horizontal="center" vertical="top" wrapText="1"/>
    </xf>
    <xf numFmtId="0" fontId="24" fillId="0" borderId="72" xfId="0" applyFont="1" applyBorder="1" applyAlignment="1">
      <alignment horizontal="center" vertical="top" wrapText="1"/>
    </xf>
    <xf numFmtId="0" fontId="24" fillId="0" borderId="65" xfId="0" applyFont="1" applyBorder="1" applyAlignment="1">
      <alignment horizontal="center" vertical="top" wrapText="1"/>
    </xf>
    <xf numFmtId="0" fontId="17" fillId="0" borderId="53" xfId="0" applyFont="1" applyBorder="1" applyAlignment="1">
      <alignment horizontal="left" vertical="top" wrapText="1"/>
    </xf>
    <xf numFmtId="0" fontId="17" fillId="0" borderId="9" xfId="0" applyFont="1" applyBorder="1" applyAlignment="1">
      <alignment horizontal="left" vertical="top" wrapText="1"/>
    </xf>
    <xf numFmtId="0" fontId="17" fillId="0" borderId="54" xfId="0" applyFont="1" applyBorder="1" applyAlignment="1">
      <alignment horizontal="left" vertical="top" wrapText="1"/>
    </xf>
    <xf numFmtId="0" fontId="30" fillId="0" borderId="36" xfId="0" applyFont="1" applyBorder="1" applyAlignment="1">
      <alignment horizontal="center" vertical="top" wrapText="1"/>
    </xf>
    <xf numFmtId="0" fontId="30" fillId="0" borderId="25" xfId="0" applyFont="1" applyBorder="1" applyAlignment="1">
      <alignment horizontal="center" vertical="top" wrapText="1"/>
    </xf>
    <xf numFmtId="0" fontId="7" fillId="7" borderId="35" xfId="0" quotePrefix="1" applyFont="1" applyFill="1" applyBorder="1" applyAlignment="1">
      <alignment horizontal="left" vertical="top" wrapText="1"/>
    </xf>
    <xf numFmtId="0" fontId="7" fillId="7" borderId="35" xfId="0" applyFont="1" applyFill="1" applyBorder="1" applyAlignment="1">
      <alignment horizontal="left" vertical="top" wrapText="1"/>
    </xf>
    <xf numFmtId="0" fontId="24" fillId="13" borderId="56"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1" fillId="8" borderId="0" xfId="0" applyFont="1" applyFill="1" applyAlignment="1">
      <alignment horizontal="center"/>
    </xf>
    <xf numFmtId="0" fontId="7" fillId="0" borderId="0" xfId="0" applyFont="1" applyAlignment="1">
      <alignment horizontal="left" vertical="top" wrapText="1"/>
    </xf>
    <xf numFmtId="0" fontId="0" fillId="0" borderId="0" xfId="0" applyAlignment="1">
      <alignment horizontal="left" vertical="top" wrapText="1"/>
    </xf>
    <xf numFmtId="0" fontId="24" fillId="13" borderId="52" xfId="0" applyFont="1" applyFill="1" applyBorder="1" applyAlignment="1">
      <alignment horizontal="center" vertical="center" wrapText="1"/>
    </xf>
    <xf numFmtId="0" fontId="52" fillId="0" borderId="43" xfId="0" applyFont="1" applyBorder="1" applyAlignment="1">
      <alignment horizontal="center" vertical="center"/>
    </xf>
    <xf numFmtId="0" fontId="52" fillId="0" borderId="39" xfId="0" applyFont="1" applyBorder="1" applyAlignment="1">
      <alignment horizontal="center" vertical="center"/>
    </xf>
    <xf numFmtId="0" fontId="52" fillId="0" borderId="17" xfId="0" applyFont="1" applyBorder="1" applyAlignment="1">
      <alignment horizontal="center" vertical="center"/>
    </xf>
    <xf numFmtId="0" fontId="52" fillId="0" borderId="18" xfId="0" applyFont="1" applyBorder="1" applyAlignment="1">
      <alignment horizontal="center" vertical="center"/>
    </xf>
    <xf numFmtId="0" fontId="52" fillId="0" borderId="60" xfId="0" applyFont="1" applyBorder="1" applyAlignment="1">
      <alignment horizontal="center" vertical="center"/>
    </xf>
    <xf numFmtId="0" fontId="52" fillId="0" borderId="19" xfId="0" applyFont="1" applyBorder="1" applyAlignment="1">
      <alignment horizontal="center" vertical="center"/>
    </xf>
    <xf numFmtId="0" fontId="24" fillId="0" borderId="2" xfId="0" applyFont="1" applyBorder="1" applyAlignment="1">
      <alignment horizontal="center"/>
    </xf>
    <xf numFmtId="0" fontId="28" fillId="0" borderId="51" xfId="0" applyFont="1" applyBorder="1" applyAlignment="1" applyProtection="1">
      <alignment horizontal="center" vertical="top" wrapText="1"/>
      <protection locked="0"/>
    </xf>
    <xf numFmtId="0" fontId="28" fillId="0" borderId="63" xfId="0" applyFont="1" applyBorder="1" applyAlignment="1" applyProtection="1">
      <alignment horizontal="center" vertical="top" wrapText="1"/>
      <protection locked="0"/>
    </xf>
    <xf numFmtId="0" fontId="28" fillId="0" borderId="33" xfId="0" applyFont="1" applyBorder="1" applyAlignment="1" applyProtection="1">
      <alignment horizontal="center" vertical="top" wrapText="1"/>
      <protection locked="0"/>
    </xf>
    <xf numFmtId="0" fontId="28" fillId="0" borderId="25" xfId="0" applyFont="1" applyBorder="1" applyAlignment="1" applyProtection="1">
      <alignment horizontal="center" vertical="top" wrapText="1"/>
      <protection locked="0"/>
    </xf>
    <xf numFmtId="0" fontId="28" fillId="0" borderId="28" xfId="0" applyFont="1" applyBorder="1" applyAlignment="1" applyProtection="1">
      <alignment horizontal="center" vertical="top" wrapText="1"/>
      <protection locked="0"/>
    </xf>
    <xf numFmtId="0" fontId="28" fillId="0" borderId="30" xfId="0" applyFont="1" applyBorder="1" applyAlignment="1" applyProtection="1">
      <alignment horizontal="center" vertical="top" wrapText="1"/>
      <protection locked="0"/>
    </xf>
    <xf numFmtId="0" fontId="17" fillId="0" borderId="28" xfId="0" applyFont="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0" fontId="17" fillId="0" borderId="30" xfId="0" applyFont="1" applyBorder="1" applyAlignment="1" applyProtection="1">
      <alignment horizontal="center" vertical="center" wrapText="1"/>
      <protection locked="0"/>
    </xf>
    <xf numFmtId="0" fontId="17" fillId="0" borderId="44"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28" fillId="0" borderId="46" xfId="0" applyFont="1" applyBorder="1" applyAlignment="1" applyProtection="1">
      <alignment horizontal="center" vertical="top" wrapText="1"/>
      <protection locked="0"/>
    </xf>
    <xf numFmtId="0" fontId="28" fillId="0" borderId="44" xfId="0" applyFont="1" applyBorder="1" applyAlignment="1" applyProtection="1">
      <alignment horizontal="center" vertical="top" wrapText="1"/>
      <protection locked="0"/>
    </xf>
    <xf numFmtId="0" fontId="28" fillId="0" borderId="23" xfId="0" applyFont="1" applyBorder="1" applyAlignment="1" applyProtection="1">
      <alignment horizontal="center" vertical="top" wrapText="1"/>
      <protection locked="0"/>
    </xf>
    <xf numFmtId="0" fontId="22" fillId="7" borderId="0" xfId="0" applyFont="1" applyFill="1" applyBorder="1" applyAlignment="1">
      <alignment horizontal="center" vertical="center" wrapText="1"/>
    </xf>
    <xf numFmtId="0" fontId="23" fillId="13" borderId="32" xfId="0" applyFont="1" applyFill="1" applyBorder="1" applyAlignment="1">
      <alignment horizontal="center" vertical="center" wrapText="1"/>
    </xf>
    <xf numFmtId="0" fontId="23" fillId="13" borderId="33" xfId="0" applyFont="1" applyFill="1" applyBorder="1" applyAlignment="1">
      <alignment horizontal="center" vertical="center" wrapText="1"/>
    </xf>
    <xf numFmtId="0" fontId="22" fillId="7" borderId="55" xfId="0" applyFont="1" applyFill="1" applyBorder="1" applyAlignment="1">
      <alignment horizontal="left" vertical="top" wrapText="1"/>
    </xf>
    <xf numFmtId="0" fontId="22" fillId="7" borderId="34" xfId="0" applyFont="1" applyFill="1" applyBorder="1" applyAlignment="1">
      <alignment horizontal="left" vertical="top" wrapText="1"/>
    </xf>
    <xf numFmtId="0" fontId="22" fillId="7" borderId="58" xfId="0" applyFont="1" applyFill="1" applyBorder="1" applyAlignment="1">
      <alignment horizontal="left" vertical="top" wrapText="1"/>
    </xf>
    <xf numFmtId="0" fontId="22" fillId="7" borderId="74" xfId="0" applyFont="1" applyFill="1" applyBorder="1" applyAlignment="1">
      <alignment horizontal="left" vertical="top" wrapText="1"/>
    </xf>
    <xf numFmtId="0" fontId="22" fillId="7" borderId="38" xfId="0" applyFont="1" applyFill="1" applyBorder="1" applyAlignment="1">
      <alignment horizontal="left" vertical="top" wrapText="1"/>
    </xf>
    <xf numFmtId="0" fontId="22" fillId="7" borderId="75" xfId="0" applyFont="1" applyFill="1" applyBorder="1" applyAlignment="1">
      <alignment horizontal="left" vertical="top" wrapText="1"/>
    </xf>
    <xf numFmtId="0" fontId="22" fillId="7" borderId="29" xfId="0" applyFont="1" applyFill="1" applyBorder="1" applyAlignment="1">
      <alignment horizontal="left" vertical="top" wrapText="1"/>
    </xf>
    <xf numFmtId="0" fontId="22" fillId="7" borderId="35" xfId="0" applyFont="1" applyFill="1" applyBorder="1" applyAlignment="1">
      <alignment horizontal="left" vertical="top" wrapText="1"/>
    </xf>
    <xf numFmtId="0" fontId="22" fillId="7" borderId="31" xfId="0" applyFont="1" applyFill="1" applyBorder="1" applyAlignment="1">
      <alignment horizontal="left" vertical="top" wrapText="1"/>
    </xf>
    <xf numFmtId="0" fontId="23" fillId="13" borderId="27" xfId="0" applyFont="1" applyFill="1" applyBorder="1" applyAlignment="1">
      <alignment horizontal="center" vertical="center" wrapText="1"/>
    </xf>
    <xf numFmtId="0" fontId="22" fillId="13" borderId="13"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6" xfId="0" applyFont="1" applyFill="1" applyBorder="1" applyAlignment="1">
      <alignment horizontal="center" vertical="center" wrapText="1"/>
    </xf>
    <xf numFmtId="1" fontId="60" fillId="0" borderId="8" xfId="0" applyNumberFormat="1" applyFont="1" applyBorder="1" applyAlignment="1" applyProtection="1">
      <alignment horizontal="center" vertical="center" wrapText="1"/>
      <protection locked="0"/>
    </xf>
    <xf numFmtId="1" fontId="60" fillId="0" borderId="44" xfId="0" applyNumberFormat="1" applyFont="1" applyBorder="1" applyAlignment="1" applyProtection="1">
      <alignment horizontal="center" vertical="center" wrapText="1"/>
      <protection locked="0"/>
    </xf>
    <xf numFmtId="1" fontId="60" fillId="0" borderId="7" xfId="0" applyNumberFormat="1" applyFont="1" applyBorder="1" applyAlignment="1" applyProtection="1">
      <alignment horizontal="center" vertical="center" wrapText="1"/>
      <protection locked="0"/>
    </xf>
    <xf numFmtId="1" fontId="60" fillId="0" borderId="46" xfId="0" applyNumberFormat="1" applyFont="1" applyBorder="1" applyAlignment="1" applyProtection="1">
      <alignment horizontal="center" vertical="center" wrapText="1"/>
      <protection locked="0"/>
    </xf>
    <xf numFmtId="0" fontId="27" fillId="13" borderId="40" xfId="0" applyFont="1" applyFill="1" applyBorder="1" applyAlignment="1">
      <alignment horizontal="center" vertical="center" wrapText="1"/>
    </xf>
    <xf numFmtId="0" fontId="28" fillId="13" borderId="34" xfId="0" applyFont="1" applyFill="1" applyBorder="1" applyAlignment="1">
      <alignment horizontal="center" vertical="center" wrapText="1"/>
    </xf>
    <xf numFmtId="0" fontId="28" fillId="13" borderId="76" xfId="0" applyFont="1" applyFill="1" applyBorder="1" applyAlignment="1">
      <alignment horizontal="center" vertical="center" wrapText="1"/>
    </xf>
    <xf numFmtId="0" fontId="28" fillId="13" borderId="7"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28" fillId="13" borderId="8" xfId="0" applyFont="1" applyFill="1" applyBorder="1" applyAlignment="1">
      <alignment horizontal="center" vertical="center" wrapText="1"/>
    </xf>
    <xf numFmtId="0" fontId="28" fillId="13" borderId="41" xfId="0" applyFont="1" applyFill="1" applyBorder="1" applyAlignment="1">
      <alignment horizontal="center" vertical="center" wrapText="1"/>
    </xf>
    <xf numFmtId="0" fontId="28" fillId="13" borderId="35" xfId="0"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7" fillId="13" borderId="32" xfId="0" applyFont="1" applyFill="1" applyBorder="1" applyAlignment="1">
      <alignment horizontal="center" vertical="center" textRotation="90" wrapText="1"/>
    </xf>
    <xf numFmtId="0" fontId="27" fillId="13" borderId="26" xfId="0"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7" fillId="12" borderId="48"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11" xfId="0" applyFont="1" applyFill="1" applyBorder="1" applyAlignment="1">
      <alignment horizontal="center" vertical="center" wrapText="1"/>
    </xf>
    <xf numFmtId="0" fontId="27" fillId="12" borderId="77" xfId="0" applyFont="1" applyFill="1" applyBorder="1" applyAlignment="1">
      <alignment horizontal="center" vertical="center" wrapText="1"/>
    </xf>
    <xf numFmtId="0" fontId="27" fillId="12" borderId="70" xfId="0" applyFont="1" applyFill="1" applyBorder="1" applyAlignment="1">
      <alignment horizontal="center" vertical="center" wrapText="1"/>
    </xf>
    <xf numFmtId="0" fontId="27" fillId="13" borderId="48" xfId="0" applyFont="1" applyFill="1" applyBorder="1" applyAlignment="1">
      <alignment horizontal="center" vertical="center" wrapText="1"/>
    </xf>
    <xf numFmtId="0" fontId="27" fillId="13" borderId="42" xfId="0" applyFont="1" applyFill="1" applyBorder="1" applyAlignment="1">
      <alignment horizontal="center" vertical="center" wrapText="1"/>
    </xf>
    <xf numFmtId="0" fontId="27" fillId="13" borderId="11" xfId="0" applyFont="1" applyFill="1" applyBorder="1" applyAlignment="1">
      <alignment horizontal="center" vertical="center" wrapText="1"/>
    </xf>
    <xf numFmtId="0" fontId="27" fillId="13" borderId="12" xfId="0" applyFont="1" applyFill="1" applyBorder="1" applyAlignment="1">
      <alignment horizontal="center" vertical="center" wrapText="1"/>
    </xf>
    <xf numFmtId="0" fontId="27" fillId="13" borderId="13" xfId="0" applyFont="1" applyFill="1" applyBorder="1" applyAlignment="1">
      <alignment horizontal="center" vertical="center" wrapText="1"/>
    </xf>
    <xf numFmtId="0" fontId="27" fillId="13" borderId="14" xfId="0" applyFont="1" applyFill="1" applyBorder="1" applyAlignment="1">
      <alignment horizontal="center" vertical="center" wrapText="1"/>
    </xf>
    <xf numFmtId="0" fontId="23" fillId="13" borderId="50" xfId="0" applyFont="1" applyFill="1" applyBorder="1" applyAlignment="1">
      <alignment horizontal="center" vertical="center" textRotation="90" wrapText="1"/>
    </xf>
    <xf numFmtId="0" fontId="23" fillId="13" borderId="44" xfId="0" applyFont="1" applyFill="1" applyBorder="1" applyAlignment="1">
      <alignment horizontal="center" vertical="center" wrapText="1"/>
    </xf>
    <xf numFmtId="0" fontId="23" fillId="13" borderId="62" xfId="0" applyFont="1" applyFill="1" applyBorder="1" applyAlignment="1">
      <alignment horizontal="center" vertical="center" wrapText="1"/>
    </xf>
    <xf numFmtId="0" fontId="23" fillId="13" borderId="32" xfId="0" applyFont="1" applyFill="1" applyBorder="1" applyAlignment="1">
      <alignment horizontal="center" vertical="center" textRotation="90" wrapText="1"/>
    </xf>
    <xf numFmtId="0" fontId="23" fillId="13" borderId="26" xfId="0" applyFont="1" applyFill="1" applyBorder="1" applyAlignment="1">
      <alignment horizontal="center" vertical="center" wrapText="1"/>
    </xf>
    <xf numFmtId="1" fontId="55" fillId="0" borderId="46" xfId="0" applyNumberFormat="1" applyFont="1" applyBorder="1" applyAlignment="1" applyProtection="1">
      <alignment horizontal="center" vertical="center" wrapText="1"/>
      <protection locked="0"/>
    </xf>
    <xf numFmtId="1" fontId="55" fillId="0" borderId="44" xfId="0" applyNumberFormat="1" applyFont="1" applyBorder="1" applyAlignment="1" applyProtection="1">
      <alignment horizontal="center" vertical="center" wrapText="1"/>
      <protection locked="0"/>
    </xf>
    <xf numFmtId="1" fontId="55" fillId="0" borderId="7" xfId="0" applyNumberFormat="1" applyFont="1" applyBorder="1" applyAlignment="1" applyProtection="1">
      <alignment horizontal="center" vertical="center" wrapText="1"/>
      <protection locked="0"/>
    </xf>
    <xf numFmtId="0" fontId="22" fillId="14" borderId="42" xfId="0" applyFont="1" applyFill="1" applyBorder="1" applyAlignment="1">
      <alignment horizontal="center" vertical="center" wrapText="1"/>
    </xf>
    <xf numFmtId="0" fontId="22" fillId="14" borderId="11" xfId="0" applyFont="1" applyFill="1" applyBorder="1" applyAlignment="1">
      <alignment horizontal="center" vertical="center" wrapText="1"/>
    </xf>
    <xf numFmtId="0" fontId="28" fillId="7" borderId="48" xfId="0" applyFont="1" applyFill="1" applyBorder="1" applyAlignment="1">
      <alignment horizontal="left" vertical="center" wrapText="1"/>
    </xf>
    <xf numFmtId="0" fontId="28" fillId="7" borderId="42" xfId="0" applyFont="1" applyFill="1" applyBorder="1" applyAlignment="1">
      <alignment horizontal="left" vertical="center" wrapText="1"/>
    </xf>
    <xf numFmtId="0" fontId="28" fillId="7" borderId="11" xfId="0" applyFont="1" applyFill="1" applyBorder="1" applyAlignment="1">
      <alignment horizontal="left" vertical="center" wrapText="1"/>
    </xf>
    <xf numFmtId="0" fontId="29" fillId="7" borderId="0" xfId="0" applyFont="1" applyFill="1" applyBorder="1" applyAlignment="1">
      <alignment horizontal="left" vertical="center" wrapText="1"/>
    </xf>
    <xf numFmtId="0" fontId="25" fillId="13" borderId="8" xfId="0" applyFont="1" applyFill="1" applyBorder="1" applyAlignment="1">
      <alignment horizontal="center" vertical="center" wrapText="1"/>
    </xf>
    <xf numFmtId="0" fontId="25" fillId="13" borderId="44" xfId="0"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23" fillId="13" borderId="13" xfId="0" applyFont="1" applyFill="1" applyBorder="1" applyAlignment="1">
      <alignment horizontal="center" vertical="center" wrapText="1"/>
    </xf>
    <xf numFmtId="0" fontId="23" fillId="13" borderId="14" xfId="0" applyFont="1" applyFill="1" applyBorder="1" applyAlignment="1">
      <alignment horizontal="center" vertical="center" wrapText="1"/>
    </xf>
    <xf numFmtId="0" fontId="23" fillId="13" borderId="16"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3" borderId="5" xfId="0" applyFont="1" applyFill="1" applyBorder="1" applyAlignment="1">
      <alignment horizontal="center" vertical="center" wrapText="1"/>
    </xf>
    <xf numFmtId="0" fontId="23" fillId="13" borderId="22" xfId="0" applyFont="1" applyFill="1" applyBorder="1" applyAlignment="1">
      <alignment horizontal="center" vertical="center" textRotation="90" wrapText="1"/>
    </xf>
    <xf numFmtId="0" fontId="23" fillId="13" borderId="23" xfId="0" applyFont="1" applyFill="1" applyBorder="1" applyAlignment="1">
      <alignment horizontal="center" vertical="center" wrapText="1"/>
    </xf>
    <xf numFmtId="0" fontId="23" fillId="13" borderId="24"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22" fillId="7" borderId="0" xfId="0" applyFont="1" applyFill="1" applyBorder="1" applyAlignment="1">
      <alignment wrapText="1"/>
    </xf>
    <xf numFmtId="0" fontId="22" fillId="7" borderId="2" xfId="0" applyFont="1" applyFill="1" applyBorder="1" applyAlignment="1">
      <alignment horizontal="center" vertical="center" wrapText="1"/>
    </xf>
    <xf numFmtId="0" fontId="29" fillId="15" borderId="43" xfId="0" applyFont="1" applyFill="1" applyBorder="1" applyAlignment="1">
      <alignment horizontal="left" vertical="center" wrapText="1"/>
    </xf>
    <xf numFmtId="0" fontId="29" fillId="15" borderId="51" xfId="0" applyFont="1" applyFill="1" applyBorder="1" applyAlignment="1">
      <alignment horizontal="left" vertical="center" wrapText="1"/>
    </xf>
    <xf numFmtId="0" fontId="22" fillId="15" borderId="51" xfId="0" applyFont="1" applyFill="1" applyBorder="1" applyAlignment="1">
      <alignment wrapText="1"/>
    </xf>
    <xf numFmtId="0" fontId="22" fillId="15" borderId="39" xfId="0" applyFont="1" applyFill="1" applyBorder="1" applyAlignment="1">
      <alignment wrapText="1"/>
    </xf>
    <xf numFmtId="0" fontId="29" fillId="15" borderId="60" xfId="0" applyFont="1" applyFill="1" applyBorder="1" applyAlignment="1">
      <alignment horizontal="left" vertical="center" wrapText="1"/>
    </xf>
    <xf numFmtId="0" fontId="29" fillId="15" borderId="63" xfId="0" applyFont="1" applyFill="1" applyBorder="1" applyAlignment="1">
      <alignment horizontal="left" vertical="center" wrapText="1"/>
    </xf>
    <xf numFmtId="0" fontId="22" fillId="15" borderId="63" xfId="0" applyFont="1" applyFill="1" applyBorder="1" applyAlignment="1">
      <alignment wrapText="1"/>
    </xf>
    <xf numFmtId="0" fontId="22" fillId="15" borderId="19" xfId="0" applyFont="1" applyFill="1" applyBorder="1" applyAlignment="1">
      <alignment wrapText="1"/>
    </xf>
    <xf numFmtId="0" fontId="22" fillId="7" borderId="0" xfId="0" applyFont="1" applyFill="1" applyBorder="1" applyAlignment="1">
      <alignment horizontal="left" vertical="center" wrapText="1"/>
    </xf>
    <xf numFmtId="0" fontId="22" fillId="13" borderId="44" xfId="0" applyFont="1" applyFill="1" applyBorder="1" applyAlignment="1">
      <alignment horizontal="center" vertical="center" wrapText="1"/>
    </xf>
    <xf numFmtId="0" fontId="22" fillId="13" borderId="7" xfId="0" applyFont="1" applyFill="1" applyBorder="1" applyAlignment="1">
      <alignment horizontal="center" vertical="center" wrapText="1"/>
    </xf>
    <xf numFmtId="0" fontId="22" fillId="13" borderId="44" xfId="0" applyFont="1" applyFill="1" applyBorder="1" applyAlignment="1">
      <alignment wrapText="1"/>
    </xf>
    <xf numFmtId="0" fontId="22" fillId="13" borderId="7" xfId="0" applyFont="1" applyFill="1" applyBorder="1" applyAlignment="1">
      <alignment wrapText="1"/>
    </xf>
    <xf numFmtId="0" fontId="22" fillId="13" borderId="26" xfId="0" applyFont="1" applyFill="1" applyBorder="1" applyAlignment="1">
      <alignment horizontal="center" vertical="center" wrapText="1"/>
    </xf>
    <xf numFmtId="0" fontId="22" fillId="13" borderId="27" xfId="0" applyFont="1" applyFill="1" applyBorder="1" applyAlignment="1">
      <alignment horizontal="center" vertical="center" wrapText="1"/>
    </xf>
    <xf numFmtId="0" fontId="24" fillId="14" borderId="8" xfId="0" applyFont="1" applyFill="1" applyBorder="1" applyAlignment="1">
      <alignment horizontal="center" vertical="center" wrapText="1"/>
    </xf>
    <xf numFmtId="0" fontId="24" fillId="14" borderId="44" xfId="0" applyFont="1" applyFill="1" applyBorder="1" applyAlignment="1">
      <alignment horizontal="center" vertical="center" wrapText="1"/>
    </xf>
    <xf numFmtId="0" fontId="22" fillId="14" borderId="44" xfId="0" applyFont="1" applyFill="1" applyBorder="1" applyAlignment="1">
      <alignment horizontal="center" vertical="center" wrapText="1"/>
    </xf>
    <xf numFmtId="0" fontId="22" fillId="14" borderId="7" xfId="0" applyFont="1" applyFill="1" applyBorder="1" applyAlignment="1">
      <alignment horizontal="center" vertical="center" wrapText="1"/>
    </xf>
    <xf numFmtId="0" fontId="25" fillId="13"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44" xfId="0" applyFont="1" applyFill="1" applyBorder="1" applyAlignment="1">
      <alignment horizontal="center" vertical="center" wrapText="1"/>
    </xf>
    <xf numFmtId="0" fontId="22" fillId="7" borderId="7" xfId="0" applyFont="1" applyFill="1" applyBorder="1" applyAlignment="1">
      <alignment horizontal="center" vertical="center" wrapText="1"/>
    </xf>
    <xf numFmtId="1" fontId="25" fillId="7" borderId="8" xfId="0" applyNumberFormat="1" applyFont="1" applyFill="1" applyBorder="1" applyAlignment="1">
      <alignment horizontal="center" vertical="center" wrapText="1"/>
    </xf>
    <xf numFmtId="1" fontId="25" fillId="7" borderId="44" xfId="0" applyNumberFormat="1" applyFont="1" applyFill="1" applyBorder="1" applyAlignment="1">
      <alignment horizontal="center" vertical="center" wrapText="1"/>
    </xf>
    <xf numFmtId="1" fontId="25" fillId="7" borderId="7" xfId="0" applyNumberFormat="1" applyFont="1" applyFill="1" applyBorder="1" applyAlignment="1">
      <alignment horizontal="center" vertical="center" wrapText="1"/>
    </xf>
    <xf numFmtId="1" fontId="25" fillId="7" borderId="2" xfId="0" applyNumberFormat="1" applyFont="1" applyFill="1" applyBorder="1" applyAlignment="1">
      <alignment horizontal="center" vertical="center" wrapText="1"/>
    </xf>
    <xf numFmtId="1" fontId="22" fillId="7" borderId="2" xfId="0" applyNumberFormat="1" applyFont="1" applyFill="1" applyBorder="1" applyAlignment="1">
      <alignment wrapText="1"/>
    </xf>
    <xf numFmtId="14" fontId="25" fillId="2" borderId="43" xfId="0" applyNumberFormat="1" applyFont="1" applyFill="1" applyBorder="1" applyAlignment="1">
      <alignment horizontal="left" vertical="center" wrapText="1"/>
    </xf>
    <xf numFmtId="0" fontId="23" fillId="2" borderId="51" xfId="0" applyFont="1" applyFill="1" applyBorder="1" applyAlignment="1">
      <alignment horizontal="left" vertical="center" wrapText="1"/>
    </xf>
    <xf numFmtId="0" fontId="23" fillId="2" borderId="39" xfId="0" applyFont="1" applyFill="1" applyBorder="1" applyAlignment="1">
      <alignment horizontal="left" vertical="center" wrapText="1"/>
    </xf>
    <xf numFmtId="0" fontId="23" fillId="14" borderId="42" xfId="0" applyFont="1" applyFill="1" applyBorder="1" applyAlignment="1">
      <alignment horizontal="center" vertical="center" wrapText="1"/>
    </xf>
    <xf numFmtId="0" fontId="23" fillId="14" borderId="11" xfId="0" applyFont="1" applyFill="1" applyBorder="1" applyAlignment="1">
      <alignment horizontal="center" vertical="center" wrapText="1"/>
    </xf>
    <xf numFmtId="0" fontId="52" fillId="0" borderId="2" xfId="0" applyFont="1" applyBorder="1" applyAlignment="1">
      <alignment horizontal="center" vertical="center"/>
    </xf>
    <xf numFmtId="0" fontId="22" fillId="0" borderId="8" xfId="0" applyFont="1" applyBorder="1" applyAlignment="1">
      <alignment vertical="top"/>
    </xf>
    <xf numFmtId="0" fontId="22" fillId="0" borderId="7" xfId="0" applyFont="1" applyBorder="1" applyAlignment="1">
      <alignment vertical="top"/>
    </xf>
    <xf numFmtId="0" fontId="22" fillId="0" borderId="8" xfId="0" applyFont="1" applyBorder="1" applyAlignment="1">
      <alignment vertical="top" wrapText="1"/>
    </xf>
    <xf numFmtId="0" fontId="22" fillId="0" borderId="7" xfId="0" applyFont="1" applyBorder="1" applyAlignment="1">
      <alignment vertical="top" wrapText="1"/>
    </xf>
    <xf numFmtId="0" fontId="17" fillId="0" borderId="29" xfId="0" applyFont="1" applyBorder="1" applyAlignment="1" applyProtection="1">
      <alignment horizontal="left" vertical="top" wrapText="1"/>
      <protection locked="0"/>
    </xf>
    <xf numFmtId="0" fontId="17" fillId="0" borderId="35" xfId="0" applyFont="1" applyBorder="1" applyAlignment="1" applyProtection="1">
      <alignment horizontal="left" vertical="top" wrapText="1"/>
      <protection locked="0"/>
    </xf>
    <xf numFmtId="0" fontId="17" fillId="0" borderId="31" xfId="0" applyFont="1" applyBorder="1" applyAlignment="1" applyProtection="1">
      <alignment horizontal="left" vertical="top" wrapText="1"/>
      <protection locked="0"/>
    </xf>
    <xf numFmtId="0" fontId="17" fillId="0" borderId="62"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28" fillId="0" borderId="57" xfId="0" applyFont="1" applyBorder="1" applyAlignment="1" applyProtection="1">
      <alignment horizontal="center" vertical="top" wrapText="1"/>
      <protection locked="0"/>
    </xf>
    <xf numFmtId="0" fontId="28" fillId="0" borderId="62" xfId="0" applyFont="1" applyBorder="1" applyAlignment="1" applyProtection="1">
      <alignment horizontal="center" vertical="top" wrapText="1"/>
      <protection locked="0"/>
    </xf>
    <xf numFmtId="0" fontId="28" fillId="0" borderId="24" xfId="0" applyFont="1" applyBorder="1" applyAlignment="1" applyProtection="1">
      <alignment horizontal="center" vertical="top" wrapText="1"/>
      <protection locked="0"/>
    </xf>
    <xf numFmtId="0" fontId="28" fillId="0" borderId="29" xfId="0" applyFont="1" applyBorder="1" applyAlignment="1" applyProtection="1">
      <alignment horizontal="center" vertical="top" wrapText="1"/>
      <protection locked="0"/>
    </xf>
    <xf numFmtId="0" fontId="28" fillId="0" borderId="31" xfId="0" applyFont="1" applyBorder="1" applyAlignment="1" applyProtection="1">
      <alignment horizontal="center" vertical="top" wrapText="1"/>
      <protection locked="0"/>
    </xf>
    <xf numFmtId="0" fontId="17" fillId="0" borderId="28" xfId="0" applyFont="1" applyBorder="1" applyAlignment="1" applyProtection="1">
      <alignment horizontal="left" vertical="top" wrapText="1"/>
      <protection locked="0"/>
    </xf>
    <xf numFmtId="0" fontId="17" fillId="0" borderId="2" xfId="0" applyFont="1" applyBorder="1" applyAlignment="1" applyProtection="1">
      <alignment horizontal="left" vertical="top" wrapText="1"/>
      <protection locked="0"/>
    </xf>
    <xf numFmtId="0" fontId="17" fillId="0" borderId="30" xfId="0" applyFont="1" applyBorder="1" applyAlignment="1" applyProtection="1">
      <alignment horizontal="left" vertical="top" wrapText="1"/>
      <protection locked="0"/>
    </xf>
    <xf numFmtId="0" fontId="17" fillId="0" borderId="45" xfId="0" applyFont="1" applyBorder="1" applyAlignment="1" applyProtection="1">
      <alignment horizontal="left" vertical="top" wrapText="1"/>
      <protection locked="0"/>
    </xf>
    <xf numFmtId="0" fontId="17" fillId="0" borderId="50" xfId="0" applyFont="1" applyBorder="1" applyAlignment="1" applyProtection="1">
      <alignment horizontal="left" vertical="top" wrapText="1"/>
      <protection locked="0"/>
    </xf>
    <xf numFmtId="0" fontId="17" fillId="0" borderId="22" xfId="0" applyFont="1" applyBorder="1" applyAlignment="1" applyProtection="1">
      <alignment horizontal="left" vertical="top" wrapText="1"/>
      <protection locked="0"/>
    </xf>
    <xf numFmtId="0" fontId="28" fillId="0" borderId="55" xfId="0" applyFont="1" applyBorder="1" applyAlignment="1" applyProtection="1">
      <alignment horizontal="center" vertical="top" wrapText="1"/>
      <protection locked="0"/>
    </xf>
    <xf numFmtId="0" fontId="28" fillId="0" borderId="58" xfId="0" applyFont="1" applyBorder="1" applyAlignment="1" applyProtection="1">
      <alignment horizontal="center" vertical="top" wrapText="1"/>
      <protection locked="0"/>
    </xf>
    <xf numFmtId="0" fontId="17" fillId="0" borderId="46" xfId="0" applyFont="1" applyBorder="1" applyAlignment="1" applyProtection="1">
      <alignment horizontal="left" vertical="top" wrapText="1"/>
      <protection locked="0"/>
    </xf>
    <xf numFmtId="0" fontId="17" fillId="0" borderId="44" xfId="0" applyFont="1" applyBorder="1" applyAlignment="1" applyProtection="1">
      <alignment horizontal="left" vertical="top" wrapText="1"/>
      <protection locked="0"/>
    </xf>
    <xf numFmtId="0" fontId="17" fillId="0" borderId="23" xfId="0" applyFont="1" applyBorder="1" applyAlignment="1" applyProtection="1">
      <alignment horizontal="left" vertical="top" wrapText="1"/>
      <protection locked="0"/>
    </xf>
    <xf numFmtId="0" fontId="17" fillId="0" borderId="55" xfId="0" applyFont="1" applyBorder="1" applyAlignment="1" applyProtection="1">
      <alignment horizontal="left" vertical="top" wrapText="1"/>
      <protection locked="0"/>
    </xf>
    <xf numFmtId="0" fontId="17" fillId="0" borderId="34" xfId="0" applyFont="1" applyBorder="1" applyAlignment="1" applyProtection="1">
      <alignment horizontal="left" vertical="top" wrapText="1"/>
      <protection locked="0"/>
    </xf>
    <xf numFmtId="0" fontId="17" fillId="0" borderId="58" xfId="0" applyFont="1" applyBorder="1" applyAlignment="1" applyProtection="1">
      <alignment horizontal="left" vertical="top" wrapText="1"/>
      <protection locked="0"/>
    </xf>
    <xf numFmtId="0" fontId="17" fillId="0" borderId="50"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46" xfId="0" applyFont="1" applyBorder="1" applyAlignment="1" applyProtection="1">
      <alignment horizontal="center" vertical="center" wrapText="1"/>
      <protection locked="0"/>
    </xf>
    <xf numFmtId="0" fontId="17" fillId="0" borderId="53" xfId="0" applyFont="1" applyBorder="1" applyAlignment="1" applyProtection="1">
      <alignment horizontal="center" vertical="top" wrapText="1"/>
      <protection locked="0"/>
    </xf>
    <xf numFmtId="0" fontId="17" fillId="0" borderId="9" xfId="0" applyFont="1" applyBorder="1" applyAlignment="1" applyProtection="1">
      <alignment horizontal="center" vertical="top" wrapText="1"/>
      <protection locked="0"/>
    </xf>
    <xf numFmtId="0" fontId="17" fillId="0" borderId="54" xfId="0" applyFont="1" applyBorder="1" applyAlignment="1" applyProtection="1">
      <alignment horizontal="center" vertical="top" wrapText="1"/>
      <protection locked="0"/>
    </xf>
    <xf numFmtId="0" fontId="17" fillId="0" borderId="63" xfId="0" applyFont="1" applyBorder="1" applyAlignment="1" applyProtection="1">
      <alignment horizontal="center" vertical="center" wrapText="1"/>
      <protection locked="0"/>
    </xf>
    <xf numFmtId="0" fontId="17" fillId="0" borderId="67" xfId="0" applyFont="1" applyBorder="1" applyAlignment="1" applyProtection="1">
      <alignment horizontal="center" vertical="center" wrapText="1"/>
      <protection locked="0"/>
    </xf>
    <xf numFmtId="0" fontId="28" fillId="0" borderId="45" xfId="0" applyFont="1" applyBorder="1" applyAlignment="1" applyProtection="1">
      <alignment horizontal="center" vertical="top" wrapText="1"/>
      <protection locked="0"/>
    </xf>
    <xf numFmtId="0" fontId="28" fillId="0" borderId="50" xfId="0" applyFont="1" applyBorder="1" applyAlignment="1" applyProtection="1">
      <alignment horizontal="center" vertical="top" wrapText="1"/>
      <protection locked="0"/>
    </xf>
    <xf numFmtId="0" fontId="28" fillId="0" borderId="22" xfId="0" applyFont="1" applyBorder="1" applyAlignment="1" applyProtection="1">
      <alignment horizontal="center" vertical="top" wrapText="1"/>
      <protection locked="0"/>
    </xf>
    <xf numFmtId="0" fontId="28" fillId="0" borderId="53" xfId="0" applyFont="1" applyBorder="1" applyAlignment="1" applyProtection="1">
      <alignment horizontal="center" vertical="top" wrapText="1"/>
      <protection locked="0"/>
    </xf>
    <xf numFmtId="0" fontId="28" fillId="0" borderId="54" xfId="0" applyFont="1" applyBorder="1" applyAlignment="1" applyProtection="1">
      <alignment horizontal="center" vertical="top" wrapText="1"/>
      <protection locked="0"/>
    </xf>
    <xf numFmtId="0" fontId="28" fillId="0" borderId="1" xfId="0" applyFont="1" applyBorder="1" applyAlignment="1" applyProtection="1">
      <alignment horizontal="center" vertical="top" wrapText="1"/>
      <protection locked="0"/>
    </xf>
    <xf numFmtId="0" fontId="28" fillId="0" borderId="0" xfId="0" applyFont="1" applyBorder="1" applyAlignment="1" applyProtection="1">
      <alignment horizontal="center" vertical="top" wrapText="1"/>
      <protection locked="0"/>
    </xf>
    <xf numFmtId="0" fontId="28" fillId="0" borderId="36" xfId="0" applyFont="1" applyBorder="1" applyAlignment="1" applyProtection="1">
      <alignment horizontal="center" vertical="top" wrapText="1"/>
      <protection locked="0"/>
    </xf>
    <xf numFmtId="0" fontId="28" fillId="0" borderId="6" xfId="0" applyFont="1" applyBorder="1" applyAlignment="1" applyProtection="1">
      <alignment horizontal="center" vertical="top" wrapText="1"/>
      <protection locked="0"/>
    </xf>
    <xf numFmtId="0" fontId="28" fillId="0" borderId="37" xfId="0" applyFont="1" applyBorder="1" applyAlignment="1" applyProtection="1">
      <alignment horizontal="center" vertical="top" wrapText="1"/>
      <protection locked="0"/>
    </xf>
    <xf numFmtId="0" fontId="28" fillId="0" borderId="13" xfId="0" applyFont="1" applyBorder="1" applyAlignment="1" applyProtection="1">
      <alignment horizontal="center" vertical="center" wrapText="1"/>
      <protection locked="0"/>
    </xf>
    <xf numFmtId="0" fontId="28" fillId="0" borderId="63" xfId="0" applyFont="1" applyBorder="1" applyAlignment="1" applyProtection="1">
      <alignment horizontal="center" vertical="center" wrapText="1"/>
      <protection locked="0"/>
    </xf>
    <xf numFmtId="0" fontId="27" fillId="12" borderId="56" xfId="0" applyFont="1" applyFill="1" applyBorder="1" applyAlignment="1">
      <alignment horizontal="center" vertical="center" wrapText="1"/>
    </xf>
    <xf numFmtId="0" fontId="27" fillId="0" borderId="51" xfId="0" applyFont="1" applyBorder="1" applyAlignment="1">
      <alignment horizontal="center" vertical="top"/>
    </xf>
    <xf numFmtId="0" fontId="23" fillId="13" borderId="25" xfId="0" applyFont="1" applyFill="1" applyBorder="1" applyAlignment="1">
      <alignment horizontal="center" vertical="center" wrapText="1"/>
    </xf>
    <xf numFmtId="0" fontId="22" fillId="7" borderId="53" xfId="0" applyFont="1" applyFill="1" applyBorder="1" applyAlignment="1">
      <alignment horizontal="left" vertical="top" wrapText="1"/>
    </xf>
    <xf numFmtId="0" fontId="22" fillId="7" borderId="9" xfId="0" applyFont="1" applyFill="1" applyBorder="1" applyAlignment="1">
      <alignment horizontal="left" vertical="top" wrapText="1"/>
    </xf>
    <xf numFmtId="0" fontId="22" fillId="7" borderId="54" xfId="0" applyFont="1" applyFill="1" applyBorder="1" applyAlignment="1">
      <alignment horizontal="left" vertical="top" wrapText="1"/>
    </xf>
    <xf numFmtId="0" fontId="3" fillId="16" borderId="36" xfId="0" applyFont="1" applyFill="1" applyBorder="1" applyAlignment="1">
      <alignment horizontal="center" vertical="center"/>
    </xf>
    <xf numFmtId="0" fontId="3" fillId="16" borderId="6" xfId="0" applyFont="1" applyFill="1" applyBorder="1" applyAlignment="1">
      <alignment horizontal="center" vertical="center"/>
    </xf>
    <xf numFmtId="0" fontId="3" fillId="16" borderId="12" xfId="0" applyFont="1" applyFill="1" applyBorder="1" applyAlignment="1">
      <alignment horizontal="center" wrapText="1"/>
    </xf>
    <xf numFmtId="0" fontId="3" fillId="16" borderId="14" xfId="0" applyFont="1" applyFill="1" applyBorder="1" applyAlignment="1">
      <alignment horizontal="center" wrapText="1"/>
    </xf>
    <xf numFmtId="0" fontId="6" fillId="0" borderId="0" xfId="0" applyFont="1" applyAlignment="1">
      <alignment horizontal="center"/>
    </xf>
    <xf numFmtId="0" fontId="56" fillId="0" borderId="12" xfId="0" applyFont="1" applyBorder="1" applyAlignment="1">
      <alignment horizontal="center" vertical="center"/>
    </xf>
    <xf numFmtId="0" fontId="56" fillId="0" borderId="15" xfId="0" applyFont="1" applyBorder="1" applyAlignment="1">
      <alignment horizontal="center" vertical="center"/>
    </xf>
    <xf numFmtId="0" fontId="56" fillId="0" borderId="16" xfId="0" applyFont="1" applyBorder="1" applyAlignment="1">
      <alignment horizontal="center" vertical="center"/>
    </xf>
    <xf numFmtId="0" fontId="21" fillId="0" borderId="2" xfId="0" applyFont="1" applyBorder="1" applyAlignment="1">
      <alignment horizontal="center" vertical="center"/>
    </xf>
    <xf numFmtId="0" fontId="34" fillId="0" borderId="50" xfId="0" applyFont="1" applyBorder="1" applyAlignment="1">
      <alignment horizontal="left" vertical="top"/>
    </xf>
    <xf numFmtId="0" fontId="34" fillId="0" borderId="22" xfId="0" applyFont="1" applyBorder="1" applyAlignment="1">
      <alignment horizontal="left" vertical="top"/>
    </xf>
    <xf numFmtId="0" fontId="34" fillId="0" borderId="44" xfId="0" applyFont="1" applyBorder="1" applyAlignment="1">
      <alignment horizontal="left" vertical="top"/>
    </xf>
    <xf numFmtId="0" fontId="34" fillId="0" borderId="23" xfId="0" applyFont="1" applyBorder="1" applyAlignment="1">
      <alignment horizontal="left" vertical="top"/>
    </xf>
    <xf numFmtId="0" fontId="34" fillId="0" borderId="62" xfId="0" applyFont="1" applyBorder="1" applyAlignment="1">
      <alignment horizontal="left" vertical="top"/>
    </xf>
    <xf numFmtId="0" fontId="34" fillId="0" borderId="24" xfId="0" applyFont="1" applyBorder="1" applyAlignment="1">
      <alignment horizontal="left" vertical="top"/>
    </xf>
    <xf numFmtId="0" fontId="3" fillId="0" borderId="48" xfId="0" applyFont="1" applyBorder="1" applyAlignment="1">
      <alignment horizontal="center"/>
    </xf>
    <xf numFmtId="0" fontId="3" fillId="0" borderId="11" xfId="0" applyFont="1" applyBorder="1" applyAlignment="1">
      <alignment horizontal="center"/>
    </xf>
    <xf numFmtId="0" fontId="4" fillId="3" borderId="77"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6" borderId="74" xfId="0" applyFont="1" applyFill="1" applyBorder="1" applyAlignment="1">
      <alignment horizontal="center" vertical="center" wrapText="1"/>
    </xf>
    <xf numFmtId="0" fontId="4" fillId="6" borderId="78"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4" fillId="4" borderId="78" xfId="0" applyFont="1" applyFill="1" applyBorder="1" applyAlignment="1">
      <alignment horizontal="center" vertical="center" wrapText="1"/>
    </xf>
    <xf numFmtId="0" fontId="4" fillId="4" borderId="53" xfId="0" applyFont="1" applyFill="1" applyBorder="1" applyAlignment="1">
      <alignment horizontal="center" vertical="center" wrapText="1"/>
    </xf>
    <xf numFmtId="0" fontId="4" fillId="9" borderId="74" xfId="0" applyFont="1" applyFill="1" applyBorder="1" applyAlignment="1">
      <alignment horizontal="center" vertical="center" wrapText="1"/>
    </xf>
    <xf numFmtId="0" fontId="4" fillId="9" borderId="78"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9" fillId="0" borderId="48"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11"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0" fillId="0" borderId="2" xfId="0" applyBorder="1" applyAlignment="1">
      <alignment horizontal="center"/>
    </xf>
    <xf numFmtId="0" fontId="1" fillId="0" borderId="2" xfId="0" applyFont="1" applyBorder="1" applyAlignment="1">
      <alignment horizontal="center"/>
    </xf>
    <xf numFmtId="0" fontId="25" fillId="7" borderId="8" xfId="0" applyFont="1" applyFill="1" applyBorder="1" applyAlignment="1">
      <alignment horizontal="center" vertical="center" wrapText="1"/>
    </xf>
    <xf numFmtId="0" fontId="25" fillId="7" borderId="44" xfId="0" applyFont="1" applyFill="1" applyBorder="1" applyAlignment="1">
      <alignment horizontal="center" vertical="center" wrapText="1"/>
    </xf>
    <xf numFmtId="0" fontId="25" fillId="7" borderId="7" xfId="0" applyFont="1" applyFill="1" applyBorder="1" applyAlignment="1">
      <alignment horizontal="center" vertical="center" wrapText="1"/>
    </xf>
    <xf numFmtId="0" fontId="22" fillId="7" borderId="44" xfId="0" applyFont="1" applyFill="1" applyBorder="1" applyAlignment="1">
      <alignment wrapText="1"/>
    </xf>
    <xf numFmtId="0" fontId="22" fillId="7" borderId="7" xfId="0" applyFont="1" applyFill="1" applyBorder="1" applyAlignment="1">
      <alignment wrapText="1"/>
    </xf>
    <xf numFmtId="0" fontId="24" fillId="12" borderId="12" xfId="0" applyFont="1" applyFill="1" applyBorder="1" applyAlignment="1" applyProtection="1">
      <alignment horizontal="center" vertical="center" wrapText="1"/>
    </xf>
    <xf numFmtId="0" fontId="24" fillId="12" borderId="15" xfId="0" applyFont="1" applyFill="1" applyBorder="1" applyAlignment="1" applyProtection="1">
      <alignment horizontal="center" vertical="center" wrapText="1"/>
    </xf>
    <xf numFmtId="0" fontId="24" fillId="12" borderId="16" xfId="0" applyFont="1" applyFill="1" applyBorder="1" applyAlignment="1" applyProtection="1">
      <alignment horizontal="center" vertical="center" wrapText="1"/>
    </xf>
    <xf numFmtId="0" fontId="24" fillId="12" borderId="12" xfId="0" applyFont="1" applyFill="1" applyBorder="1" applyAlignment="1" applyProtection="1">
      <alignment horizontal="left" vertical="center" wrapText="1"/>
    </xf>
    <xf numFmtId="0" fontId="24" fillId="12" borderId="15" xfId="0" applyFont="1" applyFill="1" applyBorder="1" applyAlignment="1" applyProtection="1">
      <alignment horizontal="left" vertical="center" wrapText="1"/>
    </xf>
    <xf numFmtId="0" fontId="24" fillId="12" borderId="16" xfId="0" applyFont="1" applyFill="1" applyBorder="1" applyAlignment="1" applyProtection="1">
      <alignment horizontal="left" vertical="center" wrapText="1"/>
    </xf>
    <xf numFmtId="0" fontId="24" fillId="12" borderId="37" xfId="0" applyFont="1" applyFill="1" applyBorder="1" applyAlignment="1" applyProtection="1">
      <alignment horizontal="center" vertical="center" wrapText="1"/>
    </xf>
    <xf numFmtId="0" fontId="24" fillId="12" borderId="6" xfId="0" applyFont="1" applyFill="1" applyBorder="1" applyAlignment="1" applyProtection="1">
      <alignment horizontal="center" vertical="center" wrapText="1"/>
    </xf>
    <xf numFmtId="0" fontId="24" fillId="12" borderId="56" xfId="0" applyFont="1" applyFill="1" applyBorder="1" applyAlignment="1" applyProtection="1">
      <alignment horizontal="center" vertical="center" wrapText="1"/>
    </xf>
    <xf numFmtId="0" fontId="24" fillId="12" borderId="10" xfId="0" applyFont="1" applyFill="1" applyBorder="1" applyAlignment="1" applyProtection="1">
      <alignment horizontal="center" vertical="center" wrapText="1"/>
    </xf>
    <xf numFmtId="0" fontId="24" fillId="12" borderId="52" xfId="0" applyFont="1" applyFill="1" applyBorder="1" applyAlignment="1" applyProtection="1">
      <alignment horizontal="center" vertical="center" wrapText="1"/>
    </xf>
    <xf numFmtId="0" fontId="24" fillId="12" borderId="0" xfId="0" applyFont="1" applyFill="1" applyBorder="1" applyAlignment="1" applyProtection="1">
      <alignment horizontal="center" vertical="center" wrapText="1"/>
    </xf>
    <xf numFmtId="0" fontId="24" fillId="12" borderId="1" xfId="0" applyFont="1" applyFill="1" applyBorder="1" applyAlignment="1" applyProtection="1">
      <alignment horizontal="center" vertical="center" wrapText="1"/>
    </xf>
    <xf numFmtId="0" fontId="30" fillId="2" borderId="33" xfId="0" applyFont="1" applyFill="1" applyBorder="1" applyAlignment="1" applyProtection="1">
      <alignment horizontal="center" vertical="center" wrapText="1"/>
    </xf>
    <xf numFmtId="0" fontId="30" fillId="2" borderId="6" xfId="0" applyFont="1" applyFill="1" applyBorder="1" applyAlignment="1" applyProtection="1">
      <alignment horizontal="center" vertical="center" wrapText="1"/>
    </xf>
    <xf numFmtId="0" fontId="30" fillId="2" borderId="37" xfId="0" applyFont="1" applyFill="1" applyBorder="1" applyAlignment="1" applyProtection="1">
      <alignment horizontal="center" vertical="center" wrapText="1"/>
    </xf>
    <xf numFmtId="0" fontId="30" fillId="2" borderId="56" xfId="0" applyFont="1" applyFill="1" applyBorder="1" applyAlignment="1" applyProtection="1">
      <alignment horizontal="center" vertical="center" wrapText="1"/>
    </xf>
    <xf numFmtId="0" fontId="30" fillId="2" borderId="10" xfId="0" applyFont="1" applyFill="1" applyBorder="1" applyAlignment="1" applyProtection="1">
      <alignment horizontal="center" vertical="center" wrapText="1"/>
    </xf>
    <xf numFmtId="0" fontId="30" fillId="2" borderId="52" xfId="0" applyFont="1" applyFill="1" applyBorder="1" applyAlignment="1" applyProtection="1">
      <alignment horizontal="center" vertical="center" wrapText="1"/>
    </xf>
    <xf numFmtId="0" fontId="24" fillId="12" borderId="56" xfId="0" applyFont="1" applyFill="1" applyBorder="1" applyAlignment="1" applyProtection="1">
      <alignment horizontal="center" vertical="center"/>
    </xf>
    <xf numFmtId="0" fontId="24" fillId="12" borderId="10" xfId="0" applyFont="1" applyFill="1" applyBorder="1" applyAlignment="1" applyProtection="1">
      <alignment horizontal="center" vertical="center"/>
    </xf>
    <xf numFmtId="0" fontId="24" fillId="12" borderId="52" xfId="0" applyFont="1" applyFill="1" applyBorder="1" applyAlignment="1" applyProtection="1">
      <alignment horizontal="center" vertical="center"/>
    </xf>
    <xf numFmtId="0" fontId="24" fillId="13" borderId="29" xfId="0" applyFont="1" applyFill="1" applyBorder="1" applyAlignment="1" applyProtection="1">
      <alignment horizontal="center" vertical="center" wrapText="1"/>
    </xf>
    <xf numFmtId="0" fontId="24" fillId="13" borderId="35" xfId="0" applyFont="1" applyFill="1" applyBorder="1" applyAlignment="1" applyProtection="1">
      <alignment horizontal="center" vertical="center" wrapText="1"/>
    </xf>
    <xf numFmtId="0" fontId="24" fillId="13" borderId="36" xfId="0" applyFont="1" applyFill="1" applyBorder="1" applyAlignment="1" applyProtection="1">
      <alignment horizontal="center" vertical="center" textRotation="90" wrapText="1"/>
    </xf>
    <xf numFmtId="0" fontId="24" fillId="13" borderId="6" xfId="0" applyFont="1" applyFill="1" applyBorder="1" applyAlignment="1" applyProtection="1">
      <alignment horizontal="center" vertical="center" textRotation="90" wrapText="1"/>
    </xf>
    <xf numFmtId="0" fontId="24" fillId="13" borderId="13" xfId="0" applyFont="1" applyFill="1" applyBorder="1" applyAlignment="1" applyProtection="1">
      <alignment horizontal="center" vertical="center" textRotation="90" wrapText="1"/>
    </xf>
    <xf numFmtId="0" fontId="24" fillId="13" borderId="1" xfId="0" applyFont="1" applyFill="1" applyBorder="1" applyAlignment="1" applyProtection="1">
      <alignment horizontal="center" vertical="center" textRotation="90" wrapText="1"/>
    </xf>
    <xf numFmtId="0" fontId="24" fillId="13" borderId="34" xfId="0" applyFont="1" applyFill="1" applyBorder="1" applyAlignment="1" applyProtection="1">
      <alignment horizontal="center" vertical="center" wrapText="1"/>
    </xf>
    <xf numFmtId="0" fontId="24" fillId="13" borderId="31" xfId="0" applyFont="1" applyFill="1" applyBorder="1" applyAlignment="1" applyProtection="1">
      <alignment horizontal="center" vertical="center" wrapText="1"/>
    </xf>
    <xf numFmtId="0" fontId="24" fillId="13" borderId="66" xfId="0" applyFont="1" applyFill="1" applyBorder="1" applyAlignment="1" applyProtection="1">
      <alignment horizontal="center" vertical="center" wrapText="1"/>
    </xf>
    <xf numFmtId="0" fontId="24" fillId="13" borderId="62" xfId="0" applyFont="1" applyFill="1" applyBorder="1" applyAlignment="1" applyProtection="1">
      <alignment horizontal="center" vertical="center" wrapText="1"/>
    </xf>
    <xf numFmtId="0" fontId="24" fillId="13" borderId="41" xfId="0" applyFont="1" applyFill="1" applyBorder="1" applyAlignment="1" applyProtection="1">
      <alignment horizontal="center" vertical="center" wrapText="1"/>
    </xf>
    <xf numFmtId="0" fontId="24" fillId="0" borderId="0" xfId="0" applyFont="1" applyAlignment="1" applyProtection="1">
      <alignment horizontal="center"/>
    </xf>
    <xf numFmtId="0" fontId="24" fillId="7" borderId="0" xfId="0" applyFont="1" applyFill="1" applyBorder="1" applyAlignment="1" applyProtection="1">
      <alignment vertical="center" wrapText="1"/>
    </xf>
    <xf numFmtId="0" fontId="30" fillId="7" borderId="0" xfId="0" applyFont="1" applyFill="1" applyBorder="1" applyAlignment="1" applyProtection="1">
      <alignment vertical="center" wrapText="1"/>
    </xf>
    <xf numFmtId="0" fontId="24" fillId="7" borderId="8" xfId="0" applyFont="1" applyFill="1" applyBorder="1" applyAlignment="1" applyProtection="1">
      <alignment horizontal="left" vertical="center" wrapText="1"/>
    </xf>
    <xf numFmtId="0" fontId="30" fillId="7" borderId="44" xfId="0" applyFont="1" applyFill="1" applyBorder="1" applyAlignment="1" applyProtection="1">
      <alignment horizontal="left" vertical="center" wrapText="1"/>
    </xf>
    <xf numFmtId="0" fontId="30" fillId="7" borderId="7" xfId="0" applyFont="1" applyFill="1" applyBorder="1" applyAlignment="1" applyProtection="1">
      <alignment horizontal="left" vertical="center" wrapText="1"/>
    </xf>
    <xf numFmtId="0" fontId="24" fillId="12" borderId="36" xfId="0" applyFont="1" applyFill="1" applyBorder="1" applyAlignment="1" applyProtection="1">
      <alignment horizontal="center" vertical="center" wrapText="1"/>
    </xf>
    <xf numFmtId="0" fontId="24" fillId="13" borderId="42" xfId="0" applyFont="1" applyFill="1" applyBorder="1" applyAlignment="1" applyProtection="1">
      <alignment horizontal="center" vertical="center" wrapText="1"/>
    </xf>
    <xf numFmtId="0" fontId="46" fillId="0" borderId="43" xfId="0" applyFont="1" applyBorder="1" applyAlignment="1" applyProtection="1">
      <alignment horizontal="center" vertical="center"/>
    </xf>
    <xf numFmtId="0" fontId="46" fillId="0" borderId="51" xfId="0" applyFont="1" applyBorder="1" applyAlignment="1" applyProtection="1">
      <alignment horizontal="center" vertical="center"/>
    </xf>
    <xf numFmtId="0" fontId="46" fillId="0" borderId="39" xfId="0" applyFont="1" applyBorder="1" applyAlignment="1" applyProtection="1">
      <alignment horizontal="center" vertical="center"/>
    </xf>
    <xf numFmtId="0" fontId="46" fillId="0" borderId="17" xfId="0" applyFont="1" applyBorder="1" applyAlignment="1" applyProtection="1">
      <alignment horizontal="center" vertical="center"/>
    </xf>
    <xf numFmtId="0" fontId="46" fillId="0" borderId="0" xfId="0" applyFont="1" applyBorder="1" applyAlignment="1" applyProtection="1">
      <alignment horizontal="center" vertical="center"/>
    </xf>
    <xf numFmtId="0" fontId="46" fillId="0" borderId="18" xfId="0" applyFont="1" applyBorder="1" applyAlignment="1" applyProtection="1">
      <alignment horizontal="center" vertical="center"/>
    </xf>
    <xf numFmtId="0" fontId="46" fillId="0" borderId="60" xfId="0" applyFont="1" applyBorder="1" applyAlignment="1" applyProtection="1">
      <alignment horizontal="center" vertical="center"/>
    </xf>
    <xf numFmtId="0" fontId="46" fillId="0" borderId="63" xfId="0" applyFont="1" applyBorder="1" applyAlignment="1" applyProtection="1">
      <alignment horizontal="center" vertical="center"/>
    </xf>
    <xf numFmtId="0" fontId="46" fillId="0" borderId="19" xfId="0" applyFont="1" applyBorder="1" applyAlignment="1" applyProtection="1">
      <alignment horizontal="center" vertical="center"/>
    </xf>
    <xf numFmtId="0" fontId="46" fillId="2" borderId="37" xfId="0" applyFont="1" applyFill="1" applyBorder="1" applyAlignment="1" applyProtection="1">
      <alignment horizontal="center" vertical="center" wrapText="1"/>
      <protection locked="0"/>
    </xf>
    <xf numFmtId="0" fontId="24" fillId="0" borderId="8" xfId="0" applyFont="1" applyBorder="1" applyAlignment="1" applyProtection="1">
      <alignment horizontal="center"/>
    </xf>
    <xf numFmtId="0" fontId="24" fillId="0" borderId="44" xfId="0" applyFont="1" applyBorder="1" applyAlignment="1" applyProtection="1">
      <alignment horizontal="center"/>
    </xf>
    <xf numFmtId="0" fontId="24" fillId="0" borderId="7" xfId="0" applyFont="1" applyBorder="1" applyAlignment="1" applyProtection="1">
      <alignment horizontal="center"/>
    </xf>
    <xf numFmtId="0" fontId="24" fillId="13" borderId="48" xfId="0" applyFont="1" applyFill="1" applyBorder="1" applyAlignment="1" applyProtection="1">
      <alignment horizontal="center"/>
    </xf>
    <xf numFmtId="0" fontId="24" fillId="13" borderId="42" xfId="0" applyFont="1" applyFill="1" applyBorder="1" applyAlignment="1" applyProtection="1">
      <alignment horizontal="center"/>
    </xf>
    <xf numFmtId="0" fontId="30" fillId="7" borderId="16" xfId="0" applyFont="1" applyFill="1" applyBorder="1" applyAlignment="1" applyProtection="1">
      <alignment horizontal="left" vertical="center" wrapText="1"/>
    </xf>
    <xf numFmtId="0" fontId="30" fillId="7" borderId="1" xfId="0" applyFont="1" applyFill="1" applyBorder="1" applyAlignment="1" applyProtection="1">
      <alignment horizontal="left" vertical="center" wrapText="1"/>
    </xf>
    <xf numFmtId="0" fontId="30" fillId="7" borderId="5" xfId="0" applyFont="1" applyFill="1" applyBorder="1" applyAlignment="1" applyProtection="1">
      <alignment horizontal="left" vertical="center" wrapText="1"/>
    </xf>
    <xf numFmtId="0" fontId="30" fillId="0" borderId="51" xfId="0" applyFont="1" applyBorder="1" applyAlignment="1" applyProtection="1">
      <alignment horizontal="center" vertical="top"/>
    </xf>
    <xf numFmtId="0" fontId="24" fillId="14" borderId="63" xfId="0" applyFont="1" applyFill="1" applyBorder="1" applyAlignment="1" applyProtection="1">
      <alignment horizontal="center" vertical="center"/>
    </xf>
    <xf numFmtId="0" fontId="24" fillId="13" borderId="55" xfId="0" applyFont="1" applyFill="1" applyBorder="1" applyAlignment="1" applyProtection="1">
      <alignment horizontal="center" vertical="center" wrapText="1"/>
    </xf>
    <xf numFmtId="0" fontId="24" fillId="13" borderId="12"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wrapText="1"/>
    </xf>
    <xf numFmtId="0" fontId="24" fillId="13" borderId="14" xfId="0" applyFont="1" applyFill="1" applyBorder="1" applyAlignment="1" applyProtection="1">
      <alignment horizontal="center" vertical="center" wrapText="1"/>
    </xf>
    <xf numFmtId="0" fontId="24" fillId="13" borderId="16" xfId="0" applyFont="1" applyFill="1" applyBorder="1" applyAlignment="1" applyProtection="1">
      <alignment horizontal="center" vertical="center" wrapText="1"/>
    </xf>
    <xf numFmtId="0" fontId="24" fillId="13" borderId="1" xfId="0" applyFont="1" applyFill="1" applyBorder="1" applyAlignment="1" applyProtection="1">
      <alignment horizontal="center" vertical="center" wrapText="1"/>
    </xf>
    <xf numFmtId="0" fontId="24" fillId="13" borderId="5" xfId="0" applyFont="1" applyFill="1" applyBorder="1" applyAlignment="1" applyProtection="1">
      <alignment horizontal="center" vertical="center" wrapText="1"/>
    </xf>
    <xf numFmtId="0" fontId="24" fillId="13" borderId="13" xfId="0" applyFont="1" applyFill="1" applyBorder="1" applyAlignment="1" applyProtection="1">
      <alignment horizontal="center" vertical="center"/>
    </xf>
    <xf numFmtId="0" fontId="24" fillId="13" borderId="14" xfId="0" applyFont="1" applyFill="1" applyBorder="1" applyAlignment="1" applyProtection="1">
      <alignment horizontal="center" vertical="center"/>
    </xf>
    <xf numFmtId="0" fontId="24" fillId="13" borderId="1" xfId="0" applyFont="1" applyFill="1" applyBorder="1" applyAlignment="1" applyProtection="1">
      <alignment horizontal="center" vertical="center"/>
    </xf>
    <xf numFmtId="0" fontId="24" fillId="13" borderId="5" xfId="0" applyFont="1" applyFill="1" applyBorder="1" applyAlignment="1" applyProtection="1">
      <alignment horizontal="center" vertical="center"/>
    </xf>
    <xf numFmtId="0" fontId="24" fillId="13" borderId="12" xfId="0" applyFont="1" applyFill="1" applyBorder="1" applyAlignment="1" applyProtection="1">
      <alignment horizontal="center" vertical="center"/>
    </xf>
    <xf numFmtId="0" fontId="24" fillId="13" borderId="16" xfId="0" applyFont="1" applyFill="1" applyBorder="1" applyAlignment="1" applyProtection="1">
      <alignment horizontal="center" vertical="center"/>
    </xf>
    <xf numFmtId="0" fontId="30" fillId="0" borderId="9" xfId="0" applyFont="1" applyBorder="1" applyAlignment="1" applyProtection="1">
      <alignment horizontal="center" vertical="top" wrapText="1"/>
      <protection locked="0"/>
    </xf>
    <xf numFmtId="0" fontId="30" fillId="0" borderId="9" xfId="0" applyFont="1" applyBorder="1" applyAlignment="1" applyProtection="1">
      <alignment horizontal="left" vertical="top" wrapText="1"/>
      <protection locked="0"/>
    </xf>
    <xf numFmtId="0" fontId="17" fillId="0" borderId="28"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30" fillId="0" borderId="2" xfId="0" applyFont="1" applyBorder="1" applyAlignment="1" applyProtection="1">
      <alignment horizontal="center" vertical="top" wrapText="1"/>
      <protection locked="0"/>
    </xf>
    <xf numFmtId="0" fontId="30" fillId="0" borderId="2" xfId="0" applyFont="1" applyBorder="1" applyAlignment="1" applyProtection="1">
      <alignment horizontal="left" vertical="top" wrapText="1"/>
      <protection locked="0"/>
    </xf>
    <xf numFmtId="0" fontId="17" fillId="0" borderId="53"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46" fillId="2" borderId="6" xfId="0" applyFont="1" applyFill="1" applyBorder="1" applyAlignment="1" applyProtection="1">
      <alignment horizontal="center" vertical="center" wrapText="1"/>
      <protection locked="0"/>
    </xf>
    <xf numFmtId="0" fontId="46" fillId="2" borderId="36" xfId="0" applyFont="1" applyFill="1" applyBorder="1" applyAlignment="1" applyProtection="1">
      <alignment horizontal="center" vertical="center" wrapText="1"/>
      <protection locked="0"/>
    </xf>
    <xf numFmtId="0" fontId="30" fillId="12" borderId="58" xfId="0" applyFont="1" applyFill="1" applyBorder="1" applyAlignment="1" applyProtection="1">
      <alignment horizontal="center" vertical="center" wrapText="1"/>
    </xf>
    <xf numFmtId="0" fontId="30" fillId="12" borderId="30" xfId="0" applyFont="1" applyFill="1" applyBorder="1" applyAlignment="1" applyProtection="1">
      <alignment horizontal="center" vertical="center" wrapText="1"/>
    </xf>
    <xf numFmtId="0" fontId="30" fillId="12" borderId="31" xfId="0" applyFont="1" applyFill="1" applyBorder="1" applyAlignment="1" applyProtection="1">
      <alignment horizontal="center" vertical="center" wrapText="1"/>
    </xf>
    <xf numFmtId="0" fontId="30" fillId="12" borderId="34" xfId="0" applyFont="1" applyFill="1" applyBorder="1" applyAlignment="1" applyProtection="1">
      <alignment horizontal="center" vertical="center" wrapText="1"/>
    </xf>
    <xf numFmtId="0" fontId="30" fillId="12" borderId="2" xfId="0" applyFont="1" applyFill="1" applyBorder="1" applyAlignment="1" applyProtection="1">
      <alignment horizontal="center" vertical="center" wrapText="1"/>
    </xf>
    <xf numFmtId="0" fontId="30" fillId="12" borderId="35" xfId="0" applyFont="1" applyFill="1" applyBorder="1" applyAlignment="1" applyProtection="1">
      <alignment horizontal="center" vertical="center" wrapText="1"/>
    </xf>
    <xf numFmtId="0" fontId="30" fillId="12" borderId="70" xfId="0" applyFont="1" applyFill="1" applyBorder="1" applyAlignment="1" applyProtection="1">
      <alignment horizontal="center" vertical="center" wrapText="1"/>
    </xf>
    <xf numFmtId="0" fontId="30" fillId="12" borderId="71" xfId="0" applyFont="1" applyFill="1" applyBorder="1" applyAlignment="1" applyProtection="1">
      <alignment horizontal="center" vertical="center" wrapText="1"/>
    </xf>
    <xf numFmtId="0" fontId="30" fillId="12" borderId="61" xfId="0" applyFont="1" applyFill="1" applyBorder="1" applyAlignment="1" applyProtection="1">
      <alignment horizontal="center" vertical="center" wrapText="1"/>
    </xf>
    <xf numFmtId="0" fontId="30" fillId="0" borderId="30" xfId="0" applyFont="1" applyBorder="1" applyAlignment="1" applyProtection="1">
      <alignment horizontal="center" vertical="top" wrapText="1"/>
      <protection locked="0"/>
    </xf>
    <xf numFmtId="0" fontId="30" fillId="0" borderId="54" xfId="0" applyFont="1" applyBorder="1" applyAlignment="1" applyProtection="1">
      <alignment horizontal="center" vertical="top" wrapText="1"/>
      <protection locked="0"/>
    </xf>
    <xf numFmtId="0" fontId="30" fillId="12" borderId="54" xfId="0" applyFont="1" applyFill="1" applyBorder="1" applyAlignment="1" applyProtection="1">
      <alignment horizontal="center" vertical="center" wrapText="1"/>
    </xf>
    <xf numFmtId="0" fontId="30" fillId="0" borderId="49" xfId="0" applyFont="1" applyBorder="1" applyAlignment="1" applyProtection="1">
      <alignment horizontal="center" vertical="center" wrapText="1"/>
      <protection locked="0"/>
    </xf>
    <xf numFmtId="0" fontId="30" fillId="0" borderId="13"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wrapText="1"/>
      <protection locked="0"/>
    </xf>
    <xf numFmtId="0" fontId="30" fillId="0" borderId="60" xfId="0" applyFont="1" applyBorder="1" applyAlignment="1" applyProtection="1">
      <alignment horizontal="center" vertical="center" wrapText="1"/>
      <protection locked="0"/>
    </xf>
    <xf numFmtId="0" fontId="30" fillId="0" borderId="63" xfId="0" applyFont="1" applyBorder="1" applyAlignment="1" applyProtection="1">
      <alignment horizontal="center" vertical="center" wrapText="1"/>
      <protection locked="0"/>
    </xf>
    <xf numFmtId="0" fontId="30" fillId="0" borderId="19" xfId="0" applyFont="1" applyBorder="1" applyAlignment="1" applyProtection="1">
      <alignment horizontal="center" vertical="center" wrapText="1"/>
      <protection locked="0"/>
    </xf>
    <xf numFmtId="0" fontId="30" fillId="12" borderId="9" xfId="0" applyFont="1" applyFill="1" applyBorder="1" applyAlignment="1" applyProtection="1">
      <alignment horizontal="center" vertical="center" wrapText="1"/>
    </xf>
    <xf numFmtId="0" fontId="24" fillId="13" borderId="58" xfId="0" applyFont="1" applyFill="1" applyBorder="1" applyAlignment="1" applyProtection="1">
      <alignment horizontal="center" vertical="center" wrapText="1"/>
    </xf>
    <xf numFmtId="0" fontId="30" fillId="12" borderId="75" xfId="0" applyFont="1" applyFill="1" applyBorder="1" applyAlignment="1" applyProtection="1">
      <alignment horizontal="center" vertical="center" wrapText="1"/>
    </xf>
    <xf numFmtId="0" fontId="30" fillId="12" borderId="38" xfId="0" applyFont="1" applyFill="1" applyBorder="1" applyAlignment="1" applyProtection="1">
      <alignment horizontal="center" vertical="center" wrapText="1"/>
    </xf>
    <xf numFmtId="0" fontId="62" fillId="0" borderId="8" xfId="0" applyFont="1" applyBorder="1" applyAlignment="1" applyProtection="1">
      <alignment horizontal="center" vertical="center"/>
    </xf>
    <xf numFmtId="0" fontId="62" fillId="0" borderId="44" xfId="0" applyFont="1" applyBorder="1" applyAlignment="1" applyProtection="1">
      <alignment horizontal="center" vertical="center"/>
    </xf>
    <xf numFmtId="0" fontId="62" fillId="0" borderId="7" xfId="0" applyFont="1" applyBorder="1" applyAlignment="1" applyProtection="1">
      <alignment horizontal="center" vertical="center"/>
    </xf>
    <xf numFmtId="49" fontId="24" fillId="13" borderId="55" xfId="0" applyNumberFormat="1" applyFont="1" applyFill="1" applyBorder="1" applyAlignment="1" applyProtection="1">
      <alignment horizontal="center" vertical="center" wrapText="1"/>
    </xf>
    <xf numFmtId="49" fontId="24" fillId="13" borderId="58" xfId="0" applyNumberFormat="1" applyFont="1" applyFill="1" applyBorder="1" applyAlignment="1" applyProtection="1">
      <alignment horizontal="center" vertical="center" wrapText="1"/>
    </xf>
    <xf numFmtId="49" fontId="24" fillId="13" borderId="29" xfId="0" applyNumberFormat="1" applyFont="1" applyFill="1" applyBorder="1" applyAlignment="1" applyProtection="1">
      <alignment horizontal="center" vertical="center" wrapText="1"/>
    </xf>
    <xf numFmtId="49" fontId="24" fillId="13" borderId="31" xfId="0" applyNumberFormat="1" applyFont="1" applyFill="1" applyBorder="1" applyAlignment="1" applyProtection="1">
      <alignment horizontal="center" vertical="center" wrapText="1"/>
    </xf>
    <xf numFmtId="0" fontId="24" fillId="13" borderId="79" xfId="0" applyFont="1" applyFill="1" applyBorder="1" applyAlignment="1" applyProtection="1">
      <alignment horizontal="center" vertical="center"/>
    </xf>
    <xf numFmtId="0" fontId="24" fillId="13" borderId="36" xfId="0" applyFont="1" applyFill="1" applyBorder="1" applyAlignment="1" applyProtection="1">
      <alignment horizontal="center" vertical="center" wrapText="1"/>
    </xf>
    <xf numFmtId="0" fontId="24" fillId="13" borderId="6" xfId="0" applyFont="1" applyFill="1" applyBorder="1" applyAlignment="1" applyProtection="1">
      <alignment horizontal="center" vertical="center" wrapText="1"/>
    </xf>
    <xf numFmtId="0" fontId="30" fillId="7" borderId="8" xfId="0" applyFont="1" applyFill="1" applyBorder="1" applyAlignment="1" applyProtection="1">
      <alignment horizontal="left" vertical="center" wrapText="1"/>
    </xf>
    <xf numFmtId="0" fontId="24" fillId="7" borderId="0" xfId="0" applyFont="1" applyFill="1" applyBorder="1" applyAlignment="1" applyProtection="1">
      <alignment horizontal="left" vertical="center" wrapText="1"/>
    </xf>
    <xf numFmtId="0" fontId="24" fillId="7" borderId="12" xfId="0" applyFont="1" applyFill="1" applyBorder="1" applyAlignment="1" applyProtection="1">
      <alignment horizontal="left" vertical="justify" wrapText="1"/>
    </xf>
    <xf numFmtId="0" fontId="24" fillId="7" borderId="13" xfId="0" applyFont="1" applyFill="1" applyBorder="1" applyAlignment="1" applyProtection="1">
      <alignment horizontal="left" vertical="justify" wrapText="1"/>
    </xf>
    <xf numFmtId="0" fontId="24" fillId="7" borderId="14" xfId="0" applyFont="1" applyFill="1" applyBorder="1" applyAlignment="1" applyProtection="1">
      <alignment horizontal="left" vertical="justify" wrapText="1"/>
    </xf>
    <xf numFmtId="0" fontId="24" fillId="17" borderId="48" xfId="0" applyFont="1" applyFill="1" applyBorder="1" applyAlignment="1" applyProtection="1">
      <alignment horizontal="left" vertical="center" wrapText="1"/>
    </xf>
    <xf numFmtId="0" fontId="24" fillId="17" borderId="42" xfId="0" applyFont="1" applyFill="1" applyBorder="1" applyAlignment="1" applyProtection="1">
      <alignment horizontal="left" vertical="center" wrapText="1"/>
    </xf>
    <xf numFmtId="0" fontId="24" fillId="17" borderId="11" xfId="0" applyFont="1" applyFill="1" applyBorder="1" applyAlignment="1" applyProtection="1">
      <alignment horizontal="left" vertical="center" wrapText="1"/>
    </xf>
    <xf numFmtId="0" fontId="24" fillId="13" borderId="12" xfId="0" applyFont="1" applyFill="1" applyBorder="1" applyAlignment="1" applyProtection="1">
      <alignment horizontal="center" vertical="center" textRotation="90" wrapText="1"/>
    </xf>
    <xf numFmtId="0" fontId="30" fillId="0" borderId="60" xfId="0" applyFont="1" applyBorder="1" applyAlignment="1" applyProtection="1">
      <alignment horizontal="center" vertical="top" wrapText="1"/>
    </xf>
    <xf numFmtId="0" fontId="30" fillId="0" borderId="19" xfId="0" applyFont="1" applyBorder="1" applyAlignment="1" applyProtection="1">
      <alignment horizontal="center" vertical="top" wrapText="1"/>
    </xf>
    <xf numFmtId="0" fontId="30" fillId="12" borderId="56" xfId="0" applyFont="1" applyFill="1" applyBorder="1" applyAlignment="1" applyProtection="1">
      <alignment horizontal="center" vertical="center" wrapText="1"/>
    </xf>
    <xf numFmtId="0" fontId="30" fillId="12" borderId="10" xfId="0" applyFont="1" applyFill="1" applyBorder="1" applyAlignment="1" applyProtection="1">
      <alignment horizontal="center" vertical="center" wrapText="1"/>
    </xf>
    <xf numFmtId="17" fontId="26" fillId="0" borderId="0" xfId="0" applyNumberFormat="1" applyFont="1" applyAlignment="1">
      <alignment horizontal="left"/>
    </xf>
    <xf numFmtId="0" fontId="26" fillId="0" borderId="0" xfId="0" applyFont="1" applyAlignment="1">
      <alignment horizontal="left"/>
    </xf>
    <xf numFmtId="14" fontId="34" fillId="0" borderId="56" xfId="0" applyNumberFormat="1" applyFont="1" applyBorder="1" applyAlignment="1" applyProtection="1">
      <alignment horizontal="center" vertical="center" wrapText="1"/>
      <protection locked="0"/>
    </xf>
    <xf numFmtId="14" fontId="34" fillId="0" borderId="10" xfId="0" applyNumberFormat="1" applyFont="1" applyBorder="1" applyAlignment="1" applyProtection="1">
      <alignment horizontal="center" vertical="center" wrapText="1"/>
      <protection locked="0"/>
    </xf>
    <xf numFmtId="14" fontId="34" fillId="0" borderId="52" xfId="0" applyNumberFormat="1"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52" xfId="0" applyFont="1" applyBorder="1" applyAlignment="1" applyProtection="1">
      <alignment horizontal="center" vertical="center" wrapText="1"/>
      <protection locked="0"/>
    </xf>
    <xf numFmtId="0" fontId="8" fillId="0" borderId="56" xfId="0" applyFont="1" applyBorder="1" applyAlignment="1" applyProtection="1">
      <alignment horizontal="center" vertical="center" wrapText="1"/>
      <protection locked="0"/>
    </xf>
    <xf numFmtId="0" fontId="34" fillId="0" borderId="56"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34" fillId="0" borderId="52" xfId="0" applyFont="1" applyBorder="1" applyAlignment="1" applyProtection="1">
      <alignment horizontal="left" vertical="center" wrapText="1"/>
      <protection locked="0"/>
    </xf>
    <xf numFmtId="0" fontId="34" fillId="0" borderId="56" xfId="0" applyFont="1" applyBorder="1" applyAlignment="1" applyProtection="1">
      <alignment horizontal="center" vertical="center" wrapText="1"/>
      <protection locked="0"/>
    </xf>
    <xf numFmtId="0" fontId="34" fillId="0" borderId="10" xfId="0" applyFont="1" applyBorder="1" applyAlignment="1" applyProtection="1">
      <alignment horizontal="center" vertical="center" wrapText="1"/>
      <protection locked="0"/>
    </xf>
    <xf numFmtId="0" fontId="34" fillId="0" borderId="52" xfId="0" applyFont="1" applyBorder="1" applyAlignment="1" applyProtection="1">
      <alignment horizontal="center" vertical="center" wrapText="1"/>
      <protection locked="0"/>
    </xf>
    <xf numFmtId="0" fontId="8" fillId="0" borderId="43" xfId="0" applyFont="1" applyBorder="1" applyAlignment="1" applyProtection="1">
      <alignment horizontal="left" vertical="center" wrapText="1"/>
      <protection locked="0"/>
    </xf>
    <xf numFmtId="0" fontId="8" fillId="0" borderId="80" xfId="0" applyFont="1" applyBorder="1" applyAlignment="1" applyProtection="1">
      <alignment horizontal="left" vertical="center" wrapText="1"/>
      <protection locked="0"/>
    </xf>
    <xf numFmtId="0" fontId="8" fillId="0" borderId="17"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79"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34" fillId="0" borderId="49" xfId="0" applyFont="1" applyBorder="1" applyAlignment="1" applyProtection="1">
      <alignment horizontal="left" vertical="center" wrapText="1"/>
      <protection locked="0"/>
    </xf>
    <xf numFmtId="0" fontId="34" fillId="0" borderId="14" xfId="0" applyFont="1" applyBorder="1" applyAlignment="1" applyProtection="1">
      <alignment horizontal="left" vertical="center" wrapText="1"/>
      <protection locked="0"/>
    </xf>
    <xf numFmtId="0" fontId="34" fillId="0" borderId="17" xfId="0" applyFont="1" applyBorder="1" applyAlignment="1" applyProtection="1">
      <alignment horizontal="left" vertical="center" wrapText="1"/>
      <protection locked="0"/>
    </xf>
    <xf numFmtId="0" fontId="34" fillId="0" borderId="4" xfId="0" applyFont="1" applyBorder="1" applyAlignment="1" applyProtection="1">
      <alignment horizontal="left" vertical="center" wrapText="1"/>
      <protection locked="0"/>
    </xf>
    <xf numFmtId="0" fontId="34" fillId="0" borderId="79" xfId="0" applyFont="1" applyBorder="1" applyAlignment="1" applyProtection="1">
      <alignment horizontal="left" vertical="center" wrapText="1"/>
      <protection locked="0"/>
    </xf>
    <xf numFmtId="0" fontId="34" fillId="0" borderId="5"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34" fillId="0" borderId="56" xfId="0" applyFont="1" applyFill="1" applyBorder="1" applyAlignment="1" applyProtection="1">
      <alignment horizontal="left" vertical="center" wrapText="1"/>
      <protection locked="0"/>
    </xf>
    <xf numFmtId="0" fontId="34" fillId="0" borderId="10" xfId="0" applyFont="1" applyFill="1" applyBorder="1" applyAlignment="1" applyProtection="1">
      <alignment horizontal="left" vertical="center" wrapText="1"/>
      <protection locked="0"/>
    </xf>
    <xf numFmtId="0" fontId="34" fillId="0" borderId="52" xfId="0" applyFont="1" applyFill="1" applyBorder="1" applyAlignment="1" applyProtection="1">
      <alignment horizontal="left" vertical="center" wrapText="1"/>
      <protection locked="0"/>
    </xf>
    <xf numFmtId="9" fontId="8" fillId="0" borderId="56" xfId="0" applyNumberFormat="1" applyFont="1" applyBorder="1" applyAlignment="1" applyProtection="1">
      <alignment horizontal="center" vertical="center" wrapText="1"/>
      <protection locked="0"/>
    </xf>
    <xf numFmtId="9" fontId="8" fillId="0" borderId="10" xfId="0" applyNumberFormat="1" applyFont="1" applyBorder="1" applyAlignment="1" applyProtection="1">
      <alignment horizontal="center" vertical="center" wrapText="1"/>
      <protection locked="0"/>
    </xf>
    <xf numFmtId="14" fontId="8" fillId="0" borderId="10" xfId="0" applyNumberFormat="1" applyFont="1" applyBorder="1" applyAlignment="1" applyProtection="1">
      <alignment horizontal="center" vertical="center" wrapText="1"/>
      <protection locked="0"/>
    </xf>
    <xf numFmtId="14" fontId="8" fillId="0" borderId="9" xfId="0" applyNumberFormat="1" applyFont="1" applyBorder="1" applyAlignment="1" applyProtection="1">
      <alignment horizontal="center" vertical="center" wrapText="1"/>
      <protection locked="0"/>
    </xf>
    <xf numFmtId="0" fontId="8" fillId="0" borderId="60" xfId="0" applyFont="1" applyBorder="1" applyAlignment="1" applyProtection="1">
      <alignment horizontal="left" vertical="center" wrapText="1"/>
      <protection locked="0"/>
    </xf>
    <xf numFmtId="0" fontId="8" fillId="0" borderId="67" xfId="0" applyFont="1" applyBorder="1" applyAlignment="1" applyProtection="1">
      <alignment horizontal="left" vertical="center" wrapText="1"/>
      <protection locked="0"/>
    </xf>
    <xf numFmtId="0" fontId="8" fillId="0" borderId="38" xfId="0" applyFont="1" applyBorder="1" applyAlignment="1" applyProtection="1">
      <alignment horizontal="left" vertical="center" wrapText="1"/>
      <protection locked="0"/>
    </xf>
    <xf numFmtId="0" fontId="8" fillId="0" borderId="52" xfId="0" applyFont="1" applyBorder="1" applyAlignment="1" applyProtection="1">
      <alignment horizontal="left" vertical="center" wrapText="1"/>
      <protection locked="0"/>
    </xf>
    <xf numFmtId="14" fontId="8" fillId="0" borderId="56" xfId="0" applyNumberFormat="1" applyFont="1" applyBorder="1" applyAlignment="1" applyProtection="1">
      <alignment horizontal="center" vertical="center" wrapText="1"/>
      <protection locked="0"/>
    </xf>
    <xf numFmtId="14" fontId="8" fillId="0" borderId="52" xfId="0" applyNumberFormat="1" applyFont="1" applyBorder="1" applyAlignment="1" applyProtection="1">
      <alignment horizontal="center" vertical="center" wrapText="1"/>
      <protection locked="0"/>
    </xf>
    <xf numFmtId="9" fontId="8" fillId="0" borderId="38" xfId="0" applyNumberFormat="1" applyFont="1" applyBorder="1" applyAlignment="1" applyProtection="1">
      <alignment horizontal="left" vertical="center" wrapText="1"/>
      <protection locked="0"/>
    </xf>
    <xf numFmtId="9" fontId="8" fillId="0" borderId="10" xfId="0" applyNumberFormat="1" applyFont="1" applyBorder="1" applyAlignment="1" applyProtection="1">
      <alignment horizontal="left" vertical="center" wrapText="1"/>
      <protection locked="0"/>
    </xf>
    <xf numFmtId="9" fontId="8" fillId="0" borderId="52" xfId="0" applyNumberFormat="1" applyFont="1" applyBorder="1" applyAlignment="1" applyProtection="1">
      <alignment horizontal="left" vertical="center" wrapText="1"/>
      <protection locked="0"/>
    </xf>
    <xf numFmtId="0" fontId="34" fillId="0" borderId="56" xfId="0" applyFont="1" applyFill="1" applyBorder="1" applyAlignment="1" applyProtection="1">
      <alignment horizontal="center" vertical="center" wrapText="1"/>
      <protection locked="0"/>
    </xf>
    <xf numFmtId="0" fontId="34" fillId="0" borderId="10" xfId="0" applyFont="1" applyFill="1" applyBorder="1" applyAlignment="1" applyProtection="1">
      <alignment horizontal="center" vertical="center" wrapText="1"/>
      <protection locked="0"/>
    </xf>
    <xf numFmtId="0" fontId="34" fillId="0" borderId="52" xfId="0" applyFont="1" applyFill="1" applyBorder="1" applyAlignment="1" applyProtection="1">
      <alignment horizontal="center" vertical="center" wrapText="1"/>
      <protection locked="0"/>
    </xf>
    <xf numFmtId="0" fontId="33" fillId="2" borderId="56" xfId="0" applyFont="1" applyFill="1" applyBorder="1" applyAlignment="1">
      <alignment horizontal="center" vertical="center" wrapText="1"/>
    </xf>
    <xf numFmtId="0" fontId="33" fillId="2" borderId="10" xfId="0" applyFont="1" applyFill="1" applyBorder="1" applyAlignment="1">
      <alignment horizontal="center" vertical="center" wrapText="1"/>
    </xf>
    <xf numFmtId="0" fontId="33" fillId="2" borderId="52" xfId="0" applyFont="1" applyFill="1" applyBorder="1" applyAlignment="1">
      <alignment horizontal="center" vertical="center" wrapText="1"/>
    </xf>
    <xf numFmtId="0" fontId="34" fillId="0" borderId="49" xfId="0" applyFont="1" applyBorder="1" applyAlignment="1" applyProtection="1">
      <alignment horizontal="justify" vertical="center" wrapText="1"/>
      <protection locked="0"/>
    </xf>
    <xf numFmtId="0" fontId="34" fillId="0" borderId="14" xfId="0" applyFont="1" applyBorder="1" applyAlignment="1" applyProtection="1">
      <alignment horizontal="justify" vertical="center" wrapText="1"/>
      <protection locked="0"/>
    </xf>
    <xf numFmtId="0" fontId="34" fillId="0" borderId="17" xfId="0" applyFont="1" applyBorder="1" applyAlignment="1" applyProtection="1">
      <alignment horizontal="justify" vertical="center" wrapText="1"/>
      <protection locked="0"/>
    </xf>
    <xf numFmtId="0" fontId="34" fillId="0" borderId="4" xfId="0" applyFont="1" applyBorder="1" applyAlignment="1" applyProtection="1">
      <alignment horizontal="justify" vertical="center" wrapText="1"/>
      <protection locked="0"/>
    </xf>
    <xf numFmtId="0" fontId="34" fillId="0" borderId="79" xfId="0" applyFont="1" applyBorder="1" applyAlignment="1" applyProtection="1">
      <alignment horizontal="justify" vertical="center" wrapText="1"/>
      <protection locked="0"/>
    </xf>
    <xf numFmtId="0" fontId="34" fillId="0" borderId="5" xfId="0" applyFont="1" applyBorder="1" applyAlignment="1" applyProtection="1">
      <alignment horizontal="justify" vertical="center" wrapText="1"/>
      <protection locked="0"/>
    </xf>
    <xf numFmtId="0" fontId="33" fillId="12" borderId="56" xfId="0" applyFont="1" applyFill="1" applyBorder="1" applyAlignment="1">
      <alignment horizontal="justify" vertical="center" wrapText="1"/>
    </xf>
    <xf numFmtId="0" fontId="33" fillId="12" borderId="10" xfId="0" applyFont="1" applyFill="1" applyBorder="1" applyAlignment="1">
      <alignment horizontal="justify" vertical="center" wrapText="1"/>
    </xf>
    <xf numFmtId="0" fontId="33" fillId="12" borderId="52" xfId="0" applyFont="1" applyFill="1" applyBorder="1" applyAlignment="1">
      <alignment horizontal="justify" vertical="center" wrapText="1"/>
    </xf>
    <xf numFmtId="0" fontId="33" fillId="12" borderId="56" xfId="0" applyFont="1" applyFill="1" applyBorder="1" applyAlignment="1">
      <alignment horizontal="center" vertical="center" wrapText="1"/>
    </xf>
    <xf numFmtId="0" fontId="33" fillId="12" borderId="10" xfId="0" applyFont="1" applyFill="1" applyBorder="1" applyAlignment="1">
      <alignment horizontal="center" vertical="center" wrapText="1"/>
    </xf>
    <xf numFmtId="0" fontId="33" fillId="12" borderId="52" xfId="0" applyFont="1" applyFill="1" applyBorder="1" applyAlignment="1">
      <alignment horizontal="center" vertical="center" wrapText="1"/>
    </xf>
    <xf numFmtId="14" fontId="34" fillId="0" borderId="49" xfId="0" applyNumberFormat="1" applyFont="1" applyBorder="1" applyAlignment="1" applyProtection="1">
      <alignment horizontal="center" vertical="center" wrapText="1"/>
      <protection locked="0"/>
    </xf>
    <xf numFmtId="14" fontId="34" fillId="0" borderId="17" xfId="0" applyNumberFormat="1" applyFont="1" applyBorder="1" applyAlignment="1" applyProtection="1">
      <alignment horizontal="center" vertical="center" wrapText="1"/>
      <protection locked="0"/>
    </xf>
    <xf numFmtId="14" fontId="34" fillId="0" borderId="79" xfId="0" applyNumberFormat="1" applyFont="1" applyBorder="1" applyAlignment="1" applyProtection="1">
      <alignment horizontal="center" vertical="center" wrapText="1"/>
      <protection locked="0"/>
    </xf>
    <xf numFmtId="9" fontId="8" fillId="0" borderId="36" xfId="0" applyNumberFormat="1" applyFont="1" applyBorder="1" applyAlignment="1" applyProtection="1">
      <alignment horizontal="center" vertical="center" wrapText="1"/>
      <protection locked="0"/>
    </xf>
    <xf numFmtId="9" fontId="8" fillId="0" borderId="37" xfId="0" applyNumberFormat="1" applyFont="1" applyBorder="1" applyAlignment="1" applyProtection="1">
      <alignment horizontal="center" vertical="center" wrapText="1"/>
      <protection locked="0"/>
    </xf>
    <xf numFmtId="9" fontId="8" fillId="0" borderId="6" xfId="0" applyNumberFormat="1" applyFont="1" applyBorder="1" applyAlignment="1" applyProtection="1">
      <alignment horizontal="center" vertical="center" wrapText="1"/>
      <protection locked="0"/>
    </xf>
    <xf numFmtId="0" fontId="8" fillId="0" borderId="56" xfId="0" applyFont="1" applyFill="1" applyBorder="1" applyAlignment="1" applyProtection="1">
      <alignment horizontal="center" vertical="center" wrapText="1"/>
      <protection locked="0"/>
    </xf>
    <xf numFmtId="0" fontId="8" fillId="0" borderId="10" xfId="0" applyFont="1" applyFill="1" applyBorder="1" applyAlignment="1" applyProtection="1">
      <alignment horizontal="center" vertical="center" wrapText="1"/>
      <protection locked="0"/>
    </xf>
    <xf numFmtId="0" fontId="8" fillId="0" borderId="52" xfId="0" applyFont="1" applyFill="1" applyBorder="1" applyAlignment="1" applyProtection="1">
      <alignment horizontal="center" vertical="center" wrapText="1"/>
      <protection locked="0"/>
    </xf>
    <xf numFmtId="0" fontId="33" fillId="12" borderId="56" xfId="0" applyFont="1" applyFill="1" applyBorder="1" applyAlignment="1">
      <alignment horizontal="left" vertical="center" wrapText="1"/>
    </xf>
    <xf numFmtId="0" fontId="33" fillId="12" borderId="10" xfId="0" applyFont="1" applyFill="1" applyBorder="1" applyAlignment="1">
      <alignment horizontal="left" vertical="center" wrapText="1"/>
    </xf>
    <xf numFmtId="0" fontId="33" fillId="12" borderId="52" xfId="0" applyFont="1" applyFill="1" applyBorder="1" applyAlignment="1">
      <alignment horizontal="left" vertical="center" wrapText="1"/>
    </xf>
    <xf numFmtId="0" fontId="62" fillId="0" borderId="66" xfId="0" applyFont="1" applyBorder="1" applyAlignment="1">
      <alignment horizontal="center" vertical="center"/>
    </xf>
    <xf numFmtId="0" fontId="62" fillId="0" borderId="62" xfId="0" applyFont="1" applyBorder="1" applyAlignment="1">
      <alignment horizontal="center" vertical="center"/>
    </xf>
    <xf numFmtId="0" fontId="62" fillId="0" borderId="24" xfId="0" applyFont="1" applyBorder="1" applyAlignment="1">
      <alignment horizontal="center" vertical="center"/>
    </xf>
    <xf numFmtId="0" fontId="26" fillId="11" borderId="38" xfId="0" applyFont="1" applyFill="1" applyBorder="1" applyAlignment="1">
      <alignment horizontal="center" vertical="center" wrapText="1"/>
    </xf>
    <xf numFmtId="0" fontId="26" fillId="11" borderId="10" xfId="0" applyFont="1" applyFill="1" applyBorder="1" applyAlignment="1">
      <alignment horizontal="center" vertical="center" wrapText="1"/>
    </xf>
    <xf numFmtId="0" fontId="33" fillId="2" borderId="38" xfId="0" applyFont="1" applyFill="1" applyBorder="1" applyAlignment="1">
      <alignment horizontal="center" vertical="center" wrapText="1"/>
    </xf>
    <xf numFmtId="1" fontId="33" fillId="12" borderId="56" xfId="0" applyNumberFormat="1" applyFont="1" applyFill="1" applyBorder="1" applyAlignment="1">
      <alignment horizontal="center" vertical="center" wrapText="1"/>
    </xf>
    <xf numFmtId="1" fontId="33" fillId="12" borderId="10" xfId="0" applyNumberFormat="1" applyFont="1" applyFill="1" applyBorder="1" applyAlignment="1">
      <alignment horizontal="center" vertical="center" wrapText="1"/>
    </xf>
    <xf numFmtId="1" fontId="33" fillId="12" borderId="52" xfId="0" applyNumberFormat="1" applyFont="1" applyFill="1" applyBorder="1" applyAlignment="1">
      <alignment horizontal="center" vertical="center" wrapText="1"/>
    </xf>
    <xf numFmtId="0" fontId="26" fillId="17" borderId="57" xfId="0" applyFont="1" applyFill="1" applyBorder="1" applyAlignment="1">
      <alignment horizontal="center" vertical="center"/>
    </xf>
    <xf numFmtId="0" fontId="26" fillId="17" borderId="41" xfId="0" applyFont="1" applyFill="1" applyBorder="1" applyAlignment="1">
      <alignment horizontal="center" vertical="center"/>
    </xf>
    <xf numFmtId="0" fontId="33" fillId="7" borderId="66" xfId="0" applyNumberFormat="1" applyFont="1" applyFill="1" applyBorder="1" applyAlignment="1">
      <alignment horizontal="left" vertical="center" wrapText="1"/>
    </xf>
    <xf numFmtId="0" fontId="33" fillId="7" borderId="62" xfId="0" applyNumberFormat="1" applyFont="1" applyFill="1" applyBorder="1" applyAlignment="1">
      <alignment horizontal="left" vertical="center" wrapText="1"/>
    </xf>
    <xf numFmtId="0" fontId="33" fillId="7" borderId="24" xfId="0" applyNumberFormat="1" applyFont="1" applyFill="1" applyBorder="1" applyAlignment="1">
      <alignment horizontal="left" vertical="center" wrapText="1"/>
    </xf>
    <xf numFmtId="0" fontId="26" fillId="10" borderId="47" xfId="0" applyFont="1" applyFill="1" applyBorder="1" applyAlignment="1">
      <alignment horizontal="left" vertical="justify" wrapText="1"/>
    </xf>
    <xf numFmtId="0" fontId="26" fillId="10" borderId="51" xfId="0" applyFont="1" applyFill="1" applyBorder="1" applyAlignment="1">
      <alignment horizontal="left" vertical="justify" wrapText="1"/>
    </xf>
    <xf numFmtId="0" fontId="26" fillId="10" borderId="80" xfId="0" applyFont="1" applyFill="1" applyBorder="1" applyAlignment="1">
      <alignment horizontal="left" vertical="justify" wrapText="1"/>
    </xf>
    <xf numFmtId="0" fontId="26" fillId="11" borderId="8" xfId="0" applyFont="1" applyFill="1" applyBorder="1" applyAlignment="1">
      <alignment horizontal="center" vertical="center" wrapText="1"/>
    </xf>
    <xf numFmtId="0" fontId="26" fillId="11" borderId="44" xfId="0" applyFont="1" applyFill="1" applyBorder="1" applyAlignment="1">
      <alignment horizontal="center" vertical="center" wrapText="1"/>
    </xf>
    <xf numFmtId="0" fontId="26" fillId="11" borderId="7" xfId="0" applyFont="1" applyFill="1" applyBorder="1" applyAlignment="1">
      <alignment horizontal="center" vertical="center" wrapText="1"/>
    </xf>
    <xf numFmtId="0" fontId="33" fillId="0" borderId="56" xfId="0" applyFont="1" applyBorder="1" applyAlignment="1" applyProtection="1">
      <alignment horizontal="center" vertical="center" wrapText="1"/>
      <protection locked="0"/>
    </xf>
    <xf numFmtId="0" fontId="33" fillId="0" borderId="10" xfId="0" applyFont="1" applyBorder="1" applyAlignment="1" applyProtection="1">
      <alignment horizontal="center" vertical="center" wrapText="1"/>
      <protection locked="0"/>
    </xf>
    <xf numFmtId="0" fontId="33" fillId="0" borderId="52" xfId="0" applyFont="1" applyBorder="1" applyAlignment="1" applyProtection="1">
      <alignment horizontal="center" vertical="center" wrapText="1"/>
      <protection locked="0"/>
    </xf>
    <xf numFmtId="0" fontId="33" fillId="0" borderId="56"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52" xfId="0" applyFont="1" applyBorder="1" applyAlignment="1">
      <alignment horizontal="center" vertical="center" wrapText="1"/>
    </xf>
    <xf numFmtId="0" fontId="33" fillId="0" borderId="56" xfId="0" applyFont="1" applyBorder="1" applyAlignment="1">
      <alignment horizontal="center"/>
    </xf>
    <xf numFmtId="0" fontId="33" fillId="0" borderId="10" xfId="0" applyFont="1" applyBorder="1" applyAlignment="1">
      <alignment horizontal="center"/>
    </xf>
    <xf numFmtId="0" fontId="33" fillId="0" borderId="52" xfId="0" applyFont="1" applyBorder="1" applyAlignment="1">
      <alignment horizontal="center"/>
    </xf>
    <xf numFmtId="9" fontId="8" fillId="0" borderId="52" xfId="0" applyNumberFormat="1" applyFont="1" applyBorder="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79"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33" fillId="12" borderId="77" xfId="0" applyFont="1" applyFill="1" applyBorder="1" applyAlignment="1">
      <alignment horizontal="center" vertical="center" wrapText="1"/>
    </xf>
    <xf numFmtId="0" fontId="33" fillId="12" borderId="78" xfId="0" applyFont="1" applyFill="1" applyBorder="1" applyAlignment="1">
      <alignment horizontal="center" vertical="center" wrapText="1"/>
    </xf>
    <xf numFmtId="0" fontId="33" fillId="12" borderId="21" xfId="0" applyFont="1" applyFill="1" applyBorder="1" applyAlignment="1">
      <alignment horizontal="center" vertical="center" wrapText="1"/>
    </xf>
    <xf numFmtId="0" fontId="26" fillId="11" borderId="12" xfId="0" applyFont="1" applyFill="1" applyBorder="1" applyAlignment="1">
      <alignment horizontal="center" vertical="center" wrapText="1"/>
    </xf>
    <xf numFmtId="0" fontId="26" fillId="11" borderId="13" xfId="0" applyFont="1" applyFill="1" applyBorder="1" applyAlignment="1">
      <alignment horizontal="center" vertical="center" wrapText="1"/>
    </xf>
    <xf numFmtId="0" fontId="26" fillId="11" borderId="20" xfId="0" applyFont="1" applyFill="1" applyBorder="1" applyAlignment="1">
      <alignment horizontal="center" vertical="center" wrapText="1"/>
    </xf>
    <xf numFmtId="0" fontId="26" fillId="11" borderId="16" xfId="0" applyFont="1" applyFill="1" applyBorder="1" applyAlignment="1">
      <alignment horizontal="center" vertical="center" wrapText="1"/>
    </xf>
    <xf numFmtId="0" fontId="26" fillId="11" borderId="1" xfId="0" applyFont="1" applyFill="1" applyBorder="1" applyAlignment="1">
      <alignment horizontal="center" vertical="center" wrapText="1"/>
    </xf>
    <xf numFmtId="0" fontId="26" fillId="11" borderId="69" xfId="0" applyFont="1" applyFill="1" applyBorder="1" applyAlignment="1">
      <alignment horizontal="center" vertical="center" wrapText="1"/>
    </xf>
    <xf numFmtId="0" fontId="26" fillId="11" borderId="49" xfId="0" applyFont="1" applyFill="1" applyBorder="1" applyAlignment="1">
      <alignment horizontal="center" vertical="center" wrapText="1"/>
    </xf>
    <xf numFmtId="0" fontId="26" fillId="11" borderId="60" xfId="0" applyFont="1" applyFill="1" applyBorder="1" applyAlignment="1">
      <alignment horizontal="center" vertical="center" wrapText="1"/>
    </xf>
    <xf numFmtId="0" fontId="26" fillId="11" borderId="63" xfId="0" applyFont="1" applyFill="1" applyBorder="1" applyAlignment="1">
      <alignment horizontal="center" vertical="center" wrapText="1"/>
    </xf>
    <xf numFmtId="0" fontId="26" fillId="11" borderId="19" xfId="0" applyFont="1" applyFill="1" applyBorder="1" applyAlignment="1">
      <alignment horizontal="center" vertical="center" wrapText="1"/>
    </xf>
    <xf numFmtId="0" fontId="26" fillId="13" borderId="46" xfId="0" applyFont="1" applyFill="1" applyBorder="1" applyAlignment="1">
      <alignment horizontal="center" vertical="center" wrapText="1"/>
    </xf>
    <xf numFmtId="0" fontId="26" fillId="13" borderId="44" xfId="0" applyFont="1" applyFill="1" applyBorder="1" applyAlignment="1">
      <alignment horizontal="center" vertical="center" wrapText="1"/>
    </xf>
    <xf numFmtId="0" fontId="26" fillId="13" borderId="7" xfId="0" applyFont="1" applyFill="1" applyBorder="1" applyAlignment="1">
      <alignment horizontal="center" vertical="center" wrapText="1"/>
    </xf>
    <xf numFmtId="0" fontId="26" fillId="13" borderId="8" xfId="0" applyFont="1" applyFill="1" applyBorder="1" applyAlignment="1">
      <alignment horizontal="center" vertical="center" wrapText="1"/>
    </xf>
    <xf numFmtId="0" fontId="26" fillId="13" borderId="8" xfId="0" applyFont="1" applyFill="1" applyBorder="1" applyAlignment="1">
      <alignment horizontal="left" vertical="center" wrapText="1"/>
    </xf>
    <xf numFmtId="0" fontId="26" fillId="13" borderId="44" xfId="0" applyFont="1" applyFill="1" applyBorder="1" applyAlignment="1">
      <alignment horizontal="left" vertical="center" wrapText="1"/>
    </xf>
    <xf numFmtId="0" fontId="26" fillId="13" borderId="7" xfId="0" applyFont="1" applyFill="1" applyBorder="1" applyAlignment="1">
      <alignment horizontal="left" vertical="center" wrapText="1"/>
    </xf>
    <xf numFmtId="0" fontId="26" fillId="13" borderId="45" xfId="0" applyFont="1" applyFill="1" applyBorder="1" applyAlignment="1">
      <alignment horizontal="center" vertical="center" wrapText="1"/>
    </xf>
    <xf numFmtId="0" fontId="26" fillId="13" borderId="50" xfId="0" applyFont="1" applyFill="1" applyBorder="1" applyAlignment="1">
      <alignment horizontal="center" vertical="center" wrapText="1"/>
    </xf>
    <xf numFmtId="0" fontId="26" fillId="13" borderId="22" xfId="0" applyFont="1" applyFill="1" applyBorder="1" applyAlignment="1">
      <alignment horizontal="center" vertical="center" wrapText="1"/>
    </xf>
    <xf numFmtId="1" fontId="33" fillId="12" borderId="9" xfId="0" applyNumberFormat="1" applyFont="1" applyFill="1" applyBorder="1" applyAlignment="1">
      <alignment horizontal="center" vertical="center" wrapText="1"/>
    </xf>
    <xf numFmtId="0" fontId="33" fillId="12" borderId="9" xfId="0" applyFont="1" applyFill="1" applyBorder="1" applyAlignment="1">
      <alignment horizontal="center" vertical="center" wrapText="1"/>
    </xf>
    <xf numFmtId="1" fontId="33" fillId="12" borderId="38" xfId="0" applyNumberFormat="1" applyFont="1" applyFill="1" applyBorder="1" applyAlignment="1">
      <alignment horizontal="center" vertical="center" wrapText="1"/>
    </xf>
    <xf numFmtId="0" fontId="33" fillId="2" borderId="9" xfId="0" applyFont="1" applyFill="1" applyBorder="1" applyAlignment="1">
      <alignment horizontal="center" vertical="center" wrapText="1"/>
    </xf>
    <xf numFmtId="0" fontId="8" fillId="0" borderId="46" xfId="0" applyFont="1" applyBorder="1" applyAlignment="1" applyProtection="1">
      <alignment horizontal="left" vertical="center" wrapText="1"/>
      <protection locked="0"/>
    </xf>
    <xf numFmtId="0" fontId="8" fillId="0" borderId="44" xfId="0"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33" fillId="0" borderId="8" xfId="0" applyFont="1" applyBorder="1" applyAlignment="1" applyProtection="1">
      <alignment horizontal="left" wrapText="1"/>
      <protection locked="0"/>
    </xf>
    <xf numFmtId="0" fontId="33" fillId="0" borderId="7" xfId="0" applyFont="1" applyBorder="1" applyAlignment="1" applyProtection="1">
      <alignment horizontal="left" wrapText="1"/>
      <protection locked="0"/>
    </xf>
    <xf numFmtId="0" fontId="33" fillId="0" borderId="8" xfId="0" applyFont="1" applyBorder="1" applyAlignment="1" applyProtection="1">
      <alignment horizontal="center" vertical="center" wrapText="1"/>
      <protection locked="0"/>
    </xf>
    <xf numFmtId="0" fontId="33" fillId="0" borderId="44" xfId="0" applyFont="1" applyBorder="1" applyAlignment="1" applyProtection="1">
      <alignment horizontal="center" vertical="center" wrapText="1"/>
      <protection locked="0"/>
    </xf>
    <xf numFmtId="0" fontId="33" fillId="0" borderId="7" xfId="0" applyFont="1" applyBorder="1" applyAlignment="1" applyProtection="1">
      <alignment horizontal="center" vertical="center" wrapText="1"/>
      <protection locked="0"/>
    </xf>
    <xf numFmtId="0" fontId="8" fillId="0" borderId="57"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41" xfId="0" applyFont="1" applyBorder="1" applyAlignment="1" applyProtection="1">
      <alignment horizontal="left" vertical="center" wrapText="1"/>
      <protection locked="0"/>
    </xf>
    <xf numFmtId="0" fontId="8" fillId="0" borderId="8"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33" fillId="0" borderId="44" xfId="0" applyFont="1" applyBorder="1" applyAlignment="1" applyProtection="1">
      <alignment horizontal="left" wrapText="1"/>
      <protection locked="0"/>
    </xf>
    <xf numFmtId="0" fontId="33" fillId="0" borderId="66" xfId="0" applyFont="1" applyBorder="1" applyAlignment="1" applyProtection="1">
      <alignment horizontal="left" wrapText="1"/>
      <protection locked="0"/>
    </xf>
    <xf numFmtId="0" fontId="33" fillId="0" borderId="41" xfId="0" applyFont="1" applyBorder="1" applyAlignment="1" applyProtection="1">
      <alignment horizontal="left" wrapText="1"/>
      <protection locked="0"/>
    </xf>
    <xf numFmtId="0" fontId="33" fillId="12" borderId="38" xfId="0" applyFont="1" applyFill="1" applyBorder="1" applyAlignment="1">
      <alignment horizontal="center" vertical="center" wrapText="1"/>
    </xf>
    <xf numFmtId="0" fontId="48" fillId="0" borderId="43" xfId="0" applyFont="1" applyBorder="1" applyAlignment="1" applyProtection="1">
      <alignment horizontal="left" vertical="center" wrapText="1"/>
      <protection locked="0"/>
    </xf>
    <xf numFmtId="0" fontId="48" fillId="0" borderId="80" xfId="0" applyFont="1" applyBorder="1" applyAlignment="1" applyProtection="1">
      <alignment horizontal="left" vertical="center" wrapText="1"/>
      <protection locked="0"/>
    </xf>
    <xf numFmtId="0" fontId="48" fillId="0" borderId="17" xfId="0" applyFont="1" applyBorder="1" applyAlignment="1" applyProtection="1">
      <alignment horizontal="left" vertical="center" wrapText="1"/>
      <protection locked="0"/>
    </xf>
    <xf numFmtId="0" fontId="48" fillId="0" borderId="4" xfId="0" applyFont="1" applyBorder="1" applyAlignment="1" applyProtection="1">
      <alignment horizontal="left" vertical="center" wrapText="1"/>
      <protection locked="0"/>
    </xf>
    <xf numFmtId="0" fontId="48" fillId="0" borderId="60" xfId="0" applyFont="1" applyBorder="1" applyAlignment="1" applyProtection="1">
      <alignment horizontal="left" vertical="center" wrapText="1"/>
      <protection locked="0"/>
    </xf>
    <xf numFmtId="0" fontId="48" fillId="0" borderId="67" xfId="0" applyFont="1" applyBorder="1" applyAlignment="1" applyProtection="1">
      <alignment horizontal="left" vertical="center" wrapText="1"/>
      <protection locked="0"/>
    </xf>
    <xf numFmtId="0" fontId="48" fillId="0" borderId="38" xfId="0" applyFont="1" applyBorder="1" applyAlignment="1" applyProtection="1">
      <alignment horizontal="center" vertical="center" wrapText="1"/>
      <protection locked="0"/>
    </xf>
    <xf numFmtId="0" fontId="48" fillId="0" borderId="10" xfId="0" applyFont="1" applyBorder="1" applyAlignment="1" applyProtection="1">
      <alignment horizontal="center" vertical="center" wrapText="1"/>
      <protection locked="0"/>
    </xf>
    <xf numFmtId="0" fontId="48" fillId="0" borderId="9" xfId="0" applyFont="1" applyBorder="1" applyAlignment="1" applyProtection="1">
      <alignment horizontal="center" vertical="center" wrapText="1"/>
      <protection locked="0"/>
    </xf>
    <xf numFmtId="0" fontId="48" fillId="0" borderId="38" xfId="0" applyFont="1" applyBorder="1" applyAlignment="1" applyProtection="1">
      <alignment horizontal="left" vertical="center" wrapText="1"/>
      <protection locked="0"/>
    </xf>
    <xf numFmtId="0" fontId="48" fillId="0" borderId="10" xfId="0" applyFont="1" applyBorder="1" applyAlignment="1" applyProtection="1">
      <alignment horizontal="left" vertical="center" wrapText="1"/>
      <protection locked="0"/>
    </xf>
    <xf numFmtId="0" fontId="48" fillId="0" borderId="9" xfId="0" applyFont="1" applyBorder="1" applyAlignment="1" applyProtection="1">
      <alignment horizontal="left" vertical="center" wrapText="1"/>
      <protection locked="0"/>
    </xf>
    <xf numFmtId="0" fontId="57" fillId="0" borderId="10" xfId="0" applyFont="1" applyBorder="1" applyAlignment="1" applyProtection="1">
      <alignment horizontal="left" vertical="center" wrapText="1"/>
      <protection locked="0"/>
    </xf>
    <xf numFmtId="0" fontId="57" fillId="0" borderId="9" xfId="0" applyFont="1" applyBorder="1" applyAlignment="1" applyProtection="1">
      <alignment horizontal="left" vertical="center" wrapText="1"/>
      <protection locked="0"/>
    </xf>
    <xf numFmtId="0" fontId="57" fillId="0" borderId="10" xfId="0" applyFont="1" applyBorder="1" applyAlignment="1" applyProtection="1">
      <alignment horizontal="center" vertical="center" wrapText="1"/>
      <protection locked="0"/>
    </xf>
    <xf numFmtId="0" fontId="57" fillId="0" borderId="9" xfId="0" applyFont="1" applyBorder="1" applyAlignment="1" applyProtection="1">
      <alignment horizontal="center" vertical="center" wrapText="1"/>
      <protection locked="0"/>
    </xf>
    <xf numFmtId="14" fontId="57" fillId="0" borderId="10" xfId="0" applyNumberFormat="1" applyFont="1" applyBorder="1" applyAlignment="1" applyProtection="1">
      <alignment horizontal="center" vertical="center" wrapText="1"/>
      <protection locked="0"/>
    </xf>
    <xf numFmtId="14" fontId="57" fillId="0" borderId="9" xfId="0" applyNumberFormat="1" applyFont="1" applyBorder="1" applyAlignment="1" applyProtection="1">
      <alignment horizontal="center" vertical="center" wrapText="1"/>
      <protection locked="0"/>
    </xf>
    <xf numFmtId="9" fontId="57" fillId="0" borderId="10" xfId="0" applyNumberFormat="1" applyFont="1" applyBorder="1" applyAlignment="1" applyProtection="1">
      <alignment horizontal="center" vertical="center" wrapText="1"/>
      <protection locked="0"/>
    </xf>
    <xf numFmtId="9" fontId="57" fillId="0" borderId="9" xfId="0" applyNumberFormat="1" applyFont="1" applyBorder="1" applyAlignment="1" applyProtection="1">
      <alignment horizontal="center" vertical="center" wrapText="1"/>
      <protection locked="0"/>
    </xf>
    <xf numFmtId="0" fontId="26" fillId="0" borderId="66" xfId="0" applyFont="1" applyBorder="1" applyAlignment="1">
      <alignment horizontal="left" wrapText="1"/>
    </xf>
    <xf numFmtId="0" fontId="26" fillId="0" borderId="62" xfId="0" applyFont="1" applyBorder="1" applyAlignment="1">
      <alignment horizontal="left" wrapText="1"/>
    </xf>
    <xf numFmtId="0" fontId="26" fillId="0" borderId="24" xfId="0" applyFont="1" applyBorder="1" applyAlignment="1">
      <alignment horizontal="left" wrapText="1"/>
    </xf>
    <xf numFmtId="0" fontId="26" fillId="0" borderId="8" xfId="0" applyFont="1" applyBorder="1" applyAlignment="1">
      <alignment horizontal="left" wrapText="1"/>
    </xf>
    <xf numFmtId="0" fontId="26" fillId="0" borderId="44" xfId="0" applyFont="1" applyBorder="1" applyAlignment="1">
      <alignment horizontal="left" wrapText="1"/>
    </xf>
    <xf numFmtId="0" fontId="26" fillId="0" borderId="23" xfId="0" applyFont="1" applyBorder="1" applyAlignment="1">
      <alignment horizontal="left" wrapText="1"/>
    </xf>
    <xf numFmtId="0" fontId="26" fillId="0" borderId="8" xfId="0" applyFont="1" applyBorder="1" applyAlignment="1">
      <alignment horizontal="left"/>
    </xf>
    <xf numFmtId="0" fontId="26" fillId="0" borderId="7" xfId="0" applyFont="1" applyBorder="1" applyAlignment="1">
      <alignment horizontal="left"/>
    </xf>
    <xf numFmtId="0" fontId="33" fillId="0" borderId="62" xfId="0" applyFont="1" applyBorder="1" applyAlignment="1" applyProtection="1">
      <alignment horizontal="left" wrapText="1"/>
      <protection locked="0"/>
    </xf>
    <xf numFmtId="0" fontId="33" fillId="0" borderId="8" xfId="0" applyFont="1" applyBorder="1" applyAlignment="1">
      <alignment horizontal="left" vertical="center" wrapText="1"/>
    </xf>
    <xf numFmtId="0" fontId="33" fillId="0" borderId="7" xfId="0" applyFont="1" applyBorder="1" applyAlignment="1">
      <alignment horizontal="left" vertical="center" wrapText="1"/>
    </xf>
    <xf numFmtId="0" fontId="26" fillId="13" borderId="40" xfId="0" applyFont="1" applyFill="1" applyBorder="1" applyAlignment="1">
      <alignment horizontal="center" vertical="center" wrapText="1"/>
    </xf>
    <xf numFmtId="0" fontId="26" fillId="13" borderId="8" xfId="0" applyFont="1" applyFill="1" applyBorder="1" applyAlignment="1">
      <alignment horizontal="center" vertical="center"/>
    </xf>
    <xf numFmtId="0" fontId="26" fillId="13" borderId="7" xfId="0" applyFont="1" applyFill="1" applyBorder="1" applyAlignment="1">
      <alignment horizontal="center" vertical="center"/>
    </xf>
    <xf numFmtId="0" fontId="33" fillId="0" borderId="8" xfId="0" applyFont="1" applyBorder="1" applyAlignment="1">
      <alignment horizontal="left" vertical="center"/>
    </xf>
    <xf numFmtId="0" fontId="33" fillId="0" borderId="7" xfId="0" applyFont="1" applyBorder="1" applyAlignment="1">
      <alignment horizontal="left" vertical="center"/>
    </xf>
    <xf numFmtId="0" fontId="33" fillId="0" borderId="8" xfId="0" applyFont="1" applyBorder="1" applyAlignment="1">
      <alignment horizontal="left"/>
    </xf>
    <xf numFmtId="0" fontId="33" fillId="0" borderId="7" xfId="0" applyFont="1" applyBorder="1" applyAlignment="1">
      <alignment horizontal="left"/>
    </xf>
    <xf numFmtId="0" fontId="26" fillId="0" borderId="66" xfId="0" applyFont="1" applyBorder="1" applyAlignment="1">
      <alignment horizontal="left"/>
    </xf>
    <xf numFmtId="0" fontId="26" fillId="0" borderId="41" xfId="0" applyFont="1" applyBorder="1" applyAlignment="1">
      <alignment horizontal="left"/>
    </xf>
    <xf numFmtId="0" fontId="56" fillId="0" borderId="77" xfId="0" applyFont="1" applyBorder="1" applyAlignment="1">
      <alignment horizontal="center" vertical="center"/>
    </xf>
    <xf numFmtId="0" fontId="56" fillId="0" borderId="78" xfId="0" applyFont="1" applyBorder="1" applyAlignment="1">
      <alignment horizontal="center" vertical="center"/>
    </xf>
    <xf numFmtId="0" fontId="56" fillId="0" borderId="21" xfId="0" applyFont="1" applyBorder="1" applyAlignment="1">
      <alignment horizontal="center" vertical="center"/>
    </xf>
    <xf numFmtId="0" fontId="26" fillId="0" borderId="8"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33" fillId="12" borderId="9" xfId="0" applyFont="1" applyFill="1" applyBorder="1" applyAlignment="1">
      <alignment horizontal="left" vertical="center" wrapText="1"/>
    </xf>
    <xf numFmtId="0" fontId="33" fillId="12" borderId="9" xfId="0" applyFont="1" applyFill="1" applyBorder="1" applyAlignment="1">
      <alignment horizontal="justify" vertical="center" wrapText="1"/>
    </xf>
    <xf numFmtId="0" fontId="33" fillId="0" borderId="45" xfId="0" applyFont="1" applyBorder="1" applyAlignment="1">
      <alignment horizontal="left" vertical="top"/>
    </xf>
    <xf numFmtId="0" fontId="33" fillId="0" borderId="22" xfId="0" applyFont="1" applyBorder="1" applyAlignment="1">
      <alignment horizontal="left" vertical="top"/>
    </xf>
    <xf numFmtId="0" fontId="33" fillId="0" borderId="46" xfId="0" applyFont="1" applyBorder="1" applyAlignment="1">
      <alignment horizontal="left" vertical="top"/>
    </xf>
    <xf numFmtId="0" fontId="33" fillId="0" borderId="23" xfId="0" applyFont="1" applyBorder="1" applyAlignment="1">
      <alignment horizontal="left" vertical="top"/>
    </xf>
    <xf numFmtId="0" fontId="33" fillId="0" borderId="57" xfId="0" applyFont="1" applyBorder="1" applyAlignment="1">
      <alignment horizontal="left" vertical="top"/>
    </xf>
    <xf numFmtId="0" fontId="33" fillId="0" borderId="24" xfId="0" applyFont="1" applyBorder="1" applyAlignment="1">
      <alignment horizontal="left" vertical="top"/>
    </xf>
    <xf numFmtId="0" fontId="26" fillId="0" borderId="76" xfId="0" applyFont="1" applyBorder="1" applyAlignment="1">
      <alignment horizontal="center" vertical="center"/>
    </xf>
    <xf numFmtId="0" fontId="26" fillId="0" borderId="50" xfId="0" applyFont="1" applyBorder="1" applyAlignment="1">
      <alignment horizontal="center" vertical="center"/>
    </xf>
    <xf numFmtId="0" fontId="26" fillId="0" borderId="22" xfId="0" applyFont="1" applyBorder="1" applyAlignment="1">
      <alignment horizontal="center" vertical="center"/>
    </xf>
    <xf numFmtId="0" fontId="33" fillId="10" borderId="15" xfId="0" applyFont="1" applyFill="1" applyBorder="1" applyAlignment="1">
      <alignment horizontal="left" vertical="center" wrapText="1"/>
    </xf>
    <xf numFmtId="0" fontId="33" fillId="10" borderId="0" xfId="0" applyFont="1" applyFill="1" applyBorder="1" applyAlignment="1">
      <alignment horizontal="left" vertical="center" wrapText="1"/>
    </xf>
    <xf numFmtId="0" fontId="33" fillId="10" borderId="16" xfId="0" applyFont="1" applyFill="1" applyBorder="1" applyAlignment="1">
      <alignment horizontal="left" vertical="center" wrapText="1"/>
    </xf>
    <xf numFmtId="0" fontId="33" fillId="10" borderId="1" xfId="0" applyFont="1" applyFill="1" applyBorder="1" applyAlignment="1">
      <alignment horizontal="left" vertical="center" wrapText="1"/>
    </xf>
    <xf numFmtId="0" fontId="34" fillId="0" borderId="42" xfId="0" applyFont="1" applyBorder="1" applyAlignment="1">
      <alignment horizontal="center" vertical="center"/>
    </xf>
    <xf numFmtId="0" fontId="26" fillId="17" borderId="45" xfId="0" applyFont="1" applyFill="1" applyBorder="1" applyAlignment="1">
      <alignment horizontal="center" vertical="center"/>
    </xf>
    <xf numFmtId="0" fontId="26" fillId="17" borderId="50" xfId="0" applyFont="1" applyFill="1" applyBorder="1" applyAlignment="1">
      <alignment horizontal="center" vertical="center"/>
    </xf>
    <xf numFmtId="0" fontId="26" fillId="17" borderId="22" xfId="0" applyFont="1" applyFill="1" applyBorder="1" applyAlignment="1">
      <alignment horizontal="center" vertical="center"/>
    </xf>
    <xf numFmtId="0" fontId="33" fillId="10" borderId="0" xfId="0" applyFont="1" applyFill="1" applyBorder="1" applyAlignment="1">
      <alignment horizontal="center" vertical="center" wrapText="1"/>
    </xf>
    <xf numFmtId="0" fontId="33" fillId="10" borderId="4"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33" fillId="10" borderId="5" xfId="0" applyFont="1" applyFill="1" applyBorder="1" applyAlignment="1">
      <alignment horizontal="center" vertical="center" wrapText="1"/>
    </xf>
    <xf numFmtId="0" fontId="26" fillId="11" borderId="43" xfId="0" applyFont="1" applyFill="1" applyBorder="1" applyAlignment="1">
      <alignment horizontal="center" vertical="center" wrapText="1"/>
    </xf>
    <xf numFmtId="0" fontId="26" fillId="11" borderId="80" xfId="0" applyFont="1" applyFill="1" applyBorder="1" applyAlignment="1">
      <alignment horizontal="center" vertical="center" wrapText="1"/>
    </xf>
    <xf numFmtId="0" fontId="26" fillId="11" borderId="17" xfId="0" applyFont="1" applyFill="1" applyBorder="1" applyAlignment="1">
      <alignment horizontal="center" vertical="center" wrapText="1"/>
    </xf>
    <xf numFmtId="0" fontId="26" fillId="11" borderId="4" xfId="0" applyFont="1" applyFill="1" applyBorder="1" applyAlignment="1">
      <alignment horizontal="center" vertical="center" wrapText="1"/>
    </xf>
    <xf numFmtId="0" fontId="48" fillId="0" borderId="52" xfId="0" applyFont="1" applyBorder="1" applyAlignment="1" applyProtection="1">
      <alignment horizontal="center" vertical="center" wrapText="1"/>
      <protection locked="0"/>
    </xf>
    <xf numFmtId="0" fontId="48" fillId="0" borderId="52" xfId="0" applyFont="1" applyBorder="1" applyAlignment="1" applyProtection="1">
      <alignment horizontal="left" vertical="center" wrapText="1"/>
      <protection locked="0"/>
    </xf>
    <xf numFmtId="0" fontId="26" fillId="13" borderId="76" xfId="0" applyFont="1" applyFill="1" applyBorder="1" applyAlignment="1">
      <alignment horizontal="center" vertical="center" wrapText="1"/>
    </xf>
    <xf numFmtId="0" fontId="26" fillId="13" borderId="23" xfId="0" applyFont="1" applyFill="1" applyBorder="1" applyAlignment="1">
      <alignment horizontal="center" vertical="center" wrapText="1"/>
    </xf>
    <xf numFmtId="0" fontId="48" fillId="0" borderId="79" xfId="0" applyFont="1" applyBorder="1" applyAlignment="1" applyProtection="1">
      <alignment horizontal="left" vertical="center" wrapText="1"/>
      <protection locked="0"/>
    </xf>
    <xf numFmtId="0" fontId="48" fillId="0" borderId="5" xfId="0" applyFont="1" applyBorder="1" applyAlignment="1" applyProtection="1">
      <alignment horizontal="left" vertical="center" wrapText="1"/>
      <protection locked="0"/>
    </xf>
    <xf numFmtId="0" fontId="33" fillId="0" borderId="56"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33" fillId="0" borderId="52" xfId="0" applyFont="1" applyBorder="1" applyAlignment="1" applyProtection="1">
      <alignment horizontal="left" vertical="center" wrapText="1"/>
      <protection locked="0"/>
    </xf>
    <xf numFmtId="0" fontId="33" fillId="12" borderId="74" xfId="0" applyFont="1" applyFill="1" applyBorder="1" applyAlignment="1">
      <alignment horizontal="center" vertical="center" wrapText="1"/>
    </xf>
    <xf numFmtId="0" fontId="57" fillId="0" borderId="17" xfId="0" applyFont="1" applyBorder="1" applyAlignment="1" applyProtection="1">
      <alignment horizontal="left" vertical="center" wrapText="1"/>
      <protection locked="0"/>
    </xf>
    <xf numFmtId="0" fontId="57" fillId="0" borderId="4" xfId="0" applyFont="1" applyBorder="1" applyAlignment="1" applyProtection="1">
      <alignment horizontal="left" vertical="center" wrapText="1"/>
      <protection locked="0"/>
    </xf>
    <xf numFmtId="0" fontId="57" fillId="0" borderId="60" xfId="0" applyFont="1" applyBorder="1" applyAlignment="1" applyProtection="1">
      <alignment horizontal="left" vertical="center" wrapText="1"/>
      <protection locked="0"/>
    </xf>
    <xf numFmtId="0" fontId="57" fillId="0" borderId="67" xfId="0" applyFont="1" applyBorder="1" applyAlignment="1" applyProtection="1">
      <alignment horizontal="left" vertical="center" wrapText="1"/>
      <protection locked="0"/>
    </xf>
    <xf numFmtId="0" fontId="34" fillId="0" borderId="13" xfId="0" applyFont="1" applyFill="1" applyBorder="1" applyAlignment="1" applyProtection="1">
      <alignment horizontal="left" vertical="center" wrapText="1"/>
      <protection locked="0"/>
    </xf>
    <xf numFmtId="0" fontId="34" fillId="0" borderId="14" xfId="0" applyFont="1" applyFill="1" applyBorder="1" applyAlignment="1" applyProtection="1">
      <alignment horizontal="left" vertical="center" wrapText="1"/>
      <protection locked="0"/>
    </xf>
    <xf numFmtId="0" fontId="34" fillId="0" borderId="0" xfId="0" applyFont="1" applyFill="1" applyBorder="1" applyAlignment="1" applyProtection="1">
      <alignment horizontal="left" vertical="center" wrapText="1"/>
      <protection locked="0"/>
    </xf>
    <xf numFmtId="0" fontId="34" fillId="0" borderId="4"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4" fillId="0" borderId="5" xfId="0" applyFont="1" applyFill="1" applyBorder="1" applyAlignment="1" applyProtection="1">
      <alignment horizontal="left" vertical="center" wrapText="1"/>
      <protection locked="0"/>
    </xf>
    <xf numFmtId="0" fontId="33" fillId="12" borderId="38" xfId="0" applyFont="1" applyFill="1" applyBorder="1" applyAlignment="1">
      <alignment horizontal="left" vertical="center" wrapText="1"/>
    </xf>
    <xf numFmtId="0" fontId="33" fillId="12" borderId="53" xfId="0" applyFont="1" applyFill="1" applyBorder="1" applyAlignment="1">
      <alignment horizontal="center" vertical="center" wrapText="1"/>
    </xf>
    <xf numFmtId="0" fontId="26" fillId="11" borderId="76" xfId="0" applyFont="1" applyFill="1" applyBorder="1" applyAlignment="1">
      <alignment horizontal="center" vertical="center" wrapText="1"/>
    </xf>
    <xf numFmtId="0" fontId="26" fillId="11" borderId="50" xfId="0" applyFont="1" applyFill="1" applyBorder="1" applyAlignment="1">
      <alignment horizontal="center" vertical="center" wrapText="1"/>
    </xf>
    <xf numFmtId="0" fontId="26" fillId="11" borderId="22" xfId="0" applyFont="1" applyFill="1" applyBorder="1" applyAlignment="1">
      <alignment horizontal="center" vertical="center" wrapText="1"/>
    </xf>
    <xf numFmtId="0" fontId="26" fillId="17" borderId="45" xfId="0" applyFont="1" applyFill="1" applyBorder="1" applyAlignment="1">
      <alignment horizontal="left" vertical="center" wrapText="1"/>
    </xf>
    <xf numFmtId="0" fontId="26" fillId="17" borderId="50" xfId="0" applyFont="1" applyFill="1" applyBorder="1" applyAlignment="1">
      <alignment horizontal="left" vertical="center" wrapText="1"/>
    </xf>
    <xf numFmtId="0" fontId="26" fillId="17" borderId="22" xfId="0" applyFont="1" applyFill="1" applyBorder="1" applyAlignment="1">
      <alignment horizontal="left" vertical="center" wrapText="1"/>
    </xf>
    <xf numFmtId="0" fontId="61" fillId="0" borderId="35" xfId="0" applyFont="1" applyBorder="1" applyAlignment="1">
      <alignment horizontal="left" vertical="center" wrapText="1"/>
    </xf>
    <xf numFmtId="0" fontId="61" fillId="0" borderId="2" xfId="0" applyFont="1" applyBorder="1" applyAlignment="1">
      <alignment horizontal="left" vertical="center" wrapText="1"/>
    </xf>
    <xf numFmtId="0" fontId="24" fillId="11" borderId="0"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4" fillId="7" borderId="2" xfId="0" applyFont="1" applyFill="1" applyBorder="1" applyAlignment="1">
      <alignment horizontal="center" vertical="center" wrapText="1"/>
    </xf>
    <xf numFmtId="0" fontId="23" fillId="13" borderId="36" xfId="0" applyFont="1" applyFill="1" applyBorder="1" applyAlignment="1">
      <alignment horizontal="center" vertical="center" wrapText="1"/>
    </xf>
    <xf numFmtId="0" fontId="23" fillId="13" borderId="15" xfId="0" applyFont="1" applyFill="1" applyBorder="1" applyAlignment="1">
      <alignment horizontal="center" vertical="center" wrapText="1"/>
    </xf>
    <xf numFmtId="0" fontId="23" fillId="13" borderId="6" xfId="0" applyFont="1" applyFill="1" applyBorder="1" applyAlignment="1">
      <alignment horizontal="center" vertical="center" wrapText="1"/>
    </xf>
    <xf numFmtId="0" fontId="23" fillId="13" borderId="48" xfId="0" applyFont="1" applyFill="1" applyBorder="1" applyAlignment="1">
      <alignment horizontal="center" vertical="center" wrapText="1"/>
    </xf>
    <xf numFmtId="0" fontId="23" fillId="13" borderId="42" xfId="0" applyFont="1" applyFill="1" applyBorder="1" applyAlignment="1">
      <alignment horizontal="center" vertical="center" wrapText="1"/>
    </xf>
    <xf numFmtId="0" fontId="23" fillId="13" borderId="11" xfId="0" applyFont="1" applyFill="1" applyBorder="1" applyAlignment="1">
      <alignment horizontal="center" vertical="center" wrapText="1"/>
    </xf>
    <xf numFmtId="0" fontId="25" fillId="7" borderId="56" xfId="0" applyFont="1" applyFill="1" applyBorder="1" applyAlignment="1">
      <alignment horizontal="center" vertical="center" wrapText="1"/>
    </xf>
    <xf numFmtId="0" fontId="25" fillId="7" borderId="1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3" borderId="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4" fillId="6" borderId="10" xfId="0" applyFont="1" applyFill="1" applyBorder="1" applyAlignment="1">
      <alignment horizontal="center" vertical="center" wrapText="1"/>
    </xf>
  </cellXfs>
  <cellStyles count="4">
    <cellStyle name="Normal" xfId="0" builtinId="0"/>
    <cellStyle name="Normal 2" xfId="2"/>
    <cellStyle name="Percent 2" xfId="1"/>
    <cellStyle name="Porcentaje 2" xfId="3"/>
  </cellStyles>
  <dxfs count="456">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xdr:row>
      <xdr:rowOff>47625</xdr:rowOff>
    </xdr:from>
    <xdr:to>
      <xdr:col>1</xdr:col>
      <xdr:colOff>1266825</xdr:colOff>
      <xdr:row>4</xdr:row>
      <xdr:rowOff>238125</xdr:rowOff>
    </xdr:to>
    <xdr:pic>
      <xdr:nvPicPr>
        <xdr:cNvPr id="2" name="Picture 2" descr="D:\Manual de Identidad Corporativa\Manual JPG\MANUAL ANI FINAL PRIMERA PARTE-02.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609600" y="314325"/>
          <a:ext cx="90487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209550</xdr:colOff>
      <xdr:row>3</xdr:row>
      <xdr:rowOff>47625</xdr:rowOff>
    </xdr:from>
    <xdr:to>
      <xdr:col>2</xdr:col>
      <xdr:colOff>1409700</xdr:colOff>
      <xdr:row>6</xdr:row>
      <xdr:rowOff>247650</xdr:rowOff>
    </xdr:to>
    <xdr:pic>
      <xdr:nvPicPr>
        <xdr:cNvPr id="35396" name="Picture 2" descr="D:\Manual de Identidad Corporativa\Manual JPG\MANUAL ANI FINAL PRIMERA PARTE-02.jpg">
          <a:extLst>
            <a:ext uri="{FF2B5EF4-FFF2-40B4-BE49-F238E27FC236}">
              <a16:creationId xmlns:a16="http://schemas.microsoft.com/office/drawing/2014/main" id="{00000000-0008-0000-0100-0000448A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62050" y="74295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3</xdr:row>
      <xdr:rowOff>85725</xdr:rowOff>
    </xdr:to>
    <xdr:pic>
      <xdr:nvPicPr>
        <xdr:cNvPr id="2" name="Picture 11" descr="colombia bn">
          <a:extLst>
            <a:ext uri="{FF2B5EF4-FFF2-40B4-BE49-F238E27FC236}">
              <a16:creationId xmlns:a16="http://schemas.microsoft.com/office/drawing/2014/main" id="{A36CB28D-A730-4070-933E-A942D19C5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431799</xdr:colOff>
      <xdr:row>0</xdr:row>
      <xdr:rowOff>2117</xdr:rowOff>
    </xdr:from>
    <xdr:to>
      <xdr:col>2</xdr:col>
      <xdr:colOff>1516591</xdr:colOff>
      <xdr:row>6</xdr:row>
      <xdr:rowOff>233892</xdr:rowOff>
    </xdr:to>
    <xdr:pic>
      <xdr:nvPicPr>
        <xdr:cNvPr id="3" name="Picture 2" descr="D:\Manual de Identidad Corporativa\Manual JPG\MANUAL ANI FINAL PRIMERA PARTE-02.jpg">
          <a:extLst>
            <a:ext uri="{FF2B5EF4-FFF2-40B4-BE49-F238E27FC236}">
              <a16:creationId xmlns:a16="http://schemas.microsoft.com/office/drawing/2014/main" id="{EF9FD808-E677-460E-A92E-533C02D74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4966" t="30461" r="25232" b="22282"/>
        <a:stretch>
          <a:fillRect/>
        </a:stretch>
      </xdr:blipFill>
      <xdr:spPr bwMode="auto">
        <a:xfrm>
          <a:off x="1565274" y="2117"/>
          <a:ext cx="1084792" cy="1203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0</xdr:colOff>
      <xdr:row>4</xdr:row>
      <xdr:rowOff>85725</xdr:rowOff>
    </xdr:to>
    <xdr:pic>
      <xdr:nvPicPr>
        <xdr:cNvPr id="43198" name="Picture 11" descr="colombia bn">
          <a:extLst>
            <a:ext uri="{FF2B5EF4-FFF2-40B4-BE49-F238E27FC236}">
              <a16:creationId xmlns:a16="http://schemas.microsoft.com/office/drawing/2014/main" id="{00000000-0008-0000-0300-0000BEA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304800</xdr:colOff>
      <xdr:row>1</xdr:row>
      <xdr:rowOff>171450</xdr:rowOff>
    </xdr:from>
    <xdr:to>
      <xdr:col>3</xdr:col>
      <xdr:colOff>285750</xdr:colOff>
      <xdr:row>4</xdr:row>
      <xdr:rowOff>171450</xdr:rowOff>
    </xdr:to>
    <xdr:pic>
      <xdr:nvPicPr>
        <xdr:cNvPr id="43199" name="Picture 2" descr="D:\Manual de Identidad Corporativa\Manual JPG\MANUAL ANI FINAL PRIMERA PARTE-02.jpg">
          <a:extLst>
            <a:ext uri="{FF2B5EF4-FFF2-40B4-BE49-F238E27FC236}">
              <a16:creationId xmlns:a16="http://schemas.microsoft.com/office/drawing/2014/main" id="{00000000-0008-0000-0300-0000BFA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966" t="30461" r="25232" b="22282"/>
        <a:stretch>
          <a:fillRect/>
        </a:stretch>
      </xdr:blipFill>
      <xdr:spPr bwMode="auto">
        <a:xfrm>
          <a:off x="485775" y="333375"/>
          <a:ext cx="1076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518433</xdr:colOff>
      <xdr:row>0</xdr:row>
      <xdr:rowOff>27214</xdr:rowOff>
    </xdr:from>
    <xdr:to>
      <xdr:col>2</xdr:col>
      <xdr:colOff>1585232</xdr:colOff>
      <xdr:row>7</xdr:row>
      <xdr:rowOff>118091</xdr:rowOff>
    </xdr:to>
    <xdr:pic>
      <xdr:nvPicPr>
        <xdr:cNvPr id="2" name="Picture 2" descr="D:\Manual de Identidad Corporativa\Manual JPG\MANUAL ANI FINAL PRIMERA PARTE-02.jpg">
          <a:extLst>
            <a:ext uri="{FF2B5EF4-FFF2-40B4-BE49-F238E27FC236}">
              <a16:creationId xmlns:a16="http://schemas.microsoft.com/office/drawing/2014/main" id="{0E9141D6-3E3E-4207-87CB-C117F9845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737633" y="27214"/>
          <a:ext cx="1066799" cy="12910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2</xdr:col>
      <xdr:colOff>0</xdr:colOff>
      <xdr:row>7</xdr:row>
      <xdr:rowOff>285750</xdr:rowOff>
    </xdr:to>
    <xdr:pic>
      <xdr:nvPicPr>
        <xdr:cNvPr id="45108" name="Picture 2" descr="D:\Manual de Identidad Corporativa\Manual JPG\MANUAL ANI FINAL PRIMERA PARTE-02.jpg">
          <a:extLst>
            <a:ext uri="{FF2B5EF4-FFF2-40B4-BE49-F238E27FC236}">
              <a16:creationId xmlns:a16="http://schemas.microsoft.com/office/drawing/2014/main" id="{00000000-0008-0000-0500-000034B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1343025</xdr:colOff>
      <xdr:row>5</xdr:row>
      <xdr:rowOff>95250</xdr:rowOff>
    </xdr:from>
    <xdr:to>
      <xdr:col>3</xdr:col>
      <xdr:colOff>419100</xdr:colOff>
      <xdr:row>8</xdr:row>
      <xdr:rowOff>95250</xdr:rowOff>
    </xdr:to>
    <xdr:pic>
      <xdr:nvPicPr>
        <xdr:cNvPr id="42175" name="Picture 2" descr="D:\Manual de Identidad Corporativa\Manual JPG\MANUAL ANI FINAL PRIMERA PARTE-02.jpg">
          <a:extLst>
            <a:ext uri="{FF2B5EF4-FFF2-40B4-BE49-F238E27FC236}">
              <a16:creationId xmlns:a16="http://schemas.microsoft.com/office/drawing/2014/main" id="{00000000-0008-0000-0600-0000BFA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2371725" y="495300"/>
          <a:ext cx="120015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314325</xdr:colOff>
      <xdr:row>1</xdr:row>
      <xdr:rowOff>95250</xdr:rowOff>
    </xdr:from>
    <xdr:to>
      <xdr:col>3</xdr:col>
      <xdr:colOff>1028700</xdr:colOff>
      <xdr:row>4</xdr:row>
      <xdr:rowOff>266700</xdr:rowOff>
    </xdr:to>
    <xdr:pic>
      <xdr:nvPicPr>
        <xdr:cNvPr id="37521" name="Picture 2" descr="D:\Manual de Identidad Corporativa\Manual JPG\MANUAL ANI FINAL PRIMERA PARTE-02.jpg">
          <a:extLst>
            <a:ext uri="{FF2B5EF4-FFF2-40B4-BE49-F238E27FC236}">
              <a16:creationId xmlns:a16="http://schemas.microsoft.com/office/drawing/2014/main" id="{00000000-0008-0000-0700-0000919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4966" t="30461" r="25232" b="22282"/>
        <a:stretch>
          <a:fillRect/>
        </a:stretch>
      </xdr:blipFill>
      <xdr:spPr bwMode="auto">
        <a:xfrm>
          <a:off x="742950" y="400050"/>
          <a:ext cx="14382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parra\Documents\Gerencia%20de%20Riesgos%20ANI\Riesgo%20Institucional\MapasRiesgoInst-2015\Mapa%20R%20GESTIONCONTRACTUAL2015\150319MapaRiesgosGestionContractual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Fm-20 "/>
      <sheetName val="DB"/>
      <sheetName val="Hoja1"/>
      <sheetName val="CAMBIOS 2014 - 2015"/>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B5" t="str">
            <v>ESTRATEGICO</v>
          </cell>
          <cell r="D5">
            <v>1</v>
          </cell>
          <cell r="G5" t="str">
            <v>X</v>
          </cell>
          <cell r="H5" t="str">
            <v>X</v>
          </cell>
          <cell r="N5" t="str">
            <v>EVITAR EL RIESGO</v>
          </cell>
        </row>
        <row r="6">
          <cell r="B6" t="str">
            <v>OPERATIVO</v>
          </cell>
          <cell r="D6">
            <v>0</v>
          </cell>
          <cell r="N6" t="str">
            <v>REDUCIR EL RIESGO</v>
          </cell>
        </row>
        <row r="7">
          <cell r="B7" t="str">
            <v>FINANCIERO</v>
          </cell>
          <cell r="N7" t="str">
            <v>COMPARTIR O 
TRANSFERIR EL RIESGO</v>
          </cell>
        </row>
        <row r="8">
          <cell r="B8" t="str">
            <v>CUMPLIMIENTO</v>
          </cell>
          <cell r="N8" t="str">
            <v>ASUMIR EL RIESGO</v>
          </cell>
        </row>
        <row r="9">
          <cell r="B9" t="str">
            <v>IMAGEN</v>
          </cell>
          <cell r="D9">
            <v>0</v>
          </cell>
          <cell r="E9">
            <v>0</v>
          </cell>
          <cell r="F9">
            <v>0</v>
          </cell>
          <cell r="G9">
            <v>0</v>
          </cell>
          <cell r="H9">
            <v>0</v>
          </cell>
        </row>
        <row r="10">
          <cell r="B10" t="str">
            <v>TECNOLOGIA</v>
          </cell>
          <cell r="D10">
            <v>15</v>
          </cell>
          <cell r="E10">
            <v>15</v>
          </cell>
          <cell r="F10">
            <v>30</v>
          </cell>
          <cell r="G10">
            <v>15</v>
          </cell>
          <cell r="H10">
            <v>25</v>
          </cell>
        </row>
        <row r="11">
          <cell r="B11" t="str">
            <v>TECNICO</v>
          </cell>
        </row>
      </sheetData>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pageSetUpPr fitToPage="1"/>
  </sheetPr>
  <dimension ref="B1:M82"/>
  <sheetViews>
    <sheetView zoomScale="55" zoomScaleNormal="55" workbookViewId="0">
      <selection activeCell="F9" sqref="F9"/>
    </sheetView>
  </sheetViews>
  <sheetFormatPr baseColWidth="10" defaultColWidth="11.42578125" defaultRowHeight="20.25" x14ac:dyDescent="0.3"/>
  <cols>
    <col min="1" max="1" width="3.7109375" style="189" customWidth="1"/>
    <col min="2" max="2" width="28.85546875" style="189" customWidth="1"/>
    <col min="3" max="4" width="55" style="180" customWidth="1"/>
    <col min="5" max="5" width="28.85546875" style="189" customWidth="1"/>
    <col min="6" max="7" width="55" style="180" customWidth="1"/>
    <col min="8" max="8" width="24.28515625" style="189" customWidth="1"/>
    <col min="9" max="256" width="11.42578125" style="189"/>
    <col min="257" max="257" width="3.7109375" style="189" customWidth="1"/>
    <col min="258" max="258" width="28.85546875" style="189" customWidth="1"/>
    <col min="259" max="260" width="55" style="189" customWidth="1"/>
    <col min="261" max="261" width="28.85546875" style="189" customWidth="1"/>
    <col min="262" max="263" width="55" style="189" customWidth="1"/>
    <col min="264" max="264" width="24.28515625" style="189" customWidth="1"/>
    <col min="265" max="512" width="11.42578125" style="189"/>
    <col min="513" max="513" width="3.7109375" style="189" customWidth="1"/>
    <col min="514" max="514" width="28.85546875" style="189" customWidth="1"/>
    <col min="515" max="516" width="55" style="189" customWidth="1"/>
    <col min="517" max="517" width="28.85546875" style="189" customWidth="1"/>
    <col min="518" max="519" width="55" style="189" customWidth="1"/>
    <col min="520" max="520" width="24.28515625" style="189" customWidth="1"/>
    <col min="521" max="768" width="11.42578125" style="189"/>
    <col min="769" max="769" width="3.7109375" style="189" customWidth="1"/>
    <col min="770" max="770" width="28.85546875" style="189" customWidth="1"/>
    <col min="771" max="772" width="55" style="189" customWidth="1"/>
    <col min="773" max="773" width="28.85546875" style="189" customWidth="1"/>
    <col min="774" max="775" width="55" style="189" customWidth="1"/>
    <col min="776" max="776" width="24.28515625" style="189" customWidth="1"/>
    <col min="777" max="1024" width="11.42578125" style="189"/>
    <col min="1025" max="1025" width="3.7109375" style="189" customWidth="1"/>
    <col min="1026" max="1026" width="28.85546875" style="189" customWidth="1"/>
    <col min="1027" max="1028" width="55" style="189" customWidth="1"/>
    <col min="1029" max="1029" width="28.85546875" style="189" customWidth="1"/>
    <col min="1030" max="1031" width="55" style="189" customWidth="1"/>
    <col min="1032" max="1032" width="24.28515625" style="189" customWidth="1"/>
    <col min="1033" max="1280" width="11.42578125" style="189"/>
    <col min="1281" max="1281" width="3.7109375" style="189" customWidth="1"/>
    <col min="1282" max="1282" width="28.85546875" style="189" customWidth="1"/>
    <col min="1283" max="1284" width="55" style="189" customWidth="1"/>
    <col min="1285" max="1285" width="28.85546875" style="189" customWidth="1"/>
    <col min="1286" max="1287" width="55" style="189" customWidth="1"/>
    <col min="1288" max="1288" width="24.28515625" style="189" customWidth="1"/>
    <col min="1289" max="1536" width="11.42578125" style="189"/>
    <col min="1537" max="1537" width="3.7109375" style="189" customWidth="1"/>
    <col min="1538" max="1538" width="28.85546875" style="189" customWidth="1"/>
    <col min="1539" max="1540" width="55" style="189" customWidth="1"/>
    <col min="1541" max="1541" width="28.85546875" style="189" customWidth="1"/>
    <col min="1542" max="1543" width="55" style="189" customWidth="1"/>
    <col min="1544" max="1544" width="24.28515625" style="189" customWidth="1"/>
    <col min="1545" max="1792" width="11.42578125" style="189"/>
    <col min="1793" max="1793" width="3.7109375" style="189" customWidth="1"/>
    <col min="1794" max="1794" width="28.85546875" style="189" customWidth="1"/>
    <col min="1795" max="1796" width="55" style="189" customWidth="1"/>
    <col min="1797" max="1797" width="28.85546875" style="189" customWidth="1"/>
    <col min="1798" max="1799" width="55" style="189" customWidth="1"/>
    <col min="1800" max="1800" width="24.28515625" style="189" customWidth="1"/>
    <col min="1801" max="2048" width="11.42578125" style="189"/>
    <col min="2049" max="2049" width="3.7109375" style="189" customWidth="1"/>
    <col min="2050" max="2050" width="28.85546875" style="189" customWidth="1"/>
    <col min="2051" max="2052" width="55" style="189" customWidth="1"/>
    <col min="2053" max="2053" width="28.85546875" style="189" customWidth="1"/>
    <col min="2054" max="2055" width="55" style="189" customWidth="1"/>
    <col min="2056" max="2056" width="24.28515625" style="189" customWidth="1"/>
    <col min="2057" max="2304" width="11.42578125" style="189"/>
    <col min="2305" max="2305" width="3.7109375" style="189" customWidth="1"/>
    <col min="2306" max="2306" width="28.85546875" style="189" customWidth="1"/>
    <col min="2307" max="2308" width="55" style="189" customWidth="1"/>
    <col min="2309" max="2309" width="28.85546875" style="189" customWidth="1"/>
    <col min="2310" max="2311" width="55" style="189" customWidth="1"/>
    <col min="2312" max="2312" width="24.28515625" style="189" customWidth="1"/>
    <col min="2313" max="2560" width="11.42578125" style="189"/>
    <col min="2561" max="2561" width="3.7109375" style="189" customWidth="1"/>
    <col min="2562" max="2562" width="28.85546875" style="189" customWidth="1"/>
    <col min="2563" max="2564" width="55" style="189" customWidth="1"/>
    <col min="2565" max="2565" width="28.85546875" style="189" customWidth="1"/>
    <col min="2566" max="2567" width="55" style="189" customWidth="1"/>
    <col min="2568" max="2568" width="24.28515625" style="189" customWidth="1"/>
    <col min="2569" max="2816" width="11.42578125" style="189"/>
    <col min="2817" max="2817" width="3.7109375" style="189" customWidth="1"/>
    <col min="2818" max="2818" width="28.85546875" style="189" customWidth="1"/>
    <col min="2819" max="2820" width="55" style="189" customWidth="1"/>
    <col min="2821" max="2821" width="28.85546875" style="189" customWidth="1"/>
    <col min="2822" max="2823" width="55" style="189" customWidth="1"/>
    <col min="2824" max="2824" width="24.28515625" style="189" customWidth="1"/>
    <col min="2825" max="3072" width="11.42578125" style="189"/>
    <col min="3073" max="3073" width="3.7109375" style="189" customWidth="1"/>
    <col min="3074" max="3074" width="28.85546875" style="189" customWidth="1"/>
    <col min="3075" max="3076" width="55" style="189" customWidth="1"/>
    <col min="3077" max="3077" width="28.85546875" style="189" customWidth="1"/>
    <col min="3078" max="3079" width="55" style="189" customWidth="1"/>
    <col min="3080" max="3080" width="24.28515625" style="189" customWidth="1"/>
    <col min="3081" max="3328" width="11.42578125" style="189"/>
    <col min="3329" max="3329" width="3.7109375" style="189" customWidth="1"/>
    <col min="3330" max="3330" width="28.85546875" style="189" customWidth="1"/>
    <col min="3331" max="3332" width="55" style="189" customWidth="1"/>
    <col min="3333" max="3333" width="28.85546875" style="189" customWidth="1"/>
    <col min="3334" max="3335" width="55" style="189" customWidth="1"/>
    <col min="3336" max="3336" width="24.28515625" style="189" customWidth="1"/>
    <col min="3337" max="3584" width="11.42578125" style="189"/>
    <col min="3585" max="3585" width="3.7109375" style="189" customWidth="1"/>
    <col min="3586" max="3586" width="28.85546875" style="189" customWidth="1"/>
    <col min="3587" max="3588" width="55" style="189" customWidth="1"/>
    <col min="3589" max="3589" width="28.85546875" style="189" customWidth="1"/>
    <col min="3590" max="3591" width="55" style="189" customWidth="1"/>
    <col min="3592" max="3592" width="24.28515625" style="189" customWidth="1"/>
    <col min="3593" max="3840" width="11.42578125" style="189"/>
    <col min="3841" max="3841" width="3.7109375" style="189" customWidth="1"/>
    <col min="3842" max="3842" width="28.85546875" style="189" customWidth="1"/>
    <col min="3843" max="3844" width="55" style="189" customWidth="1"/>
    <col min="3845" max="3845" width="28.85546875" style="189" customWidth="1"/>
    <col min="3846" max="3847" width="55" style="189" customWidth="1"/>
    <col min="3848" max="3848" width="24.28515625" style="189" customWidth="1"/>
    <col min="3849" max="4096" width="11.42578125" style="189"/>
    <col min="4097" max="4097" width="3.7109375" style="189" customWidth="1"/>
    <col min="4098" max="4098" width="28.85546875" style="189" customWidth="1"/>
    <col min="4099" max="4100" width="55" style="189" customWidth="1"/>
    <col min="4101" max="4101" width="28.85546875" style="189" customWidth="1"/>
    <col min="4102" max="4103" width="55" style="189" customWidth="1"/>
    <col min="4104" max="4104" width="24.28515625" style="189" customWidth="1"/>
    <col min="4105" max="4352" width="11.42578125" style="189"/>
    <col min="4353" max="4353" width="3.7109375" style="189" customWidth="1"/>
    <col min="4354" max="4354" width="28.85546875" style="189" customWidth="1"/>
    <col min="4355" max="4356" width="55" style="189" customWidth="1"/>
    <col min="4357" max="4357" width="28.85546875" style="189" customWidth="1"/>
    <col min="4358" max="4359" width="55" style="189" customWidth="1"/>
    <col min="4360" max="4360" width="24.28515625" style="189" customWidth="1"/>
    <col min="4361" max="4608" width="11.42578125" style="189"/>
    <col min="4609" max="4609" width="3.7109375" style="189" customWidth="1"/>
    <col min="4610" max="4610" width="28.85546875" style="189" customWidth="1"/>
    <col min="4611" max="4612" width="55" style="189" customWidth="1"/>
    <col min="4613" max="4613" width="28.85546875" style="189" customWidth="1"/>
    <col min="4614" max="4615" width="55" style="189" customWidth="1"/>
    <col min="4616" max="4616" width="24.28515625" style="189" customWidth="1"/>
    <col min="4617" max="4864" width="11.42578125" style="189"/>
    <col min="4865" max="4865" width="3.7109375" style="189" customWidth="1"/>
    <col min="4866" max="4866" width="28.85546875" style="189" customWidth="1"/>
    <col min="4867" max="4868" width="55" style="189" customWidth="1"/>
    <col min="4869" max="4869" width="28.85546875" style="189" customWidth="1"/>
    <col min="4870" max="4871" width="55" style="189" customWidth="1"/>
    <col min="4872" max="4872" width="24.28515625" style="189" customWidth="1"/>
    <col min="4873" max="5120" width="11.42578125" style="189"/>
    <col min="5121" max="5121" width="3.7109375" style="189" customWidth="1"/>
    <col min="5122" max="5122" width="28.85546875" style="189" customWidth="1"/>
    <col min="5123" max="5124" width="55" style="189" customWidth="1"/>
    <col min="5125" max="5125" width="28.85546875" style="189" customWidth="1"/>
    <col min="5126" max="5127" width="55" style="189" customWidth="1"/>
    <col min="5128" max="5128" width="24.28515625" style="189" customWidth="1"/>
    <col min="5129" max="5376" width="11.42578125" style="189"/>
    <col min="5377" max="5377" width="3.7109375" style="189" customWidth="1"/>
    <col min="5378" max="5378" width="28.85546875" style="189" customWidth="1"/>
    <col min="5379" max="5380" width="55" style="189" customWidth="1"/>
    <col min="5381" max="5381" width="28.85546875" style="189" customWidth="1"/>
    <col min="5382" max="5383" width="55" style="189" customWidth="1"/>
    <col min="5384" max="5384" width="24.28515625" style="189" customWidth="1"/>
    <col min="5385" max="5632" width="11.42578125" style="189"/>
    <col min="5633" max="5633" width="3.7109375" style="189" customWidth="1"/>
    <col min="5634" max="5634" width="28.85546875" style="189" customWidth="1"/>
    <col min="5635" max="5636" width="55" style="189" customWidth="1"/>
    <col min="5637" max="5637" width="28.85546875" style="189" customWidth="1"/>
    <col min="5638" max="5639" width="55" style="189" customWidth="1"/>
    <col min="5640" max="5640" width="24.28515625" style="189" customWidth="1"/>
    <col min="5641" max="5888" width="11.42578125" style="189"/>
    <col min="5889" max="5889" width="3.7109375" style="189" customWidth="1"/>
    <col min="5890" max="5890" width="28.85546875" style="189" customWidth="1"/>
    <col min="5891" max="5892" width="55" style="189" customWidth="1"/>
    <col min="5893" max="5893" width="28.85546875" style="189" customWidth="1"/>
    <col min="5894" max="5895" width="55" style="189" customWidth="1"/>
    <col min="5896" max="5896" width="24.28515625" style="189" customWidth="1"/>
    <col min="5897" max="6144" width="11.42578125" style="189"/>
    <col min="6145" max="6145" width="3.7109375" style="189" customWidth="1"/>
    <col min="6146" max="6146" width="28.85546875" style="189" customWidth="1"/>
    <col min="6147" max="6148" width="55" style="189" customWidth="1"/>
    <col min="6149" max="6149" width="28.85546875" style="189" customWidth="1"/>
    <col min="6150" max="6151" width="55" style="189" customWidth="1"/>
    <col min="6152" max="6152" width="24.28515625" style="189" customWidth="1"/>
    <col min="6153" max="6400" width="11.42578125" style="189"/>
    <col min="6401" max="6401" width="3.7109375" style="189" customWidth="1"/>
    <col min="6402" max="6402" width="28.85546875" style="189" customWidth="1"/>
    <col min="6403" max="6404" width="55" style="189" customWidth="1"/>
    <col min="6405" max="6405" width="28.85546875" style="189" customWidth="1"/>
    <col min="6406" max="6407" width="55" style="189" customWidth="1"/>
    <col min="6408" max="6408" width="24.28515625" style="189" customWidth="1"/>
    <col min="6409" max="6656" width="11.42578125" style="189"/>
    <col min="6657" max="6657" width="3.7109375" style="189" customWidth="1"/>
    <col min="6658" max="6658" width="28.85546875" style="189" customWidth="1"/>
    <col min="6659" max="6660" width="55" style="189" customWidth="1"/>
    <col min="6661" max="6661" width="28.85546875" style="189" customWidth="1"/>
    <col min="6662" max="6663" width="55" style="189" customWidth="1"/>
    <col min="6664" max="6664" width="24.28515625" style="189" customWidth="1"/>
    <col min="6665" max="6912" width="11.42578125" style="189"/>
    <col min="6913" max="6913" width="3.7109375" style="189" customWidth="1"/>
    <col min="6914" max="6914" width="28.85546875" style="189" customWidth="1"/>
    <col min="6915" max="6916" width="55" style="189" customWidth="1"/>
    <col min="6917" max="6917" width="28.85546875" style="189" customWidth="1"/>
    <col min="6918" max="6919" width="55" style="189" customWidth="1"/>
    <col min="6920" max="6920" width="24.28515625" style="189" customWidth="1"/>
    <col min="6921" max="7168" width="11.42578125" style="189"/>
    <col min="7169" max="7169" width="3.7109375" style="189" customWidth="1"/>
    <col min="7170" max="7170" width="28.85546875" style="189" customWidth="1"/>
    <col min="7171" max="7172" width="55" style="189" customWidth="1"/>
    <col min="7173" max="7173" width="28.85546875" style="189" customWidth="1"/>
    <col min="7174" max="7175" width="55" style="189" customWidth="1"/>
    <col min="7176" max="7176" width="24.28515625" style="189" customWidth="1"/>
    <col min="7177" max="7424" width="11.42578125" style="189"/>
    <col min="7425" max="7425" width="3.7109375" style="189" customWidth="1"/>
    <col min="7426" max="7426" width="28.85546875" style="189" customWidth="1"/>
    <col min="7427" max="7428" width="55" style="189" customWidth="1"/>
    <col min="7429" max="7429" width="28.85546875" style="189" customWidth="1"/>
    <col min="7430" max="7431" width="55" style="189" customWidth="1"/>
    <col min="7432" max="7432" width="24.28515625" style="189" customWidth="1"/>
    <col min="7433" max="7680" width="11.42578125" style="189"/>
    <col min="7681" max="7681" width="3.7109375" style="189" customWidth="1"/>
    <col min="7682" max="7682" width="28.85546875" style="189" customWidth="1"/>
    <col min="7683" max="7684" width="55" style="189" customWidth="1"/>
    <col min="7685" max="7685" width="28.85546875" style="189" customWidth="1"/>
    <col min="7686" max="7687" width="55" style="189" customWidth="1"/>
    <col min="7688" max="7688" width="24.28515625" style="189" customWidth="1"/>
    <col min="7689" max="7936" width="11.42578125" style="189"/>
    <col min="7937" max="7937" width="3.7109375" style="189" customWidth="1"/>
    <col min="7938" max="7938" width="28.85546875" style="189" customWidth="1"/>
    <col min="7939" max="7940" width="55" style="189" customWidth="1"/>
    <col min="7941" max="7941" width="28.85546875" style="189" customWidth="1"/>
    <col min="7942" max="7943" width="55" style="189" customWidth="1"/>
    <col min="7944" max="7944" width="24.28515625" style="189" customWidth="1"/>
    <col min="7945" max="8192" width="11.42578125" style="189"/>
    <col min="8193" max="8193" width="3.7109375" style="189" customWidth="1"/>
    <col min="8194" max="8194" width="28.85546875" style="189" customWidth="1"/>
    <col min="8195" max="8196" width="55" style="189" customWidth="1"/>
    <col min="8197" max="8197" width="28.85546875" style="189" customWidth="1"/>
    <col min="8198" max="8199" width="55" style="189" customWidth="1"/>
    <col min="8200" max="8200" width="24.28515625" style="189" customWidth="1"/>
    <col min="8201" max="8448" width="11.42578125" style="189"/>
    <col min="8449" max="8449" width="3.7109375" style="189" customWidth="1"/>
    <col min="8450" max="8450" width="28.85546875" style="189" customWidth="1"/>
    <col min="8451" max="8452" width="55" style="189" customWidth="1"/>
    <col min="8453" max="8453" width="28.85546875" style="189" customWidth="1"/>
    <col min="8454" max="8455" width="55" style="189" customWidth="1"/>
    <col min="8456" max="8456" width="24.28515625" style="189" customWidth="1"/>
    <col min="8457" max="8704" width="11.42578125" style="189"/>
    <col min="8705" max="8705" width="3.7109375" style="189" customWidth="1"/>
    <col min="8706" max="8706" width="28.85546875" style="189" customWidth="1"/>
    <col min="8707" max="8708" width="55" style="189" customWidth="1"/>
    <col min="8709" max="8709" width="28.85546875" style="189" customWidth="1"/>
    <col min="8710" max="8711" width="55" style="189" customWidth="1"/>
    <col min="8712" max="8712" width="24.28515625" style="189" customWidth="1"/>
    <col min="8713" max="8960" width="11.42578125" style="189"/>
    <col min="8961" max="8961" width="3.7109375" style="189" customWidth="1"/>
    <col min="8962" max="8962" width="28.85546875" style="189" customWidth="1"/>
    <col min="8963" max="8964" width="55" style="189" customWidth="1"/>
    <col min="8965" max="8965" width="28.85546875" style="189" customWidth="1"/>
    <col min="8966" max="8967" width="55" style="189" customWidth="1"/>
    <col min="8968" max="8968" width="24.28515625" style="189" customWidth="1"/>
    <col min="8969" max="9216" width="11.42578125" style="189"/>
    <col min="9217" max="9217" width="3.7109375" style="189" customWidth="1"/>
    <col min="9218" max="9218" width="28.85546875" style="189" customWidth="1"/>
    <col min="9219" max="9220" width="55" style="189" customWidth="1"/>
    <col min="9221" max="9221" width="28.85546875" style="189" customWidth="1"/>
    <col min="9222" max="9223" width="55" style="189" customWidth="1"/>
    <col min="9224" max="9224" width="24.28515625" style="189" customWidth="1"/>
    <col min="9225" max="9472" width="11.42578125" style="189"/>
    <col min="9473" max="9473" width="3.7109375" style="189" customWidth="1"/>
    <col min="9474" max="9474" width="28.85546875" style="189" customWidth="1"/>
    <col min="9475" max="9476" width="55" style="189" customWidth="1"/>
    <col min="9477" max="9477" width="28.85546875" style="189" customWidth="1"/>
    <col min="9478" max="9479" width="55" style="189" customWidth="1"/>
    <col min="9480" max="9480" width="24.28515625" style="189" customWidth="1"/>
    <col min="9481" max="9728" width="11.42578125" style="189"/>
    <col min="9729" max="9729" width="3.7109375" style="189" customWidth="1"/>
    <col min="9730" max="9730" width="28.85546875" style="189" customWidth="1"/>
    <col min="9731" max="9732" width="55" style="189" customWidth="1"/>
    <col min="9733" max="9733" width="28.85546875" style="189" customWidth="1"/>
    <col min="9734" max="9735" width="55" style="189" customWidth="1"/>
    <col min="9736" max="9736" width="24.28515625" style="189" customWidth="1"/>
    <col min="9737" max="9984" width="11.42578125" style="189"/>
    <col min="9985" max="9985" width="3.7109375" style="189" customWidth="1"/>
    <col min="9986" max="9986" width="28.85546875" style="189" customWidth="1"/>
    <col min="9987" max="9988" width="55" style="189" customWidth="1"/>
    <col min="9989" max="9989" width="28.85546875" style="189" customWidth="1"/>
    <col min="9990" max="9991" width="55" style="189" customWidth="1"/>
    <col min="9992" max="9992" width="24.28515625" style="189" customWidth="1"/>
    <col min="9993" max="10240" width="11.42578125" style="189"/>
    <col min="10241" max="10241" width="3.7109375" style="189" customWidth="1"/>
    <col min="10242" max="10242" width="28.85546875" style="189" customWidth="1"/>
    <col min="10243" max="10244" width="55" style="189" customWidth="1"/>
    <col min="10245" max="10245" width="28.85546875" style="189" customWidth="1"/>
    <col min="10246" max="10247" width="55" style="189" customWidth="1"/>
    <col min="10248" max="10248" width="24.28515625" style="189" customWidth="1"/>
    <col min="10249" max="10496" width="11.42578125" style="189"/>
    <col min="10497" max="10497" width="3.7109375" style="189" customWidth="1"/>
    <col min="10498" max="10498" width="28.85546875" style="189" customWidth="1"/>
    <col min="10499" max="10500" width="55" style="189" customWidth="1"/>
    <col min="10501" max="10501" width="28.85546875" style="189" customWidth="1"/>
    <col min="10502" max="10503" width="55" style="189" customWidth="1"/>
    <col min="10504" max="10504" width="24.28515625" style="189" customWidth="1"/>
    <col min="10505" max="10752" width="11.42578125" style="189"/>
    <col min="10753" max="10753" width="3.7109375" style="189" customWidth="1"/>
    <col min="10754" max="10754" width="28.85546875" style="189" customWidth="1"/>
    <col min="10755" max="10756" width="55" style="189" customWidth="1"/>
    <col min="10757" max="10757" width="28.85546875" style="189" customWidth="1"/>
    <col min="10758" max="10759" width="55" style="189" customWidth="1"/>
    <col min="10760" max="10760" width="24.28515625" style="189" customWidth="1"/>
    <col min="10761" max="11008" width="11.42578125" style="189"/>
    <col min="11009" max="11009" width="3.7109375" style="189" customWidth="1"/>
    <col min="11010" max="11010" width="28.85546875" style="189" customWidth="1"/>
    <col min="11011" max="11012" width="55" style="189" customWidth="1"/>
    <col min="11013" max="11013" width="28.85546875" style="189" customWidth="1"/>
    <col min="11014" max="11015" width="55" style="189" customWidth="1"/>
    <col min="11016" max="11016" width="24.28515625" style="189" customWidth="1"/>
    <col min="11017" max="11264" width="11.42578125" style="189"/>
    <col min="11265" max="11265" width="3.7109375" style="189" customWidth="1"/>
    <col min="11266" max="11266" width="28.85546875" style="189" customWidth="1"/>
    <col min="11267" max="11268" width="55" style="189" customWidth="1"/>
    <col min="11269" max="11269" width="28.85546875" style="189" customWidth="1"/>
    <col min="11270" max="11271" width="55" style="189" customWidth="1"/>
    <col min="11272" max="11272" width="24.28515625" style="189" customWidth="1"/>
    <col min="11273" max="11520" width="11.42578125" style="189"/>
    <col min="11521" max="11521" width="3.7109375" style="189" customWidth="1"/>
    <col min="11522" max="11522" width="28.85546875" style="189" customWidth="1"/>
    <col min="11523" max="11524" width="55" style="189" customWidth="1"/>
    <col min="11525" max="11525" width="28.85546875" style="189" customWidth="1"/>
    <col min="11526" max="11527" width="55" style="189" customWidth="1"/>
    <col min="11528" max="11528" width="24.28515625" style="189" customWidth="1"/>
    <col min="11529" max="11776" width="11.42578125" style="189"/>
    <col min="11777" max="11777" width="3.7109375" style="189" customWidth="1"/>
    <col min="11778" max="11778" width="28.85546875" style="189" customWidth="1"/>
    <col min="11779" max="11780" width="55" style="189" customWidth="1"/>
    <col min="11781" max="11781" width="28.85546875" style="189" customWidth="1"/>
    <col min="11782" max="11783" width="55" style="189" customWidth="1"/>
    <col min="11784" max="11784" width="24.28515625" style="189" customWidth="1"/>
    <col min="11785" max="12032" width="11.42578125" style="189"/>
    <col min="12033" max="12033" width="3.7109375" style="189" customWidth="1"/>
    <col min="12034" max="12034" width="28.85546875" style="189" customWidth="1"/>
    <col min="12035" max="12036" width="55" style="189" customWidth="1"/>
    <col min="12037" max="12037" width="28.85546875" style="189" customWidth="1"/>
    <col min="12038" max="12039" width="55" style="189" customWidth="1"/>
    <col min="12040" max="12040" width="24.28515625" style="189" customWidth="1"/>
    <col min="12041" max="12288" width="11.42578125" style="189"/>
    <col min="12289" max="12289" width="3.7109375" style="189" customWidth="1"/>
    <col min="12290" max="12290" width="28.85546875" style="189" customWidth="1"/>
    <col min="12291" max="12292" width="55" style="189" customWidth="1"/>
    <col min="12293" max="12293" width="28.85546875" style="189" customWidth="1"/>
    <col min="12294" max="12295" width="55" style="189" customWidth="1"/>
    <col min="12296" max="12296" width="24.28515625" style="189" customWidth="1"/>
    <col min="12297" max="12544" width="11.42578125" style="189"/>
    <col min="12545" max="12545" width="3.7109375" style="189" customWidth="1"/>
    <col min="12546" max="12546" width="28.85546875" style="189" customWidth="1"/>
    <col min="12547" max="12548" width="55" style="189" customWidth="1"/>
    <col min="12549" max="12549" width="28.85546875" style="189" customWidth="1"/>
    <col min="12550" max="12551" width="55" style="189" customWidth="1"/>
    <col min="12552" max="12552" width="24.28515625" style="189" customWidth="1"/>
    <col min="12553" max="12800" width="11.42578125" style="189"/>
    <col min="12801" max="12801" width="3.7109375" style="189" customWidth="1"/>
    <col min="12802" max="12802" width="28.85546875" style="189" customWidth="1"/>
    <col min="12803" max="12804" width="55" style="189" customWidth="1"/>
    <col min="12805" max="12805" width="28.85546875" style="189" customWidth="1"/>
    <col min="12806" max="12807" width="55" style="189" customWidth="1"/>
    <col min="12808" max="12808" width="24.28515625" style="189" customWidth="1"/>
    <col min="12809" max="13056" width="11.42578125" style="189"/>
    <col min="13057" max="13057" width="3.7109375" style="189" customWidth="1"/>
    <col min="13058" max="13058" width="28.85546875" style="189" customWidth="1"/>
    <col min="13059" max="13060" width="55" style="189" customWidth="1"/>
    <col min="13061" max="13061" width="28.85546875" style="189" customWidth="1"/>
    <col min="13062" max="13063" width="55" style="189" customWidth="1"/>
    <col min="13064" max="13064" width="24.28515625" style="189" customWidth="1"/>
    <col min="13065" max="13312" width="11.42578125" style="189"/>
    <col min="13313" max="13313" width="3.7109375" style="189" customWidth="1"/>
    <col min="13314" max="13314" width="28.85546875" style="189" customWidth="1"/>
    <col min="13315" max="13316" width="55" style="189" customWidth="1"/>
    <col min="13317" max="13317" width="28.85546875" style="189" customWidth="1"/>
    <col min="13318" max="13319" width="55" style="189" customWidth="1"/>
    <col min="13320" max="13320" width="24.28515625" style="189" customWidth="1"/>
    <col min="13321" max="13568" width="11.42578125" style="189"/>
    <col min="13569" max="13569" width="3.7109375" style="189" customWidth="1"/>
    <col min="13570" max="13570" width="28.85546875" style="189" customWidth="1"/>
    <col min="13571" max="13572" width="55" style="189" customWidth="1"/>
    <col min="13573" max="13573" width="28.85546875" style="189" customWidth="1"/>
    <col min="13574" max="13575" width="55" style="189" customWidth="1"/>
    <col min="13576" max="13576" width="24.28515625" style="189" customWidth="1"/>
    <col min="13577" max="13824" width="11.42578125" style="189"/>
    <col min="13825" max="13825" width="3.7109375" style="189" customWidth="1"/>
    <col min="13826" max="13826" width="28.85546875" style="189" customWidth="1"/>
    <col min="13827" max="13828" width="55" style="189" customWidth="1"/>
    <col min="13829" max="13829" width="28.85546875" style="189" customWidth="1"/>
    <col min="13830" max="13831" width="55" style="189" customWidth="1"/>
    <col min="13832" max="13832" width="24.28515625" style="189" customWidth="1"/>
    <col min="13833" max="14080" width="11.42578125" style="189"/>
    <col min="14081" max="14081" width="3.7109375" style="189" customWidth="1"/>
    <col min="14082" max="14082" width="28.85546875" style="189" customWidth="1"/>
    <col min="14083" max="14084" width="55" style="189" customWidth="1"/>
    <col min="14085" max="14085" width="28.85546875" style="189" customWidth="1"/>
    <col min="14086" max="14087" width="55" style="189" customWidth="1"/>
    <col min="14088" max="14088" width="24.28515625" style="189" customWidth="1"/>
    <col min="14089" max="14336" width="11.42578125" style="189"/>
    <col min="14337" max="14337" width="3.7109375" style="189" customWidth="1"/>
    <col min="14338" max="14338" width="28.85546875" style="189" customWidth="1"/>
    <col min="14339" max="14340" width="55" style="189" customWidth="1"/>
    <col min="14341" max="14341" width="28.85546875" style="189" customWidth="1"/>
    <col min="14342" max="14343" width="55" style="189" customWidth="1"/>
    <col min="14344" max="14344" width="24.28515625" style="189" customWidth="1"/>
    <col min="14345" max="14592" width="11.42578125" style="189"/>
    <col min="14593" max="14593" width="3.7109375" style="189" customWidth="1"/>
    <col min="14594" max="14594" width="28.85546875" style="189" customWidth="1"/>
    <col min="14595" max="14596" width="55" style="189" customWidth="1"/>
    <col min="14597" max="14597" width="28.85546875" style="189" customWidth="1"/>
    <col min="14598" max="14599" width="55" style="189" customWidth="1"/>
    <col min="14600" max="14600" width="24.28515625" style="189" customWidth="1"/>
    <col min="14601" max="14848" width="11.42578125" style="189"/>
    <col min="14849" max="14849" width="3.7109375" style="189" customWidth="1"/>
    <col min="14850" max="14850" width="28.85546875" style="189" customWidth="1"/>
    <col min="14851" max="14852" width="55" style="189" customWidth="1"/>
    <col min="14853" max="14853" width="28.85546875" style="189" customWidth="1"/>
    <col min="14854" max="14855" width="55" style="189" customWidth="1"/>
    <col min="14856" max="14856" width="24.28515625" style="189" customWidth="1"/>
    <col min="14857" max="15104" width="11.42578125" style="189"/>
    <col min="15105" max="15105" width="3.7109375" style="189" customWidth="1"/>
    <col min="15106" max="15106" width="28.85546875" style="189" customWidth="1"/>
    <col min="15107" max="15108" width="55" style="189" customWidth="1"/>
    <col min="15109" max="15109" width="28.85546875" style="189" customWidth="1"/>
    <col min="15110" max="15111" width="55" style="189" customWidth="1"/>
    <col min="15112" max="15112" width="24.28515625" style="189" customWidth="1"/>
    <col min="15113" max="15360" width="11.42578125" style="189"/>
    <col min="15361" max="15361" width="3.7109375" style="189" customWidth="1"/>
    <col min="15362" max="15362" width="28.85546875" style="189" customWidth="1"/>
    <col min="15363" max="15364" width="55" style="189" customWidth="1"/>
    <col min="15365" max="15365" width="28.85546875" style="189" customWidth="1"/>
    <col min="15366" max="15367" width="55" style="189" customWidth="1"/>
    <col min="15368" max="15368" width="24.28515625" style="189" customWidth="1"/>
    <col min="15369" max="15616" width="11.42578125" style="189"/>
    <col min="15617" max="15617" width="3.7109375" style="189" customWidth="1"/>
    <col min="15618" max="15618" width="28.85546875" style="189" customWidth="1"/>
    <col min="15619" max="15620" width="55" style="189" customWidth="1"/>
    <col min="15621" max="15621" width="28.85546875" style="189" customWidth="1"/>
    <col min="15622" max="15623" width="55" style="189" customWidth="1"/>
    <col min="15624" max="15624" width="24.28515625" style="189" customWidth="1"/>
    <col min="15625" max="15872" width="11.42578125" style="189"/>
    <col min="15873" max="15873" width="3.7109375" style="189" customWidth="1"/>
    <col min="15874" max="15874" width="28.85546875" style="189" customWidth="1"/>
    <col min="15875" max="15876" width="55" style="189" customWidth="1"/>
    <col min="15877" max="15877" width="28.85546875" style="189" customWidth="1"/>
    <col min="15878" max="15879" width="55" style="189" customWidth="1"/>
    <col min="15880" max="15880" width="24.28515625" style="189" customWidth="1"/>
    <col min="15881" max="16128" width="11.42578125" style="189"/>
    <col min="16129" max="16129" width="3.7109375" style="189" customWidth="1"/>
    <col min="16130" max="16130" width="28.85546875" style="189" customWidth="1"/>
    <col min="16131" max="16132" width="55" style="189" customWidth="1"/>
    <col min="16133" max="16133" width="28.85546875" style="189" customWidth="1"/>
    <col min="16134" max="16135" width="55" style="189" customWidth="1"/>
    <col min="16136" max="16136" width="24.28515625" style="189" customWidth="1"/>
    <col min="16137" max="16384" width="11.42578125" style="189"/>
  </cols>
  <sheetData>
    <row r="1" spans="2:8" ht="21" thickBot="1" x14ac:dyDescent="0.35"/>
    <row r="2" spans="2:8" x14ac:dyDescent="0.3">
      <c r="B2" s="190"/>
      <c r="C2" s="564" t="s">
        <v>68</v>
      </c>
      <c r="D2" s="565"/>
      <c r="E2" s="565"/>
      <c r="F2" s="566"/>
      <c r="G2" s="383" t="s">
        <v>547</v>
      </c>
    </row>
    <row r="3" spans="2:8" x14ac:dyDescent="0.3">
      <c r="B3" s="191"/>
      <c r="C3" s="567" t="s">
        <v>58</v>
      </c>
      <c r="D3" s="568"/>
      <c r="E3" s="568"/>
      <c r="F3" s="569"/>
      <c r="G3" s="202" t="s">
        <v>216</v>
      </c>
    </row>
    <row r="4" spans="2:8" x14ac:dyDescent="0.3">
      <c r="B4" s="191"/>
      <c r="C4" s="567" t="s">
        <v>59</v>
      </c>
      <c r="D4" s="568"/>
      <c r="E4" s="568"/>
      <c r="F4" s="569"/>
      <c r="G4" s="203" t="s">
        <v>548</v>
      </c>
    </row>
    <row r="5" spans="2:8" ht="24" customHeight="1" thickBot="1" x14ac:dyDescent="0.35">
      <c r="B5" s="192"/>
      <c r="C5" s="570" t="s">
        <v>93</v>
      </c>
      <c r="D5" s="571"/>
      <c r="E5" s="571"/>
      <c r="F5" s="572"/>
      <c r="G5" s="204" t="s">
        <v>60</v>
      </c>
    </row>
    <row r="6" spans="2:8" ht="27.75" customHeight="1" thickBot="1" x14ac:dyDescent="0.35">
      <c r="B6" s="488" t="s">
        <v>349</v>
      </c>
      <c r="C6" s="488"/>
      <c r="D6" s="488"/>
      <c r="E6" s="488"/>
      <c r="F6" s="488"/>
      <c r="G6" s="488"/>
      <c r="H6" s="196"/>
    </row>
    <row r="7" spans="2:8" ht="26.25" customHeight="1" x14ac:dyDescent="0.3">
      <c r="B7" s="580" t="s">
        <v>483</v>
      </c>
      <c r="C7" s="580"/>
      <c r="D7" s="580"/>
      <c r="E7" s="580"/>
      <c r="F7" s="580"/>
      <c r="G7" s="580"/>
    </row>
    <row r="8" spans="2:8" ht="39" customHeight="1" x14ac:dyDescent="0.3">
      <c r="B8" s="581"/>
      <c r="C8" s="581"/>
      <c r="D8" s="581"/>
      <c r="E8" s="581"/>
      <c r="F8" s="581"/>
      <c r="G8" s="581"/>
    </row>
    <row r="9" spans="2:8" ht="47.25" customHeight="1" thickBot="1" x14ac:dyDescent="0.35">
      <c r="B9" s="450" t="s">
        <v>456</v>
      </c>
      <c r="C9" s="456">
        <v>42736</v>
      </c>
      <c r="D9" s="456"/>
      <c r="E9" s="456"/>
      <c r="F9" s="456"/>
      <c r="G9" s="456"/>
    </row>
    <row r="10" spans="2:8" ht="88.5" customHeight="1" thickBot="1" x14ac:dyDescent="0.35">
      <c r="B10" s="573" t="s">
        <v>212</v>
      </c>
      <c r="C10" s="574"/>
      <c r="D10" s="577" t="s">
        <v>350</v>
      </c>
      <c r="E10" s="578"/>
      <c r="F10" s="578"/>
      <c r="G10" s="579"/>
    </row>
    <row r="11" spans="2:8" ht="11.25" customHeight="1" x14ac:dyDescent="0.3">
      <c r="B11" s="575"/>
      <c r="C11" s="575"/>
      <c r="D11" s="576"/>
      <c r="E11" s="576"/>
      <c r="F11" s="576"/>
      <c r="G11" s="576"/>
    </row>
    <row r="12" spans="2:8" ht="11.25" customHeight="1" x14ac:dyDescent="0.3"/>
    <row r="13" spans="2:8" ht="23.25" customHeight="1" thickBot="1" x14ac:dyDescent="0.35">
      <c r="B13" s="189" t="s">
        <v>171</v>
      </c>
    </row>
    <row r="14" spans="2:8" ht="25.5" customHeight="1" thickBot="1" x14ac:dyDescent="0.35">
      <c r="B14" s="561" t="s">
        <v>93</v>
      </c>
      <c r="C14" s="562"/>
      <c r="D14" s="562"/>
      <c r="E14" s="562"/>
      <c r="F14" s="562"/>
      <c r="G14" s="563"/>
    </row>
    <row r="15" spans="2:8" ht="33" customHeight="1" thickBot="1" x14ac:dyDescent="0.35">
      <c r="B15" s="528" t="s">
        <v>199</v>
      </c>
      <c r="C15" s="529"/>
      <c r="D15" s="530"/>
      <c r="E15" s="528" t="s">
        <v>200</v>
      </c>
      <c r="F15" s="529"/>
      <c r="G15" s="530"/>
    </row>
    <row r="16" spans="2:8" ht="33" customHeight="1" thickBot="1" x14ac:dyDescent="0.35">
      <c r="B16" s="205" t="s">
        <v>118</v>
      </c>
      <c r="C16" s="205" t="s">
        <v>113</v>
      </c>
      <c r="D16" s="384" t="s">
        <v>114</v>
      </c>
      <c r="E16" s="205" t="s">
        <v>118</v>
      </c>
      <c r="F16" s="205" t="s">
        <v>115</v>
      </c>
      <c r="G16" s="385" t="s">
        <v>116</v>
      </c>
    </row>
    <row r="17" spans="2:7" ht="75" customHeight="1" x14ac:dyDescent="0.3">
      <c r="B17" s="541" t="s">
        <v>119</v>
      </c>
      <c r="C17" s="556"/>
      <c r="D17" s="386" t="s">
        <v>351</v>
      </c>
      <c r="E17" s="547" t="s">
        <v>122</v>
      </c>
      <c r="F17" s="558"/>
      <c r="G17" s="387" t="s">
        <v>352</v>
      </c>
    </row>
    <row r="18" spans="2:7" ht="75" customHeight="1" x14ac:dyDescent="0.3">
      <c r="B18" s="542"/>
      <c r="C18" s="557"/>
      <c r="D18" s="388" t="s">
        <v>353</v>
      </c>
      <c r="E18" s="548"/>
      <c r="F18" s="554"/>
      <c r="G18" s="559" t="s">
        <v>484</v>
      </c>
    </row>
    <row r="19" spans="2:7" ht="112.5" customHeight="1" x14ac:dyDescent="0.3">
      <c r="B19" s="542"/>
      <c r="C19" s="389"/>
      <c r="D19" s="388" t="s">
        <v>354</v>
      </c>
      <c r="E19" s="548"/>
      <c r="F19" s="389"/>
      <c r="G19" s="559"/>
    </row>
    <row r="20" spans="2:7" ht="75" customHeight="1" x14ac:dyDescent="0.3">
      <c r="B20" s="542"/>
      <c r="C20" s="389"/>
      <c r="D20" s="388" t="s">
        <v>355</v>
      </c>
      <c r="E20" s="548"/>
      <c r="F20" s="389"/>
      <c r="G20" s="559"/>
    </row>
    <row r="21" spans="2:7" ht="75" customHeight="1" x14ac:dyDescent="0.3">
      <c r="B21" s="542"/>
      <c r="C21" s="389"/>
      <c r="D21" s="555"/>
      <c r="E21" s="548"/>
      <c r="F21" s="389"/>
      <c r="G21" s="390"/>
    </row>
    <row r="22" spans="2:7" ht="75" customHeight="1" thickBot="1" x14ac:dyDescent="0.35">
      <c r="B22" s="543"/>
      <c r="C22" s="389"/>
      <c r="D22" s="560"/>
      <c r="E22" s="549"/>
      <c r="F22" s="389"/>
      <c r="G22" s="390"/>
    </row>
    <row r="23" spans="2:7" ht="129.75" customHeight="1" x14ac:dyDescent="0.3">
      <c r="B23" s="538" t="s">
        <v>203</v>
      </c>
      <c r="C23" s="386" t="s">
        <v>356</v>
      </c>
      <c r="D23" s="391"/>
      <c r="E23" s="538" t="s">
        <v>123</v>
      </c>
      <c r="F23" s="392" t="s">
        <v>357</v>
      </c>
      <c r="G23" s="387" t="s">
        <v>358</v>
      </c>
    </row>
    <row r="24" spans="2:7" ht="127.5" customHeight="1" x14ac:dyDescent="0.3">
      <c r="B24" s="539"/>
      <c r="C24" s="388" t="s">
        <v>359</v>
      </c>
      <c r="D24" s="391"/>
      <c r="E24" s="539"/>
      <c r="F24" s="393"/>
      <c r="G24" s="394" t="s">
        <v>360</v>
      </c>
    </row>
    <row r="25" spans="2:7" ht="116.25" customHeight="1" x14ac:dyDescent="0.3">
      <c r="B25" s="539"/>
      <c r="C25" s="388" t="s">
        <v>222</v>
      </c>
      <c r="D25" s="391"/>
      <c r="E25" s="539"/>
      <c r="F25" s="393"/>
      <c r="G25" s="394" t="s">
        <v>361</v>
      </c>
    </row>
    <row r="26" spans="2:7" ht="75" customHeight="1" x14ac:dyDescent="0.3">
      <c r="B26" s="539"/>
      <c r="C26" s="388" t="s">
        <v>362</v>
      </c>
      <c r="D26" s="391"/>
      <c r="E26" s="539"/>
      <c r="F26" s="393"/>
      <c r="G26" s="394" t="s">
        <v>363</v>
      </c>
    </row>
    <row r="27" spans="2:7" ht="75" customHeight="1" x14ac:dyDescent="0.3">
      <c r="B27" s="539"/>
      <c r="C27" s="390"/>
      <c r="D27" s="391"/>
      <c r="E27" s="539"/>
      <c r="F27" s="395"/>
      <c r="G27" s="396"/>
    </row>
    <row r="28" spans="2:7" ht="75" customHeight="1" x14ac:dyDescent="0.3">
      <c r="B28" s="539"/>
      <c r="C28" s="390"/>
      <c r="D28" s="391"/>
      <c r="E28" s="539"/>
      <c r="F28" s="395"/>
      <c r="G28" s="396"/>
    </row>
    <row r="29" spans="2:7" ht="75" customHeight="1" x14ac:dyDescent="0.3">
      <c r="B29" s="539"/>
      <c r="C29" s="390"/>
      <c r="D29" s="391"/>
      <c r="E29" s="539"/>
      <c r="F29" s="395"/>
      <c r="G29" s="396"/>
    </row>
    <row r="30" spans="2:7" ht="75" customHeight="1" thickBot="1" x14ac:dyDescent="0.35">
      <c r="B30" s="540"/>
      <c r="C30" s="397"/>
      <c r="D30" s="398"/>
      <c r="E30" s="540"/>
      <c r="F30" s="399"/>
      <c r="G30" s="400"/>
    </row>
    <row r="31" spans="2:7" ht="135" customHeight="1" x14ac:dyDescent="0.3">
      <c r="B31" s="541" t="s">
        <v>120</v>
      </c>
      <c r="C31" s="552"/>
      <c r="D31" s="401" t="s">
        <v>364</v>
      </c>
      <c r="E31" s="538" t="s">
        <v>99</v>
      </c>
      <c r="F31" s="402" t="s">
        <v>365</v>
      </c>
      <c r="G31" s="402" t="s">
        <v>366</v>
      </c>
    </row>
    <row r="32" spans="2:7" ht="144.75" customHeight="1" x14ac:dyDescent="0.3">
      <c r="B32" s="542"/>
      <c r="C32" s="552"/>
      <c r="D32" s="553"/>
      <c r="E32" s="539"/>
      <c r="F32" s="388" t="s">
        <v>367</v>
      </c>
      <c r="G32" s="402" t="s">
        <v>368</v>
      </c>
    </row>
    <row r="33" spans="2:7" ht="116.25" customHeight="1" x14ac:dyDescent="0.3">
      <c r="B33" s="542"/>
      <c r="C33" s="554"/>
      <c r="D33" s="553"/>
      <c r="E33" s="539"/>
      <c r="F33" s="394" t="s">
        <v>369</v>
      </c>
      <c r="G33" s="402" t="s">
        <v>370</v>
      </c>
    </row>
    <row r="34" spans="2:7" ht="116.25" customHeight="1" x14ac:dyDescent="0.3">
      <c r="B34" s="542"/>
      <c r="C34" s="554"/>
      <c r="D34" s="555"/>
      <c r="E34" s="539"/>
      <c r="F34" s="394" t="s">
        <v>371</v>
      </c>
      <c r="G34" s="402" t="s">
        <v>372</v>
      </c>
    </row>
    <row r="35" spans="2:7" ht="129.75" customHeight="1" x14ac:dyDescent="0.3">
      <c r="B35" s="542"/>
      <c r="C35" s="389"/>
      <c r="D35" s="555"/>
      <c r="E35" s="539"/>
      <c r="F35" s="394"/>
      <c r="G35" s="402" t="s">
        <v>373</v>
      </c>
    </row>
    <row r="36" spans="2:7" ht="75" customHeight="1" x14ac:dyDescent="0.3">
      <c r="B36" s="542"/>
      <c r="C36" s="389"/>
      <c r="D36" s="396"/>
      <c r="E36" s="539"/>
      <c r="F36" s="403" t="s">
        <v>374</v>
      </c>
      <c r="G36" s="394" t="s">
        <v>375</v>
      </c>
    </row>
    <row r="37" spans="2:7" ht="75" customHeight="1" x14ac:dyDescent="0.3">
      <c r="B37" s="542"/>
      <c r="C37" s="389"/>
      <c r="D37" s="396"/>
      <c r="E37" s="539"/>
      <c r="F37" s="404"/>
      <c r="G37" s="394" t="s">
        <v>223</v>
      </c>
    </row>
    <row r="38" spans="2:7" ht="129.75" customHeight="1" x14ac:dyDescent="0.3">
      <c r="B38" s="542"/>
      <c r="C38" s="389"/>
      <c r="D38" s="396"/>
      <c r="E38" s="539"/>
      <c r="F38" s="404"/>
      <c r="G38" s="388" t="s">
        <v>376</v>
      </c>
    </row>
    <row r="39" spans="2:7" ht="75" customHeight="1" x14ac:dyDescent="0.3">
      <c r="B39" s="542"/>
      <c r="C39" s="389"/>
      <c r="D39" s="396"/>
      <c r="E39" s="539"/>
      <c r="F39" s="404"/>
      <c r="G39" s="388" t="s">
        <v>377</v>
      </c>
    </row>
    <row r="40" spans="2:7" ht="75" customHeight="1" x14ac:dyDescent="0.3">
      <c r="B40" s="542"/>
      <c r="C40" s="389"/>
      <c r="D40" s="396"/>
      <c r="E40" s="539"/>
      <c r="F40" s="404"/>
      <c r="G40" s="388" t="s">
        <v>378</v>
      </c>
    </row>
    <row r="41" spans="2:7" ht="75" customHeight="1" x14ac:dyDescent="0.3">
      <c r="B41" s="542"/>
      <c r="C41" s="389"/>
      <c r="D41" s="396"/>
      <c r="E41" s="539"/>
      <c r="F41" s="404"/>
      <c r="G41" s="394" t="s">
        <v>379</v>
      </c>
    </row>
    <row r="42" spans="2:7" ht="108.75" customHeight="1" x14ac:dyDescent="0.3">
      <c r="B42" s="542"/>
      <c r="C42" s="389"/>
      <c r="D42" s="396"/>
      <c r="E42" s="539"/>
      <c r="F42" s="404"/>
      <c r="G42" s="394" t="s">
        <v>380</v>
      </c>
    </row>
    <row r="43" spans="2:7" ht="144.75" customHeight="1" x14ac:dyDescent="0.3">
      <c r="B43" s="542"/>
      <c r="C43" s="389"/>
      <c r="D43" s="396"/>
      <c r="E43" s="539"/>
      <c r="F43" s="404"/>
      <c r="G43" s="394" t="s">
        <v>381</v>
      </c>
    </row>
    <row r="44" spans="2:7" ht="112.5" customHeight="1" x14ac:dyDescent="0.3">
      <c r="B44" s="542"/>
      <c r="C44" s="389"/>
      <c r="D44" s="396"/>
      <c r="E44" s="539"/>
      <c r="F44" s="404"/>
      <c r="G44" s="394" t="s">
        <v>382</v>
      </c>
    </row>
    <row r="45" spans="2:7" ht="147" customHeight="1" x14ac:dyDescent="0.3">
      <c r="B45" s="542"/>
      <c r="C45" s="389"/>
      <c r="D45" s="396"/>
      <c r="E45" s="539"/>
      <c r="F45" s="404"/>
      <c r="G45" s="394" t="s">
        <v>383</v>
      </c>
    </row>
    <row r="46" spans="2:7" ht="126" customHeight="1" x14ac:dyDescent="0.3">
      <c r="B46" s="542"/>
      <c r="C46" s="389"/>
      <c r="D46" s="396"/>
      <c r="E46" s="539"/>
      <c r="F46" s="404"/>
      <c r="G46" s="390"/>
    </row>
    <row r="47" spans="2:7" ht="75" customHeight="1" thickBot="1" x14ac:dyDescent="0.35">
      <c r="B47" s="543"/>
      <c r="C47" s="389"/>
      <c r="D47" s="396"/>
      <c r="E47" s="540"/>
      <c r="F47" s="405"/>
      <c r="G47" s="394"/>
    </row>
    <row r="48" spans="2:7" ht="123.75" customHeight="1" x14ac:dyDescent="0.3">
      <c r="B48" s="538" t="s">
        <v>121</v>
      </c>
      <c r="C48" s="406" t="s">
        <v>384</v>
      </c>
      <c r="D48" s="387" t="s">
        <v>385</v>
      </c>
      <c r="E48" s="541" t="s">
        <v>98</v>
      </c>
      <c r="F48" s="395"/>
      <c r="G48" s="387" t="s">
        <v>386</v>
      </c>
    </row>
    <row r="49" spans="2:7" ht="75" customHeight="1" x14ac:dyDescent="0.3">
      <c r="B49" s="539"/>
      <c r="C49" s="407" t="s">
        <v>387</v>
      </c>
      <c r="D49" s="402" t="s">
        <v>388</v>
      </c>
      <c r="E49" s="542"/>
      <c r="F49" s="395"/>
      <c r="G49" s="388" t="s">
        <v>389</v>
      </c>
    </row>
    <row r="50" spans="2:7" ht="88.5" customHeight="1" x14ac:dyDescent="0.3">
      <c r="B50" s="539"/>
      <c r="C50" s="407" t="s">
        <v>390</v>
      </c>
      <c r="D50" s="402" t="s">
        <v>391</v>
      </c>
      <c r="E50" s="542"/>
      <c r="F50" s="395"/>
      <c r="G50" s="394" t="s">
        <v>224</v>
      </c>
    </row>
    <row r="51" spans="2:7" ht="153.75" customHeight="1" x14ac:dyDescent="0.3">
      <c r="B51" s="539"/>
      <c r="C51" s="393" t="s">
        <v>392</v>
      </c>
      <c r="D51" s="402" t="s">
        <v>393</v>
      </c>
      <c r="E51" s="542"/>
      <c r="F51" s="395"/>
      <c r="G51" s="394" t="s">
        <v>394</v>
      </c>
    </row>
    <row r="52" spans="2:7" ht="120" customHeight="1" x14ac:dyDescent="0.3">
      <c r="B52" s="539"/>
      <c r="C52" s="544"/>
      <c r="D52" s="402" t="s">
        <v>395</v>
      </c>
      <c r="E52" s="542"/>
      <c r="F52" s="395"/>
      <c r="G52" s="394" t="s">
        <v>396</v>
      </c>
    </row>
    <row r="53" spans="2:7" ht="97.5" customHeight="1" x14ac:dyDescent="0.3">
      <c r="B53" s="539"/>
      <c r="C53" s="544"/>
      <c r="D53" s="388" t="s">
        <v>397</v>
      </c>
      <c r="E53" s="542"/>
      <c r="F53" s="395"/>
      <c r="G53" s="545" t="s">
        <v>398</v>
      </c>
    </row>
    <row r="54" spans="2:7" ht="97.5" customHeight="1" x14ac:dyDescent="0.3">
      <c r="B54" s="539"/>
      <c r="C54" s="544"/>
      <c r="D54" s="388" t="s">
        <v>399</v>
      </c>
      <c r="E54" s="542"/>
      <c r="F54" s="408"/>
      <c r="G54" s="545"/>
    </row>
    <row r="55" spans="2:7" ht="88.5" customHeight="1" thickBot="1" x14ac:dyDescent="0.35">
      <c r="B55" s="540"/>
      <c r="C55" s="399"/>
      <c r="D55" s="400"/>
      <c r="E55" s="543"/>
      <c r="F55" s="409"/>
      <c r="G55" s="390"/>
    </row>
    <row r="56" spans="2:7" ht="126" customHeight="1" x14ac:dyDescent="0.3">
      <c r="B56" s="541" t="s">
        <v>77</v>
      </c>
      <c r="C56" s="392" t="s">
        <v>399</v>
      </c>
      <c r="D56" s="386" t="s">
        <v>400</v>
      </c>
      <c r="E56" s="541" t="s">
        <v>124</v>
      </c>
      <c r="F56" s="410"/>
      <c r="G56" s="411" t="s">
        <v>401</v>
      </c>
    </row>
    <row r="57" spans="2:7" ht="75" customHeight="1" x14ac:dyDescent="0.3">
      <c r="B57" s="542"/>
      <c r="C57" s="393"/>
      <c r="D57" s="388" t="s">
        <v>402</v>
      </c>
      <c r="E57" s="542"/>
      <c r="F57" s="546"/>
      <c r="G57" s="390"/>
    </row>
    <row r="58" spans="2:7" ht="112.5" customHeight="1" x14ac:dyDescent="0.3">
      <c r="B58" s="542"/>
      <c r="C58" s="393"/>
      <c r="D58" s="388" t="s">
        <v>403</v>
      </c>
      <c r="E58" s="542"/>
      <c r="F58" s="546"/>
      <c r="G58" s="402" t="s">
        <v>404</v>
      </c>
    </row>
    <row r="59" spans="2:7" ht="75" customHeight="1" thickBot="1" x14ac:dyDescent="0.35">
      <c r="B59" s="543"/>
      <c r="C59" s="412"/>
      <c r="D59" s="388" t="s">
        <v>405</v>
      </c>
      <c r="E59" s="543"/>
      <c r="F59" s="409"/>
      <c r="G59" s="397"/>
    </row>
    <row r="60" spans="2:7" ht="75" customHeight="1" x14ac:dyDescent="0.3">
      <c r="B60" s="541" t="s">
        <v>406</v>
      </c>
      <c r="C60" s="413"/>
      <c r="D60" s="386" t="s">
        <v>407</v>
      </c>
      <c r="E60" s="547" t="s">
        <v>117</v>
      </c>
      <c r="F60" s="414"/>
      <c r="G60" s="415"/>
    </row>
    <row r="61" spans="2:7" ht="75" customHeight="1" x14ac:dyDescent="0.3">
      <c r="B61" s="542"/>
      <c r="C61" s="416"/>
      <c r="D61" s="388" t="s">
        <v>408</v>
      </c>
      <c r="E61" s="548"/>
      <c r="F61" s="389"/>
      <c r="G61" s="390"/>
    </row>
    <row r="62" spans="2:7" ht="75" customHeight="1" x14ac:dyDescent="0.3">
      <c r="B62" s="542"/>
      <c r="C62" s="416"/>
      <c r="D62" s="388"/>
      <c r="E62" s="548"/>
      <c r="F62" s="389"/>
      <c r="G62" s="390"/>
    </row>
    <row r="63" spans="2:7" ht="75" customHeight="1" thickBot="1" x14ac:dyDescent="0.35">
      <c r="B63" s="543"/>
      <c r="C63" s="417"/>
      <c r="D63" s="388"/>
      <c r="E63" s="549"/>
      <c r="F63" s="409"/>
      <c r="G63" s="397"/>
    </row>
    <row r="64" spans="2:7" ht="75" customHeight="1" x14ac:dyDescent="0.3">
      <c r="B64" s="542" t="s">
        <v>117</v>
      </c>
      <c r="C64" s="418"/>
      <c r="D64" s="550" t="s">
        <v>409</v>
      </c>
      <c r="E64" s="548" t="s">
        <v>117</v>
      </c>
      <c r="F64" s="390"/>
      <c r="G64" s="390"/>
    </row>
    <row r="65" spans="2:13" ht="75" customHeight="1" x14ac:dyDescent="0.3">
      <c r="B65" s="542"/>
      <c r="C65" s="395"/>
      <c r="D65" s="551"/>
      <c r="E65" s="548"/>
      <c r="F65" s="390"/>
      <c r="G65" s="390"/>
    </row>
    <row r="66" spans="2:13" ht="75" customHeight="1" x14ac:dyDescent="0.3">
      <c r="B66" s="542"/>
      <c r="C66" s="395"/>
      <c r="D66" s="396"/>
      <c r="E66" s="548"/>
      <c r="F66" s="389"/>
      <c r="G66" s="390"/>
    </row>
    <row r="67" spans="2:13" ht="75" customHeight="1" x14ac:dyDescent="0.3">
      <c r="B67" s="542"/>
      <c r="C67" s="395"/>
      <c r="D67" s="396"/>
      <c r="E67" s="548"/>
      <c r="F67" s="389"/>
      <c r="G67" s="390"/>
    </row>
    <row r="68" spans="2:13" ht="75" customHeight="1" thickBot="1" x14ac:dyDescent="0.35">
      <c r="B68" s="543"/>
      <c r="C68" s="409"/>
      <c r="D68" s="419"/>
      <c r="E68" s="549"/>
      <c r="F68" s="409"/>
      <c r="G68" s="397"/>
    </row>
    <row r="69" spans="2:13" ht="39.75" customHeight="1" x14ac:dyDescent="0.3">
      <c r="B69" s="182"/>
      <c r="C69" s="183"/>
      <c r="D69" s="184"/>
      <c r="E69" s="193"/>
      <c r="G69" s="185"/>
    </row>
    <row r="70" spans="2:13" s="194" customFormat="1" ht="36.75" customHeight="1" thickBot="1" x14ac:dyDescent="0.35">
      <c r="B70" s="537" t="s">
        <v>410</v>
      </c>
      <c r="C70" s="537"/>
      <c r="D70" s="537"/>
      <c r="E70" s="537"/>
      <c r="F70" s="537"/>
      <c r="G70" s="537"/>
    </row>
    <row r="71" spans="2:13" s="195" customFormat="1" ht="44.25" customHeight="1" thickBot="1" x14ac:dyDescent="0.25">
      <c r="B71" s="528" t="s">
        <v>125</v>
      </c>
      <c r="C71" s="529"/>
      <c r="D71" s="530"/>
      <c r="E71" s="528" t="s">
        <v>63</v>
      </c>
      <c r="F71" s="529"/>
      <c r="G71" s="530"/>
      <c r="H71" s="186"/>
      <c r="I71" s="186"/>
      <c r="J71" s="186"/>
      <c r="K71" s="186"/>
      <c r="L71" s="186"/>
      <c r="M71" s="181"/>
    </row>
    <row r="72" spans="2:13" s="196" customFormat="1" ht="39" customHeight="1" thickBot="1" x14ac:dyDescent="0.35">
      <c r="B72" s="531" t="s">
        <v>207</v>
      </c>
      <c r="C72" s="532"/>
      <c r="D72" s="420" t="s">
        <v>131</v>
      </c>
      <c r="E72" s="533" t="s">
        <v>207</v>
      </c>
      <c r="F72" s="534"/>
      <c r="G72" s="420" t="s">
        <v>131</v>
      </c>
      <c r="H72" s="187"/>
      <c r="I72" s="187"/>
      <c r="J72" s="187"/>
      <c r="K72" s="187"/>
      <c r="L72" s="187"/>
      <c r="M72" s="421"/>
    </row>
    <row r="73" spans="2:13" ht="35.1" customHeight="1" x14ac:dyDescent="0.3">
      <c r="B73" s="525" t="s">
        <v>485</v>
      </c>
      <c r="C73" s="526"/>
      <c r="D73" s="422"/>
      <c r="E73" s="520" t="s">
        <v>411</v>
      </c>
      <c r="F73" s="521"/>
      <c r="G73" s="535"/>
      <c r="H73" s="188"/>
      <c r="I73" s="188"/>
      <c r="J73" s="188"/>
      <c r="K73" s="188"/>
      <c r="L73" s="188"/>
      <c r="M73" s="194"/>
    </row>
    <row r="74" spans="2:13" ht="35.1" customHeight="1" thickBot="1" x14ac:dyDescent="0.35">
      <c r="B74" s="525" t="s">
        <v>486</v>
      </c>
      <c r="C74" s="526"/>
      <c r="D74" s="422"/>
      <c r="E74" s="522"/>
      <c r="F74" s="523"/>
      <c r="G74" s="536"/>
      <c r="H74" s="188"/>
      <c r="I74" s="188"/>
      <c r="J74" s="188"/>
      <c r="K74" s="188"/>
      <c r="L74" s="188"/>
      <c r="M74" s="194"/>
    </row>
    <row r="75" spans="2:13" ht="35.1" customHeight="1" x14ac:dyDescent="0.3">
      <c r="B75" s="518" t="s">
        <v>487</v>
      </c>
      <c r="C75" s="519"/>
      <c r="D75" s="423"/>
      <c r="E75" s="520" t="s">
        <v>489</v>
      </c>
      <c r="F75" s="521"/>
      <c r="G75" s="524"/>
      <c r="H75" s="188"/>
      <c r="I75" s="188"/>
      <c r="J75" s="188"/>
      <c r="K75" s="188"/>
      <c r="L75" s="188"/>
      <c r="M75" s="194"/>
    </row>
    <row r="76" spans="2:13" ht="35.1" customHeight="1" x14ac:dyDescent="0.3">
      <c r="B76" s="525" t="s">
        <v>488</v>
      </c>
      <c r="C76" s="526"/>
      <c r="D76" s="422"/>
      <c r="E76" s="522"/>
      <c r="F76" s="523"/>
      <c r="G76" s="524"/>
      <c r="H76" s="188"/>
      <c r="I76" s="188"/>
      <c r="J76" s="188"/>
      <c r="K76" s="188"/>
      <c r="L76" s="188"/>
      <c r="M76" s="194"/>
    </row>
    <row r="79" spans="2:13" x14ac:dyDescent="0.3">
      <c r="E79" s="500"/>
      <c r="F79" s="183"/>
    </row>
    <row r="80" spans="2:13" x14ac:dyDescent="0.3">
      <c r="E80" s="527"/>
      <c r="F80" s="527"/>
    </row>
    <row r="81" spans="5:6" x14ac:dyDescent="0.3">
      <c r="E81" s="517"/>
      <c r="F81" s="517"/>
    </row>
    <row r="82" spans="5:6" x14ac:dyDescent="0.3">
      <c r="E82" s="500"/>
      <c r="F82" s="183"/>
    </row>
  </sheetData>
  <sheetProtection selectLockedCells="1"/>
  <mergeCells count="53">
    <mergeCell ref="B14:G14"/>
    <mergeCell ref="C2:F2"/>
    <mergeCell ref="C3:F3"/>
    <mergeCell ref="C4:F4"/>
    <mergeCell ref="C5:F5"/>
    <mergeCell ref="B10:C10"/>
    <mergeCell ref="B11:C11"/>
    <mergeCell ref="D11:G11"/>
    <mergeCell ref="D10:G10"/>
    <mergeCell ref="B7:G8"/>
    <mergeCell ref="B15:D15"/>
    <mergeCell ref="E15:G15"/>
    <mergeCell ref="B17:B22"/>
    <mergeCell ref="C17:C18"/>
    <mergeCell ref="E17:E22"/>
    <mergeCell ref="F17:F18"/>
    <mergeCell ref="G18:G20"/>
    <mergeCell ref="D21:D22"/>
    <mergeCell ref="B23:B30"/>
    <mergeCell ref="E23:E30"/>
    <mergeCell ref="B31:B47"/>
    <mergeCell ref="C31:C32"/>
    <mergeCell ref="E31:E47"/>
    <mergeCell ref="D32:D33"/>
    <mergeCell ref="C33:C34"/>
    <mergeCell ref="D34:D35"/>
    <mergeCell ref="B70:G70"/>
    <mergeCell ref="B48:B55"/>
    <mergeCell ref="E48:E55"/>
    <mergeCell ref="C52:C54"/>
    <mergeCell ref="G53:G54"/>
    <mergeCell ref="B56:B59"/>
    <mergeCell ref="E56:E59"/>
    <mergeCell ref="F57:F58"/>
    <mergeCell ref="B60:B63"/>
    <mergeCell ref="E60:E63"/>
    <mergeCell ref="B64:B68"/>
    <mergeCell ref="D64:D65"/>
    <mergeCell ref="E64:E68"/>
    <mergeCell ref="B71:D71"/>
    <mergeCell ref="E71:G71"/>
    <mergeCell ref="B72:C72"/>
    <mergeCell ref="E72:F72"/>
    <mergeCell ref="B73:C73"/>
    <mergeCell ref="E73:F74"/>
    <mergeCell ref="G73:G74"/>
    <mergeCell ref="B74:C74"/>
    <mergeCell ref="E81:F81"/>
    <mergeCell ref="B75:C75"/>
    <mergeCell ref="E75:F76"/>
    <mergeCell ref="G75:G76"/>
    <mergeCell ref="B76:C76"/>
    <mergeCell ref="E80:F80"/>
  </mergeCells>
  <pageMargins left="0.70866141732283472" right="0.70866141732283472" top="0.74803149606299213" bottom="0.74803149606299213" header="0.31496062992125984" footer="0.31496062992125984"/>
  <pageSetup paperSize="9" scale="16" fitToHeight="2"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B1:T15"/>
  <sheetViews>
    <sheetView workbookViewId="0"/>
  </sheetViews>
  <sheetFormatPr baseColWidth="10" defaultColWidth="11.42578125" defaultRowHeight="12.75" x14ac:dyDescent="0.2"/>
  <cols>
    <col min="1" max="1" width="1.7109375" customWidth="1"/>
    <col min="2" max="2" width="5.28515625" customWidth="1"/>
    <col min="3" max="3" width="35.140625" customWidth="1"/>
    <col min="4" max="5" width="8" customWidth="1"/>
    <col min="6" max="6" width="8.5703125" customWidth="1"/>
    <col min="7" max="7" width="8.42578125" customWidth="1"/>
    <col min="8" max="8" width="8" customWidth="1"/>
    <col min="9" max="9" width="12.7109375" style="39" customWidth="1"/>
    <col min="10" max="10" width="4.28515625" style="250" customWidth="1"/>
    <col min="11" max="11" width="4" style="250" customWidth="1"/>
    <col min="12" max="12" width="5.28515625" customWidth="1"/>
    <col min="13" max="13" width="37.42578125" customWidth="1"/>
    <col min="14" max="14" width="8.42578125" customWidth="1"/>
    <col min="19" max="19" width="14.5703125" customWidth="1"/>
    <col min="20" max="20" width="39.140625" customWidth="1"/>
  </cols>
  <sheetData>
    <row r="1" spans="2:20" ht="13.5" thickBot="1" x14ac:dyDescent="0.25"/>
    <row r="2" spans="2:20" ht="13.5" thickBot="1" x14ac:dyDescent="0.25">
      <c r="B2" s="1303" t="s">
        <v>233</v>
      </c>
      <c r="C2" s="1303" t="s">
        <v>12</v>
      </c>
      <c r="D2" s="766" t="s">
        <v>243</v>
      </c>
      <c r="E2" s="766"/>
      <c r="F2" s="766"/>
      <c r="G2" s="766"/>
      <c r="H2" s="766"/>
      <c r="I2" s="767"/>
      <c r="J2" s="251"/>
      <c r="K2" s="251"/>
      <c r="L2" s="767" t="s">
        <v>233</v>
      </c>
      <c r="M2" s="1303" t="s">
        <v>12</v>
      </c>
      <c r="N2" s="1306" t="s">
        <v>244</v>
      </c>
      <c r="O2" s="1307"/>
      <c r="P2" s="1307"/>
      <c r="Q2" s="1307"/>
      <c r="R2" s="1307"/>
      <c r="S2" s="1308"/>
    </row>
    <row r="3" spans="2:20" ht="26.25" thickBot="1" x14ac:dyDescent="0.25">
      <c r="B3" s="1305"/>
      <c r="C3" s="768"/>
      <c r="D3" s="226" t="s">
        <v>234</v>
      </c>
      <c r="E3" s="226" t="s">
        <v>235</v>
      </c>
      <c r="F3" s="226" t="s">
        <v>236</v>
      </c>
      <c r="G3" s="227" t="s">
        <v>234</v>
      </c>
      <c r="H3" s="227" t="s">
        <v>235</v>
      </c>
      <c r="I3" s="243" t="s">
        <v>237</v>
      </c>
      <c r="J3" s="251"/>
      <c r="K3" s="251"/>
      <c r="L3" s="770"/>
      <c r="M3" s="1304"/>
      <c r="N3" s="259" t="s">
        <v>234</v>
      </c>
      <c r="O3" s="259" t="s">
        <v>235</v>
      </c>
      <c r="P3" s="259" t="s">
        <v>236</v>
      </c>
      <c r="Q3" s="226" t="s">
        <v>234</v>
      </c>
      <c r="R3" s="226" t="s">
        <v>235</v>
      </c>
      <c r="S3" s="268" t="s">
        <v>237</v>
      </c>
      <c r="T3" s="241" t="s">
        <v>253</v>
      </c>
    </row>
    <row r="4" spans="2:20" ht="54" customHeight="1" x14ac:dyDescent="0.2">
      <c r="B4" s="228">
        <v>1</v>
      </c>
      <c r="C4" s="37" t="s">
        <v>238</v>
      </c>
      <c r="D4" s="229">
        <v>4</v>
      </c>
      <c r="E4" s="230">
        <v>11</v>
      </c>
      <c r="F4" s="237" t="s">
        <v>195</v>
      </c>
      <c r="G4" s="238">
        <v>6</v>
      </c>
      <c r="H4" s="238">
        <v>4</v>
      </c>
      <c r="I4" s="244" t="s">
        <v>184</v>
      </c>
      <c r="J4" s="220"/>
      <c r="K4" s="220"/>
      <c r="L4" s="246">
        <v>1</v>
      </c>
      <c r="M4" s="37" t="s">
        <v>242</v>
      </c>
      <c r="N4" s="258">
        <v>3</v>
      </c>
      <c r="O4" s="258">
        <v>11</v>
      </c>
      <c r="P4" s="267" t="s">
        <v>193</v>
      </c>
      <c r="Q4" s="258">
        <v>1</v>
      </c>
      <c r="R4" s="258">
        <v>6</v>
      </c>
      <c r="S4" s="267" t="s">
        <v>178</v>
      </c>
      <c r="T4" s="217" t="s">
        <v>248</v>
      </c>
    </row>
    <row r="5" spans="2:20" ht="54" customHeight="1" x14ac:dyDescent="0.2">
      <c r="B5" s="231">
        <v>2</v>
      </c>
      <c r="C5" s="217" t="s">
        <v>230</v>
      </c>
      <c r="D5" s="232">
        <v>3</v>
      </c>
      <c r="E5" s="233">
        <v>11</v>
      </c>
      <c r="F5" s="237" t="s">
        <v>193</v>
      </c>
      <c r="G5" s="239">
        <v>11</v>
      </c>
      <c r="H5" s="239">
        <v>2</v>
      </c>
      <c r="I5" s="245" t="s">
        <v>183</v>
      </c>
      <c r="J5" s="220"/>
      <c r="K5" s="220"/>
      <c r="L5" s="221">
        <v>2</v>
      </c>
      <c r="M5" s="217" t="s">
        <v>246</v>
      </c>
      <c r="N5" s="258">
        <v>4</v>
      </c>
      <c r="O5" s="258">
        <v>11</v>
      </c>
      <c r="P5" s="267" t="s">
        <v>195</v>
      </c>
      <c r="Q5" s="258">
        <v>2</v>
      </c>
      <c r="R5" s="258">
        <v>11</v>
      </c>
      <c r="S5" s="267" t="s">
        <v>183</v>
      </c>
      <c r="T5" s="217" t="s">
        <v>249</v>
      </c>
    </row>
    <row r="6" spans="2:20" ht="54" customHeight="1" x14ac:dyDescent="0.2">
      <c r="B6" s="231">
        <v>3</v>
      </c>
      <c r="C6" s="217" t="s">
        <v>227</v>
      </c>
      <c r="D6" s="232">
        <v>3</v>
      </c>
      <c r="E6" s="233">
        <v>7</v>
      </c>
      <c r="F6" s="237" t="s">
        <v>182</v>
      </c>
      <c r="G6" s="239">
        <v>7</v>
      </c>
      <c r="H6" s="239">
        <v>1</v>
      </c>
      <c r="I6" s="245" t="s">
        <v>189</v>
      </c>
      <c r="J6" s="220"/>
      <c r="K6" s="220"/>
      <c r="L6" s="221">
        <v>3</v>
      </c>
      <c r="M6" s="217" t="s">
        <v>227</v>
      </c>
      <c r="N6" s="258">
        <v>4</v>
      </c>
      <c r="O6" s="258">
        <v>11</v>
      </c>
      <c r="P6" s="267" t="s">
        <v>195</v>
      </c>
      <c r="Q6" s="258">
        <v>2</v>
      </c>
      <c r="R6" s="258">
        <v>11</v>
      </c>
      <c r="S6" s="267" t="s">
        <v>183</v>
      </c>
      <c r="T6" s="13" t="s">
        <v>251</v>
      </c>
    </row>
    <row r="7" spans="2:20" ht="54" customHeight="1" x14ac:dyDescent="0.2">
      <c r="B7" s="231">
        <v>4</v>
      </c>
      <c r="C7" s="217" t="s">
        <v>239</v>
      </c>
      <c r="D7" s="232">
        <v>4</v>
      </c>
      <c r="E7" s="233">
        <v>11</v>
      </c>
      <c r="F7" s="237" t="s">
        <v>195</v>
      </c>
      <c r="G7" s="239">
        <v>11</v>
      </c>
      <c r="H7" s="239">
        <v>2</v>
      </c>
      <c r="I7" s="245" t="s">
        <v>183</v>
      </c>
      <c r="J7" s="220"/>
      <c r="K7" s="220"/>
      <c r="L7" s="221">
        <v>4</v>
      </c>
      <c r="M7" s="217" t="s">
        <v>231</v>
      </c>
      <c r="N7" s="258">
        <v>3</v>
      </c>
      <c r="O7" s="258">
        <v>11</v>
      </c>
      <c r="P7" s="267" t="s">
        <v>193</v>
      </c>
      <c r="Q7" s="258">
        <v>1</v>
      </c>
      <c r="R7" s="258">
        <v>11</v>
      </c>
      <c r="S7" s="267" t="s">
        <v>181</v>
      </c>
      <c r="T7" s="217" t="s">
        <v>252</v>
      </c>
    </row>
    <row r="8" spans="2:20" ht="54" customHeight="1" x14ac:dyDescent="0.2">
      <c r="B8" s="231">
        <v>5</v>
      </c>
      <c r="C8" s="217" t="s">
        <v>228</v>
      </c>
      <c r="D8" s="232">
        <v>5</v>
      </c>
      <c r="E8" s="233">
        <v>7</v>
      </c>
      <c r="F8" s="237" t="s">
        <v>194</v>
      </c>
      <c r="G8" s="239">
        <v>7</v>
      </c>
      <c r="H8" s="239">
        <v>3</v>
      </c>
      <c r="I8" s="245" t="s">
        <v>182</v>
      </c>
      <c r="J8" s="220"/>
      <c r="K8" s="220"/>
      <c r="L8" s="221">
        <v>5</v>
      </c>
      <c r="M8" s="217" t="s">
        <v>228</v>
      </c>
      <c r="N8" s="258">
        <v>5</v>
      </c>
      <c r="O8" s="258">
        <v>11</v>
      </c>
      <c r="P8" s="267" t="s">
        <v>196</v>
      </c>
      <c r="Q8" s="258">
        <v>3</v>
      </c>
      <c r="R8" s="258">
        <v>11</v>
      </c>
      <c r="S8" s="267" t="s">
        <v>193</v>
      </c>
      <c r="T8" s="217" t="s">
        <v>250</v>
      </c>
    </row>
    <row r="9" spans="2:20" ht="121.5" customHeight="1" x14ac:dyDescent="0.2">
      <c r="B9" s="234">
        <v>6</v>
      </c>
      <c r="C9" s="236" t="s">
        <v>240</v>
      </c>
      <c r="D9" s="240">
        <v>3</v>
      </c>
      <c r="E9" s="235">
        <v>11</v>
      </c>
      <c r="F9" s="237" t="s">
        <v>193</v>
      </c>
      <c r="G9" s="239">
        <v>11</v>
      </c>
      <c r="H9" s="239">
        <v>2</v>
      </c>
      <c r="I9" s="245" t="s">
        <v>183</v>
      </c>
      <c r="J9" s="220"/>
      <c r="K9" s="220"/>
      <c r="L9" s="247"/>
      <c r="M9" s="1302" t="s">
        <v>247</v>
      </c>
      <c r="N9" s="1302"/>
      <c r="O9" s="1302"/>
      <c r="P9" s="1302"/>
      <c r="Q9" s="1302"/>
      <c r="R9" s="1302"/>
      <c r="S9" s="1302"/>
      <c r="T9" s="217" t="s">
        <v>258</v>
      </c>
    </row>
    <row r="10" spans="2:20" ht="36.75" customHeight="1" thickBot="1" x14ac:dyDescent="0.25">
      <c r="B10" s="241"/>
      <c r="C10" s="217"/>
      <c r="D10" s="257"/>
      <c r="E10" s="257"/>
      <c r="F10" s="258"/>
      <c r="G10" s="242"/>
      <c r="H10" s="242"/>
      <c r="I10" s="258"/>
      <c r="J10" s="220"/>
      <c r="K10" s="220"/>
      <c r="L10" s="247">
        <v>6</v>
      </c>
      <c r="M10" s="217" t="s">
        <v>255</v>
      </c>
      <c r="N10" s="258">
        <v>5</v>
      </c>
      <c r="O10" s="258">
        <v>11</v>
      </c>
      <c r="P10" s="267" t="s">
        <v>196</v>
      </c>
      <c r="Q10" s="258">
        <v>5</v>
      </c>
      <c r="R10" s="258">
        <v>11</v>
      </c>
      <c r="S10" s="267" t="s">
        <v>196</v>
      </c>
      <c r="T10" s="266" t="s">
        <v>256</v>
      </c>
    </row>
    <row r="11" spans="2:20" ht="36" customHeight="1" x14ac:dyDescent="0.2">
      <c r="B11" s="260">
        <v>7</v>
      </c>
      <c r="C11" s="261" t="s">
        <v>229</v>
      </c>
      <c r="D11" s="262">
        <v>4</v>
      </c>
      <c r="E11" s="263">
        <v>7</v>
      </c>
      <c r="F11" s="264" t="s">
        <v>185</v>
      </c>
      <c r="G11" s="238">
        <v>7</v>
      </c>
      <c r="H11" s="238">
        <v>2</v>
      </c>
      <c r="I11" s="265" t="s">
        <v>190</v>
      </c>
      <c r="J11" s="220"/>
      <c r="K11" s="220"/>
      <c r="L11" s="248">
        <v>7</v>
      </c>
      <c r="M11" s="217" t="s">
        <v>229</v>
      </c>
      <c r="N11" s="258">
        <v>3</v>
      </c>
      <c r="O11" s="258">
        <v>7</v>
      </c>
      <c r="P11" s="267" t="s">
        <v>182</v>
      </c>
      <c r="Q11" s="258">
        <v>2</v>
      </c>
      <c r="R11" s="258">
        <v>7</v>
      </c>
      <c r="S11" s="267" t="s">
        <v>190</v>
      </c>
      <c r="T11" s="8" t="s">
        <v>250</v>
      </c>
    </row>
    <row r="12" spans="2:20" ht="25.5" customHeight="1" x14ac:dyDescent="0.2">
      <c r="B12" s="241">
        <v>8</v>
      </c>
      <c r="C12" s="217" t="s">
        <v>241</v>
      </c>
      <c r="D12" s="222">
        <v>4</v>
      </c>
      <c r="E12" s="222">
        <v>11</v>
      </c>
      <c r="F12" s="225" t="s">
        <v>195</v>
      </c>
      <c r="G12" s="242">
        <v>11</v>
      </c>
      <c r="H12" s="242">
        <v>3</v>
      </c>
      <c r="I12" s="224" t="s">
        <v>193</v>
      </c>
      <c r="L12" s="249">
        <v>8</v>
      </c>
      <c r="M12" s="217" t="s">
        <v>232</v>
      </c>
      <c r="N12" s="258">
        <v>3</v>
      </c>
      <c r="O12" s="258">
        <v>6</v>
      </c>
      <c r="P12" s="267" t="s">
        <v>191</v>
      </c>
      <c r="Q12" s="258">
        <v>2</v>
      </c>
      <c r="R12" s="258">
        <v>6</v>
      </c>
      <c r="S12" s="267" t="s">
        <v>198</v>
      </c>
      <c r="T12" s="8" t="s">
        <v>250</v>
      </c>
    </row>
    <row r="13" spans="2:20" ht="64.5" customHeight="1" x14ac:dyDescent="0.2">
      <c r="L13" s="249">
        <v>9</v>
      </c>
      <c r="M13" s="217" t="s">
        <v>254</v>
      </c>
      <c r="N13" s="8">
        <v>4</v>
      </c>
      <c r="O13" s="8">
        <v>11</v>
      </c>
      <c r="P13" s="267" t="s">
        <v>195</v>
      </c>
      <c r="Q13" s="8">
        <v>4</v>
      </c>
      <c r="R13" s="258">
        <v>11</v>
      </c>
      <c r="S13" s="267" t="s">
        <v>195</v>
      </c>
      <c r="T13" s="266" t="s">
        <v>257</v>
      </c>
    </row>
    <row r="14" spans="2:20" ht="12.75" customHeight="1" x14ac:dyDescent="0.2"/>
    <row r="15" spans="2:20" ht="12.75" customHeight="1" x14ac:dyDescent="0.2"/>
  </sheetData>
  <mergeCells count="7">
    <mergeCell ref="M9:S9"/>
    <mergeCell ref="L2:L3"/>
    <mergeCell ref="M2:M3"/>
    <mergeCell ref="B2:B3"/>
    <mergeCell ref="C2:C3"/>
    <mergeCell ref="D2:I2"/>
    <mergeCell ref="N2:S2"/>
  </mergeCells>
  <conditionalFormatting sqref="I4:K9 J10:K11 I10:I12 F10">
    <cfRule type="containsText" dxfId="156" priority="115" stopIfTrue="1" operator="containsText" text="Riesgo Extremo">
      <formula>NOT(ISERROR(SEARCH("Riesgo Extremo",F4)))</formula>
    </cfRule>
  </conditionalFormatting>
  <conditionalFormatting sqref="F4 F10 I4:K9 J10:K11 I10:I12">
    <cfRule type="containsText" dxfId="155" priority="164" stopIfTrue="1" operator="containsText" text="Riesgo Alto">
      <formula>NOT(ISERROR(SEARCH("Riesgo Alto",F4)))</formula>
    </cfRule>
    <cfRule type="containsText" dxfId="154" priority="165" stopIfTrue="1" operator="containsText" text="Riesgo Moderado">
      <formula>NOT(ISERROR(SEARCH("Riesgo Moderado",F4)))</formula>
    </cfRule>
    <cfRule type="containsText" dxfId="153" priority="166" stopIfTrue="1" operator="containsText" text="Riesgo Bajo">
      <formula>NOT(ISERROR(SEARCH("Riesgo Bajo",F4)))</formula>
    </cfRule>
    <cfRule type="containsText" dxfId="152" priority="167" stopIfTrue="1" operator="containsText" text="Riesgo Alto">
      <formula>NOT(ISERROR(SEARCH("Riesgo Alto",F4)))</formula>
    </cfRule>
    <cfRule type="containsText" dxfId="151" priority="168" stopIfTrue="1" operator="containsText" text="Riesgo Extremo">
      <formula>NOT(ISERROR(SEARCH("Riesgo Extremo",F4)))</formula>
    </cfRule>
  </conditionalFormatting>
  <conditionalFormatting sqref="F4">
    <cfRule type="containsText" dxfId="150" priority="163" stopIfTrue="1" operator="containsText" text="Riesgo Extremo">
      <formula>NOT(ISERROR(SEARCH("Riesgo Extremo",F4)))</formula>
    </cfRule>
  </conditionalFormatting>
  <conditionalFormatting sqref="F5">
    <cfRule type="containsText" dxfId="149" priority="158" stopIfTrue="1" operator="containsText" text="Riesgo Alto">
      <formula>NOT(ISERROR(SEARCH("Riesgo Alto",F5)))</formula>
    </cfRule>
    <cfRule type="containsText" dxfId="148" priority="159" stopIfTrue="1" operator="containsText" text="Riesgo Moderado">
      <formula>NOT(ISERROR(SEARCH("Riesgo Moderado",F5)))</formula>
    </cfRule>
    <cfRule type="containsText" dxfId="147" priority="160" stopIfTrue="1" operator="containsText" text="Riesgo Bajo">
      <formula>NOT(ISERROR(SEARCH("Riesgo Bajo",F5)))</formula>
    </cfRule>
    <cfRule type="containsText" dxfId="146" priority="161" stopIfTrue="1" operator="containsText" text="Riesgo Alto">
      <formula>NOT(ISERROR(SEARCH("Riesgo Alto",F5)))</formula>
    </cfRule>
    <cfRule type="containsText" dxfId="145" priority="162" stopIfTrue="1" operator="containsText" text="Riesgo Extremo">
      <formula>NOT(ISERROR(SEARCH("Riesgo Extremo",F5)))</formula>
    </cfRule>
  </conditionalFormatting>
  <conditionalFormatting sqref="F5">
    <cfRule type="containsText" dxfId="144" priority="157" stopIfTrue="1" operator="containsText" text="Riesgo Extremo">
      <formula>NOT(ISERROR(SEARCH("Riesgo Extremo",F5)))</formula>
    </cfRule>
  </conditionalFormatting>
  <conditionalFormatting sqref="F6">
    <cfRule type="containsText" dxfId="143" priority="152" stopIfTrue="1" operator="containsText" text="Riesgo Alto">
      <formula>NOT(ISERROR(SEARCH("Riesgo Alto",F6)))</formula>
    </cfRule>
    <cfRule type="containsText" dxfId="142" priority="153" stopIfTrue="1" operator="containsText" text="Riesgo Moderado">
      <formula>NOT(ISERROR(SEARCH("Riesgo Moderado",F6)))</formula>
    </cfRule>
    <cfRule type="containsText" dxfId="141" priority="154" stopIfTrue="1" operator="containsText" text="Riesgo Bajo">
      <formula>NOT(ISERROR(SEARCH("Riesgo Bajo",F6)))</formula>
    </cfRule>
    <cfRule type="containsText" dxfId="140" priority="155" stopIfTrue="1" operator="containsText" text="Riesgo Alto">
      <formula>NOT(ISERROR(SEARCH("Riesgo Alto",F6)))</formula>
    </cfRule>
    <cfRule type="containsText" dxfId="139" priority="156" stopIfTrue="1" operator="containsText" text="Riesgo Extremo">
      <formula>NOT(ISERROR(SEARCH("Riesgo Extremo",F6)))</formula>
    </cfRule>
  </conditionalFormatting>
  <conditionalFormatting sqref="F6">
    <cfRule type="containsText" dxfId="138" priority="151" stopIfTrue="1" operator="containsText" text="Riesgo Extremo">
      <formula>NOT(ISERROR(SEARCH("Riesgo Extremo",F6)))</formula>
    </cfRule>
  </conditionalFormatting>
  <conditionalFormatting sqref="F7">
    <cfRule type="containsText" dxfId="137" priority="146" stopIfTrue="1" operator="containsText" text="Riesgo Alto">
      <formula>NOT(ISERROR(SEARCH("Riesgo Alto",F7)))</formula>
    </cfRule>
    <cfRule type="containsText" dxfId="136" priority="147" stopIfTrue="1" operator="containsText" text="Riesgo Moderado">
      <formula>NOT(ISERROR(SEARCH("Riesgo Moderado",F7)))</formula>
    </cfRule>
    <cfRule type="containsText" dxfId="135" priority="148" stopIfTrue="1" operator="containsText" text="Riesgo Bajo">
      <formula>NOT(ISERROR(SEARCH("Riesgo Bajo",F7)))</formula>
    </cfRule>
    <cfRule type="containsText" dxfId="134" priority="149" stopIfTrue="1" operator="containsText" text="Riesgo Alto">
      <formula>NOT(ISERROR(SEARCH("Riesgo Alto",F7)))</formula>
    </cfRule>
    <cfRule type="containsText" dxfId="133" priority="150" stopIfTrue="1" operator="containsText" text="Riesgo Extremo">
      <formula>NOT(ISERROR(SEARCH("Riesgo Extremo",F7)))</formula>
    </cfRule>
  </conditionalFormatting>
  <conditionalFormatting sqref="F7">
    <cfRule type="containsText" dxfId="132" priority="145" stopIfTrue="1" operator="containsText" text="Riesgo Extremo">
      <formula>NOT(ISERROR(SEARCH("Riesgo Extremo",F7)))</formula>
    </cfRule>
  </conditionalFormatting>
  <conditionalFormatting sqref="F8">
    <cfRule type="containsText" dxfId="131" priority="140" stopIfTrue="1" operator="containsText" text="Riesgo Alto">
      <formula>NOT(ISERROR(SEARCH("Riesgo Alto",F8)))</formula>
    </cfRule>
    <cfRule type="containsText" dxfId="130" priority="141" stopIfTrue="1" operator="containsText" text="Riesgo Moderado">
      <formula>NOT(ISERROR(SEARCH("Riesgo Moderado",F8)))</formula>
    </cfRule>
    <cfRule type="containsText" dxfId="129" priority="142" stopIfTrue="1" operator="containsText" text="Riesgo Bajo">
      <formula>NOT(ISERROR(SEARCH("Riesgo Bajo",F8)))</formula>
    </cfRule>
    <cfRule type="containsText" dxfId="128" priority="143" stopIfTrue="1" operator="containsText" text="Riesgo Alto">
      <formula>NOT(ISERROR(SEARCH("Riesgo Alto",F8)))</formula>
    </cfRule>
    <cfRule type="containsText" dxfId="127" priority="144" stopIfTrue="1" operator="containsText" text="Riesgo Extremo">
      <formula>NOT(ISERROR(SEARCH("Riesgo Extremo",F8)))</formula>
    </cfRule>
  </conditionalFormatting>
  <conditionalFormatting sqref="F8">
    <cfRule type="containsText" dxfId="126" priority="139" stopIfTrue="1" operator="containsText" text="Riesgo Extremo">
      <formula>NOT(ISERROR(SEARCH("Riesgo Extremo",F8)))</formula>
    </cfRule>
  </conditionalFormatting>
  <conditionalFormatting sqref="F9">
    <cfRule type="containsText" dxfId="125" priority="134" stopIfTrue="1" operator="containsText" text="Riesgo Alto">
      <formula>NOT(ISERROR(SEARCH("Riesgo Alto",F9)))</formula>
    </cfRule>
    <cfRule type="containsText" dxfId="124" priority="135" stopIfTrue="1" operator="containsText" text="Riesgo Moderado">
      <formula>NOT(ISERROR(SEARCH("Riesgo Moderado",F9)))</formula>
    </cfRule>
    <cfRule type="containsText" dxfId="123" priority="136" stopIfTrue="1" operator="containsText" text="Riesgo Bajo">
      <formula>NOT(ISERROR(SEARCH("Riesgo Bajo",F9)))</formula>
    </cfRule>
    <cfRule type="containsText" dxfId="122" priority="137" stopIfTrue="1" operator="containsText" text="Riesgo Alto">
      <formula>NOT(ISERROR(SEARCH("Riesgo Alto",F9)))</formula>
    </cfRule>
    <cfRule type="containsText" dxfId="121" priority="138" stopIfTrue="1" operator="containsText" text="Riesgo Extremo">
      <formula>NOT(ISERROR(SEARCH("Riesgo Extremo",F9)))</formula>
    </cfRule>
  </conditionalFormatting>
  <conditionalFormatting sqref="F9">
    <cfRule type="containsText" dxfId="120" priority="133" stopIfTrue="1" operator="containsText" text="Riesgo Extremo">
      <formula>NOT(ISERROR(SEARCH("Riesgo Extremo",F9)))</formula>
    </cfRule>
  </conditionalFormatting>
  <conditionalFormatting sqref="F11">
    <cfRule type="containsText" dxfId="119" priority="128" stopIfTrue="1" operator="containsText" text="Riesgo Alto">
      <formula>NOT(ISERROR(SEARCH("Riesgo Alto",F11)))</formula>
    </cfRule>
    <cfRule type="containsText" dxfId="118" priority="129" stopIfTrue="1" operator="containsText" text="Riesgo Moderado">
      <formula>NOT(ISERROR(SEARCH("Riesgo Moderado",F11)))</formula>
    </cfRule>
    <cfRule type="containsText" dxfId="117" priority="130" stopIfTrue="1" operator="containsText" text="Riesgo Bajo">
      <formula>NOT(ISERROR(SEARCH("Riesgo Bajo",F11)))</formula>
    </cfRule>
    <cfRule type="containsText" dxfId="116" priority="131" stopIfTrue="1" operator="containsText" text="Riesgo Alto">
      <formula>NOT(ISERROR(SEARCH("Riesgo Alto",F11)))</formula>
    </cfRule>
    <cfRule type="containsText" dxfId="115" priority="132" stopIfTrue="1" operator="containsText" text="Riesgo Extremo">
      <formula>NOT(ISERROR(SEARCH("Riesgo Extremo",F11)))</formula>
    </cfRule>
  </conditionalFormatting>
  <conditionalFormatting sqref="F11">
    <cfRule type="containsText" dxfId="114" priority="127" stopIfTrue="1" operator="containsText" text="Riesgo Extremo">
      <formula>NOT(ISERROR(SEARCH("Riesgo Extremo",F11)))</formula>
    </cfRule>
  </conditionalFormatting>
  <conditionalFormatting sqref="F12">
    <cfRule type="containsText" dxfId="113" priority="122" stopIfTrue="1" operator="containsText" text="Riesgo Alto">
      <formula>NOT(ISERROR(SEARCH("Riesgo Alto",F12)))</formula>
    </cfRule>
    <cfRule type="containsText" dxfId="112" priority="123" stopIfTrue="1" operator="containsText" text="Riesgo Moderado">
      <formula>NOT(ISERROR(SEARCH("Riesgo Moderado",F12)))</formula>
    </cfRule>
    <cfRule type="containsText" dxfId="111" priority="124" stopIfTrue="1" operator="containsText" text="Riesgo Bajo">
      <formula>NOT(ISERROR(SEARCH("Riesgo Bajo",F12)))</formula>
    </cfRule>
    <cfRule type="containsText" dxfId="110" priority="125" stopIfTrue="1" operator="containsText" text="Riesgo Alto">
      <formula>NOT(ISERROR(SEARCH("Riesgo Alto",F12)))</formula>
    </cfRule>
    <cfRule type="containsText" dxfId="109" priority="126" stopIfTrue="1" operator="containsText" text="Riesgo Extremo">
      <formula>NOT(ISERROR(SEARCH("Riesgo Extremo",F12)))</formula>
    </cfRule>
  </conditionalFormatting>
  <conditionalFormatting sqref="F12">
    <cfRule type="containsText" dxfId="108" priority="121" stopIfTrue="1" operator="containsText" text="Riesgo Extremo">
      <formula>NOT(ISERROR(SEARCH("Riesgo Extremo",F12)))</formula>
    </cfRule>
  </conditionalFormatting>
  <conditionalFormatting sqref="P4">
    <cfRule type="containsText" dxfId="107" priority="97" stopIfTrue="1" operator="containsText" text="Riesgo Extremo">
      <formula>NOT(ISERROR(SEARCH("Riesgo Extremo",P4)))</formula>
    </cfRule>
  </conditionalFormatting>
  <conditionalFormatting sqref="S4">
    <cfRule type="containsText" dxfId="106" priority="104" stopIfTrue="1" operator="containsText" text="Riesgo Alto">
      <formula>NOT(ISERROR(SEARCH("Riesgo Alto",S4)))</formula>
    </cfRule>
    <cfRule type="containsText" dxfId="105" priority="105" stopIfTrue="1" operator="containsText" text="Riesgo Moderado">
      <formula>NOT(ISERROR(SEARCH("Riesgo Moderado",S4)))</formula>
    </cfRule>
    <cfRule type="containsText" dxfId="104" priority="106" stopIfTrue="1" operator="containsText" text="Riesgo Bajo">
      <formula>NOT(ISERROR(SEARCH("Riesgo Bajo",S4)))</formula>
    </cfRule>
    <cfRule type="containsText" dxfId="103" priority="107" stopIfTrue="1" operator="containsText" text="Riesgo Alto">
      <formula>NOT(ISERROR(SEARCH("Riesgo Alto",S4)))</formula>
    </cfRule>
    <cfRule type="containsText" dxfId="102" priority="108" stopIfTrue="1" operator="containsText" text="Riesgo Extremo">
      <formula>NOT(ISERROR(SEARCH("Riesgo Extremo",S4)))</formula>
    </cfRule>
  </conditionalFormatting>
  <conditionalFormatting sqref="S4">
    <cfRule type="containsText" dxfId="101" priority="103" stopIfTrue="1" operator="containsText" text="Riesgo Extremo">
      <formula>NOT(ISERROR(SEARCH("Riesgo Extremo",S4)))</formula>
    </cfRule>
  </conditionalFormatting>
  <conditionalFormatting sqref="P4">
    <cfRule type="containsText" dxfId="100" priority="98" stopIfTrue="1" operator="containsText" text="Riesgo Alto">
      <formula>NOT(ISERROR(SEARCH("Riesgo Alto",P4)))</formula>
    </cfRule>
    <cfRule type="containsText" dxfId="99" priority="99" stopIfTrue="1" operator="containsText" text="Riesgo Moderado">
      <formula>NOT(ISERROR(SEARCH("Riesgo Moderado",P4)))</formula>
    </cfRule>
    <cfRule type="containsText" dxfId="98" priority="100" stopIfTrue="1" operator="containsText" text="Riesgo Bajo">
      <formula>NOT(ISERROR(SEARCH("Riesgo Bajo",P4)))</formula>
    </cfRule>
    <cfRule type="containsText" dxfId="97" priority="101" stopIfTrue="1" operator="containsText" text="Riesgo Alto">
      <formula>NOT(ISERROR(SEARCH("Riesgo Alto",P4)))</formula>
    </cfRule>
    <cfRule type="containsText" dxfId="96" priority="102" stopIfTrue="1" operator="containsText" text="Riesgo Extremo">
      <formula>NOT(ISERROR(SEARCH("Riesgo Extremo",P4)))</formula>
    </cfRule>
  </conditionalFormatting>
  <conditionalFormatting sqref="P5">
    <cfRule type="containsText" dxfId="95" priority="92" stopIfTrue="1" operator="containsText" text="Riesgo Alto">
      <formula>NOT(ISERROR(SEARCH("Riesgo Alto",P5)))</formula>
    </cfRule>
    <cfRule type="containsText" dxfId="94" priority="93" stopIfTrue="1" operator="containsText" text="Riesgo Moderado">
      <formula>NOT(ISERROR(SEARCH("Riesgo Moderado",P5)))</formula>
    </cfRule>
    <cfRule type="containsText" dxfId="93" priority="94" stopIfTrue="1" operator="containsText" text="Riesgo Bajo">
      <formula>NOT(ISERROR(SEARCH("Riesgo Bajo",P5)))</formula>
    </cfRule>
    <cfRule type="containsText" dxfId="92" priority="95" stopIfTrue="1" operator="containsText" text="Riesgo Alto">
      <formula>NOT(ISERROR(SEARCH("Riesgo Alto",P5)))</formula>
    </cfRule>
    <cfRule type="containsText" dxfId="91" priority="96" stopIfTrue="1" operator="containsText" text="Riesgo Extremo">
      <formula>NOT(ISERROR(SEARCH("Riesgo Extremo",P5)))</formula>
    </cfRule>
  </conditionalFormatting>
  <conditionalFormatting sqref="P5">
    <cfRule type="containsText" dxfId="90" priority="91" stopIfTrue="1" operator="containsText" text="Riesgo Extremo">
      <formula>NOT(ISERROR(SEARCH("Riesgo Extremo",P5)))</formula>
    </cfRule>
  </conditionalFormatting>
  <conditionalFormatting sqref="S5">
    <cfRule type="containsText" dxfId="89" priority="86" stopIfTrue="1" operator="containsText" text="Riesgo Alto">
      <formula>NOT(ISERROR(SEARCH("Riesgo Alto",S5)))</formula>
    </cfRule>
    <cfRule type="containsText" dxfId="88" priority="87" stopIfTrue="1" operator="containsText" text="Riesgo Moderado">
      <formula>NOT(ISERROR(SEARCH("Riesgo Moderado",S5)))</formula>
    </cfRule>
    <cfRule type="containsText" dxfId="87" priority="88" stopIfTrue="1" operator="containsText" text="Riesgo Bajo">
      <formula>NOT(ISERROR(SEARCH("Riesgo Bajo",S5)))</formula>
    </cfRule>
    <cfRule type="containsText" dxfId="86" priority="89" stopIfTrue="1" operator="containsText" text="Riesgo Alto">
      <formula>NOT(ISERROR(SEARCH("Riesgo Alto",S5)))</formula>
    </cfRule>
    <cfRule type="containsText" dxfId="85" priority="90" stopIfTrue="1" operator="containsText" text="Riesgo Extremo">
      <formula>NOT(ISERROR(SEARCH("Riesgo Extremo",S5)))</formula>
    </cfRule>
  </conditionalFormatting>
  <conditionalFormatting sqref="S5">
    <cfRule type="containsText" dxfId="84" priority="85" stopIfTrue="1" operator="containsText" text="Riesgo Extremo">
      <formula>NOT(ISERROR(SEARCH("Riesgo Extremo",S5)))</formula>
    </cfRule>
  </conditionalFormatting>
  <conditionalFormatting sqref="P6">
    <cfRule type="containsText" dxfId="83" priority="80" stopIfTrue="1" operator="containsText" text="Riesgo Alto">
      <formula>NOT(ISERROR(SEARCH("Riesgo Alto",P6)))</formula>
    </cfRule>
    <cfRule type="containsText" dxfId="82" priority="81" stopIfTrue="1" operator="containsText" text="Riesgo Moderado">
      <formula>NOT(ISERROR(SEARCH("Riesgo Moderado",P6)))</formula>
    </cfRule>
    <cfRule type="containsText" dxfId="81" priority="82" stopIfTrue="1" operator="containsText" text="Riesgo Bajo">
      <formula>NOT(ISERROR(SEARCH("Riesgo Bajo",P6)))</formula>
    </cfRule>
    <cfRule type="containsText" dxfId="80" priority="83" stopIfTrue="1" operator="containsText" text="Riesgo Alto">
      <formula>NOT(ISERROR(SEARCH("Riesgo Alto",P6)))</formula>
    </cfRule>
    <cfRule type="containsText" dxfId="79" priority="84" stopIfTrue="1" operator="containsText" text="Riesgo Extremo">
      <formula>NOT(ISERROR(SEARCH("Riesgo Extremo",P6)))</formula>
    </cfRule>
  </conditionalFormatting>
  <conditionalFormatting sqref="P6">
    <cfRule type="containsText" dxfId="78" priority="79" stopIfTrue="1" operator="containsText" text="Riesgo Extremo">
      <formula>NOT(ISERROR(SEARCH("Riesgo Extremo",P6)))</formula>
    </cfRule>
  </conditionalFormatting>
  <conditionalFormatting sqref="S6">
    <cfRule type="containsText" dxfId="77" priority="74" stopIfTrue="1" operator="containsText" text="Riesgo Alto">
      <formula>NOT(ISERROR(SEARCH("Riesgo Alto",S6)))</formula>
    </cfRule>
    <cfRule type="containsText" dxfId="76" priority="75" stopIfTrue="1" operator="containsText" text="Riesgo Moderado">
      <formula>NOT(ISERROR(SEARCH("Riesgo Moderado",S6)))</formula>
    </cfRule>
    <cfRule type="containsText" dxfId="75" priority="76" stopIfTrue="1" operator="containsText" text="Riesgo Bajo">
      <formula>NOT(ISERROR(SEARCH("Riesgo Bajo",S6)))</formula>
    </cfRule>
    <cfRule type="containsText" dxfId="74" priority="77" stopIfTrue="1" operator="containsText" text="Riesgo Alto">
      <formula>NOT(ISERROR(SEARCH("Riesgo Alto",S6)))</formula>
    </cfRule>
    <cfRule type="containsText" dxfId="73" priority="78" stopIfTrue="1" operator="containsText" text="Riesgo Extremo">
      <formula>NOT(ISERROR(SEARCH("Riesgo Extremo",S6)))</formula>
    </cfRule>
  </conditionalFormatting>
  <conditionalFormatting sqref="S6">
    <cfRule type="containsText" dxfId="72" priority="73" stopIfTrue="1" operator="containsText" text="Riesgo Extremo">
      <formula>NOT(ISERROR(SEARCH("Riesgo Extremo",S6)))</formula>
    </cfRule>
  </conditionalFormatting>
  <conditionalFormatting sqref="P7">
    <cfRule type="containsText" dxfId="71" priority="68" stopIfTrue="1" operator="containsText" text="Riesgo Alto">
      <formula>NOT(ISERROR(SEARCH("Riesgo Alto",P7)))</formula>
    </cfRule>
    <cfRule type="containsText" dxfId="70" priority="69" stopIfTrue="1" operator="containsText" text="Riesgo Moderado">
      <formula>NOT(ISERROR(SEARCH("Riesgo Moderado",P7)))</formula>
    </cfRule>
    <cfRule type="containsText" dxfId="69" priority="70" stopIfTrue="1" operator="containsText" text="Riesgo Bajo">
      <formula>NOT(ISERROR(SEARCH("Riesgo Bajo",P7)))</formula>
    </cfRule>
    <cfRule type="containsText" dxfId="68" priority="71" stopIfTrue="1" operator="containsText" text="Riesgo Alto">
      <formula>NOT(ISERROR(SEARCH("Riesgo Alto",P7)))</formula>
    </cfRule>
    <cfRule type="containsText" dxfId="67" priority="72" stopIfTrue="1" operator="containsText" text="Riesgo Extremo">
      <formula>NOT(ISERROR(SEARCH("Riesgo Extremo",P7)))</formula>
    </cfRule>
  </conditionalFormatting>
  <conditionalFormatting sqref="P7">
    <cfRule type="containsText" dxfId="66" priority="67" stopIfTrue="1" operator="containsText" text="Riesgo Extremo">
      <formula>NOT(ISERROR(SEARCH("Riesgo Extremo",P7)))</formula>
    </cfRule>
  </conditionalFormatting>
  <conditionalFormatting sqref="S7">
    <cfRule type="containsText" dxfId="65" priority="62" stopIfTrue="1" operator="containsText" text="Riesgo Alto">
      <formula>NOT(ISERROR(SEARCH("Riesgo Alto",S7)))</formula>
    </cfRule>
    <cfRule type="containsText" dxfId="64" priority="63" stopIfTrue="1" operator="containsText" text="Riesgo Moderado">
      <formula>NOT(ISERROR(SEARCH("Riesgo Moderado",S7)))</formula>
    </cfRule>
    <cfRule type="containsText" dxfId="63" priority="64" stopIfTrue="1" operator="containsText" text="Riesgo Bajo">
      <formula>NOT(ISERROR(SEARCH("Riesgo Bajo",S7)))</formula>
    </cfRule>
    <cfRule type="containsText" dxfId="62" priority="65" stopIfTrue="1" operator="containsText" text="Riesgo Alto">
      <formula>NOT(ISERROR(SEARCH("Riesgo Alto",S7)))</formula>
    </cfRule>
    <cfRule type="containsText" dxfId="61" priority="66" stopIfTrue="1" operator="containsText" text="Riesgo Extremo">
      <formula>NOT(ISERROR(SEARCH("Riesgo Extremo",S7)))</formula>
    </cfRule>
  </conditionalFormatting>
  <conditionalFormatting sqref="S7">
    <cfRule type="containsText" dxfId="60" priority="61" stopIfTrue="1" operator="containsText" text="Riesgo Extremo">
      <formula>NOT(ISERROR(SEARCH("Riesgo Extremo",S7)))</formula>
    </cfRule>
  </conditionalFormatting>
  <conditionalFormatting sqref="P8">
    <cfRule type="containsText" dxfId="59" priority="56" stopIfTrue="1" operator="containsText" text="Riesgo Alto">
      <formula>NOT(ISERROR(SEARCH("Riesgo Alto",P8)))</formula>
    </cfRule>
    <cfRule type="containsText" dxfId="58" priority="57" stopIfTrue="1" operator="containsText" text="Riesgo Moderado">
      <formula>NOT(ISERROR(SEARCH("Riesgo Moderado",P8)))</formula>
    </cfRule>
    <cfRule type="containsText" dxfId="57" priority="58" stopIfTrue="1" operator="containsText" text="Riesgo Bajo">
      <formula>NOT(ISERROR(SEARCH("Riesgo Bajo",P8)))</formula>
    </cfRule>
    <cfRule type="containsText" dxfId="56" priority="59" stopIfTrue="1" operator="containsText" text="Riesgo Alto">
      <formula>NOT(ISERROR(SEARCH("Riesgo Alto",P8)))</formula>
    </cfRule>
    <cfRule type="containsText" dxfId="55" priority="60" stopIfTrue="1" operator="containsText" text="Riesgo Extremo">
      <formula>NOT(ISERROR(SEARCH("Riesgo Extremo",P8)))</formula>
    </cfRule>
  </conditionalFormatting>
  <conditionalFormatting sqref="P8">
    <cfRule type="containsText" dxfId="54" priority="55" stopIfTrue="1" operator="containsText" text="Riesgo Extremo">
      <formula>NOT(ISERROR(SEARCH("Riesgo Extremo",P8)))</formula>
    </cfRule>
  </conditionalFormatting>
  <conditionalFormatting sqref="S8">
    <cfRule type="containsText" dxfId="53" priority="50" stopIfTrue="1" operator="containsText" text="Riesgo Alto">
      <formula>NOT(ISERROR(SEARCH("Riesgo Alto",S8)))</formula>
    </cfRule>
    <cfRule type="containsText" dxfId="52" priority="51" stopIfTrue="1" operator="containsText" text="Riesgo Moderado">
      <formula>NOT(ISERROR(SEARCH("Riesgo Moderado",S8)))</formula>
    </cfRule>
    <cfRule type="containsText" dxfId="51" priority="52" stopIfTrue="1" operator="containsText" text="Riesgo Bajo">
      <formula>NOT(ISERROR(SEARCH("Riesgo Bajo",S8)))</formula>
    </cfRule>
    <cfRule type="containsText" dxfId="50" priority="53" stopIfTrue="1" operator="containsText" text="Riesgo Alto">
      <formula>NOT(ISERROR(SEARCH("Riesgo Alto",S8)))</formula>
    </cfRule>
    <cfRule type="containsText" dxfId="49" priority="54" stopIfTrue="1" operator="containsText" text="Riesgo Extremo">
      <formula>NOT(ISERROR(SEARCH("Riesgo Extremo",S8)))</formula>
    </cfRule>
  </conditionalFormatting>
  <conditionalFormatting sqref="S8">
    <cfRule type="containsText" dxfId="48" priority="49" stopIfTrue="1" operator="containsText" text="Riesgo Extremo">
      <formula>NOT(ISERROR(SEARCH("Riesgo Extremo",S8)))</formula>
    </cfRule>
  </conditionalFormatting>
  <conditionalFormatting sqref="P10">
    <cfRule type="containsText" dxfId="47" priority="44" stopIfTrue="1" operator="containsText" text="Riesgo Alto">
      <formula>NOT(ISERROR(SEARCH("Riesgo Alto",P10)))</formula>
    </cfRule>
    <cfRule type="containsText" dxfId="46" priority="45" stopIfTrue="1" operator="containsText" text="Riesgo Moderado">
      <formula>NOT(ISERROR(SEARCH("Riesgo Moderado",P10)))</formula>
    </cfRule>
    <cfRule type="containsText" dxfId="45" priority="46" stopIfTrue="1" operator="containsText" text="Riesgo Bajo">
      <formula>NOT(ISERROR(SEARCH("Riesgo Bajo",P10)))</formula>
    </cfRule>
    <cfRule type="containsText" dxfId="44" priority="47" stopIfTrue="1" operator="containsText" text="Riesgo Alto">
      <formula>NOT(ISERROR(SEARCH("Riesgo Alto",P10)))</formula>
    </cfRule>
    <cfRule type="containsText" dxfId="43" priority="48" stopIfTrue="1" operator="containsText" text="Riesgo Extremo">
      <formula>NOT(ISERROR(SEARCH("Riesgo Extremo",P10)))</formula>
    </cfRule>
  </conditionalFormatting>
  <conditionalFormatting sqref="P10">
    <cfRule type="containsText" dxfId="42" priority="43" stopIfTrue="1" operator="containsText" text="Riesgo Extremo">
      <formula>NOT(ISERROR(SEARCH("Riesgo Extremo",P10)))</formula>
    </cfRule>
  </conditionalFormatting>
  <conditionalFormatting sqref="S10">
    <cfRule type="containsText" dxfId="41" priority="38" stopIfTrue="1" operator="containsText" text="Riesgo Alto">
      <formula>NOT(ISERROR(SEARCH("Riesgo Alto",S10)))</formula>
    </cfRule>
    <cfRule type="containsText" dxfId="40" priority="39" stopIfTrue="1" operator="containsText" text="Riesgo Moderado">
      <formula>NOT(ISERROR(SEARCH("Riesgo Moderado",S10)))</formula>
    </cfRule>
    <cfRule type="containsText" dxfId="39" priority="40" stopIfTrue="1" operator="containsText" text="Riesgo Bajo">
      <formula>NOT(ISERROR(SEARCH("Riesgo Bajo",S10)))</formula>
    </cfRule>
    <cfRule type="containsText" dxfId="38" priority="41" stopIfTrue="1" operator="containsText" text="Riesgo Alto">
      <formula>NOT(ISERROR(SEARCH("Riesgo Alto",S10)))</formula>
    </cfRule>
    <cfRule type="containsText" dxfId="37" priority="42" stopIfTrue="1" operator="containsText" text="Riesgo Extremo">
      <formula>NOT(ISERROR(SEARCH("Riesgo Extremo",S10)))</formula>
    </cfRule>
  </conditionalFormatting>
  <conditionalFormatting sqref="S10">
    <cfRule type="containsText" dxfId="36" priority="37" stopIfTrue="1" operator="containsText" text="Riesgo Extremo">
      <formula>NOT(ISERROR(SEARCH("Riesgo Extremo",S10)))</formula>
    </cfRule>
  </conditionalFormatting>
  <conditionalFormatting sqref="P11">
    <cfRule type="containsText" dxfId="35" priority="32" stopIfTrue="1" operator="containsText" text="Riesgo Alto">
      <formula>NOT(ISERROR(SEARCH("Riesgo Alto",P11)))</formula>
    </cfRule>
    <cfRule type="containsText" dxfId="34" priority="33" stopIfTrue="1" operator="containsText" text="Riesgo Moderado">
      <formula>NOT(ISERROR(SEARCH("Riesgo Moderado",P11)))</formula>
    </cfRule>
    <cfRule type="containsText" dxfId="33" priority="34" stopIfTrue="1" operator="containsText" text="Riesgo Bajo">
      <formula>NOT(ISERROR(SEARCH("Riesgo Bajo",P11)))</formula>
    </cfRule>
    <cfRule type="containsText" dxfId="32" priority="35" stopIfTrue="1" operator="containsText" text="Riesgo Alto">
      <formula>NOT(ISERROR(SEARCH("Riesgo Alto",P11)))</formula>
    </cfRule>
    <cfRule type="containsText" dxfId="31" priority="36" stopIfTrue="1" operator="containsText" text="Riesgo Extremo">
      <formula>NOT(ISERROR(SEARCH("Riesgo Extremo",P11)))</formula>
    </cfRule>
  </conditionalFormatting>
  <conditionalFormatting sqref="P11">
    <cfRule type="containsText" dxfId="30" priority="31" stopIfTrue="1" operator="containsText" text="Riesgo Extremo">
      <formula>NOT(ISERROR(SEARCH("Riesgo Extremo",P11)))</formula>
    </cfRule>
  </conditionalFormatting>
  <conditionalFormatting sqref="S11">
    <cfRule type="containsText" dxfId="29" priority="25" stopIfTrue="1" operator="containsText" text="Riesgo Extremo">
      <formula>NOT(ISERROR(SEARCH("Riesgo Extremo",S11)))</formula>
    </cfRule>
  </conditionalFormatting>
  <conditionalFormatting sqref="S11">
    <cfRule type="containsText" dxfId="28" priority="26" stopIfTrue="1" operator="containsText" text="Riesgo Alto">
      <formula>NOT(ISERROR(SEARCH("Riesgo Alto",S11)))</formula>
    </cfRule>
    <cfRule type="containsText" dxfId="27" priority="27" stopIfTrue="1" operator="containsText" text="Riesgo Moderado">
      <formula>NOT(ISERROR(SEARCH("Riesgo Moderado",S11)))</formula>
    </cfRule>
    <cfRule type="containsText" dxfId="26" priority="28" stopIfTrue="1" operator="containsText" text="Riesgo Bajo">
      <formula>NOT(ISERROR(SEARCH("Riesgo Bajo",S11)))</formula>
    </cfRule>
    <cfRule type="containsText" dxfId="25" priority="29" stopIfTrue="1" operator="containsText" text="Riesgo Alto">
      <formula>NOT(ISERROR(SEARCH("Riesgo Alto",S11)))</formula>
    </cfRule>
    <cfRule type="containsText" dxfId="24" priority="30" stopIfTrue="1" operator="containsText" text="Riesgo Extremo">
      <formula>NOT(ISERROR(SEARCH("Riesgo Extremo",S11)))</formula>
    </cfRule>
  </conditionalFormatting>
  <conditionalFormatting sqref="S12">
    <cfRule type="containsText" dxfId="23" priority="13" stopIfTrue="1" operator="containsText" text="Riesgo Extremo">
      <formula>NOT(ISERROR(SEARCH("Riesgo Extremo",S12)))</formula>
    </cfRule>
  </conditionalFormatting>
  <conditionalFormatting sqref="P12">
    <cfRule type="containsText" dxfId="22" priority="20" stopIfTrue="1" operator="containsText" text="Riesgo Alto">
      <formula>NOT(ISERROR(SEARCH("Riesgo Alto",P12)))</formula>
    </cfRule>
    <cfRule type="containsText" dxfId="21" priority="21" stopIfTrue="1" operator="containsText" text="Riesgo Moderado">
      <formula>NOT(ISERROR(SEARCH("Riesgo Moderado",P12)))</formula>
    </cfRule>
    <cfRule type="containsText" dxfId="20" priority="22" stopIfTrue="1" operator="containsText" text="Riesgo Bajo">
      <formula>NOT(ISERROR(SEARCH("Riesgo Bajo",P12)))</formula>
    </cfRule>
    <cfRule type="containsText" dxfId="19" priority="23" stopIfTrue="1" operator="containsText" text="Riesgo Alto">
      <formula>NOT(ISERROR(SEARCH("Riesgo Alto",P12)))</formula>
    </cfRule>
    <cfRule type="containsText" dxfId="18" priority="24" stopIfTrue="1" operator="containsText" text="Riesgo Extremo">
      <formula>NOT(ISERROR(SEARCH("Riesgo Extremo",P12)))</formula>
    </cfRule>
  </conditionalFormatting>
  <conditionalFormatting sqref="P12">
    <cfRule type="containsText" dxfId="17" priority="19" stopIfTrue="1" operator="containsText" text="Riesgo Extremo">
      <formula>NOT(ISERROR(SEARCH("Riesgo Extremo",P12)))</formula>
    </cfRule>
  </conditionalFormatting>
  <conditionalFormatting sqref="S12">
    <cfRule type="containsText" dxfId="16" priority="14" stopIfTrue="1" operator="containsText" text="Riesgo Alto">
      <formula>NOT(ISERROR(SEARCH("Riesgo Alto",S12)))</formula>
    </cfRule>
    <cfRule type="containsText" dxfId="15" priority="15" stopIfTrue="1" operator="containsText" text="Riesgo Moderado">
      <formula>NOT(ISERROR(SEARCH("Riesgo Moderado",S12)))</formula>
    </cfRule>
    <cfRule type="containsText" dxfId="14" priority="16" stopIfTrue="1" operator="containsText" text="Riesgo Bajo">
      <formula>NOT(ISERROR(SEARCH("Riesgo Bajo",S12)))</formula>
    </cfRule>
    <cfRule type="containsText" dxfId="13" priority="17" stopIfTrue="1" operator="containsText" text="Riesgo Alto">
      <formula>NOT(ISERROR(SEARCH("Riesgo Alto",S12)))</formula>
    </cfRule>
    <cfRule type="containsText" dxfId="12" priority="18" stopIfTrue="1" operator="containsText" text="Riesgo Extremo">
      <formula>NOT(ISERROR(SEARCH("Riesgo Extremo",S12)))</formula>
    </cfRule>
  </conditionalFormatting>
  <conditionalFormatting sqref="P13">
    <cfRule type="containsText" dxfId="11" priority="8" stopIfTrue="1" operator="containsText" text="Riesgo Alto">
      <formula>NOT(ISERROR(SEARCH("Riesgo Alto",P13)))</formula>
    </cfRule>
    <cfRule type="containsText" dxfId="10" priority="9" stopIfTrue="1" operator="containsText" text="Riesgo Moderado">
      <formula>NOT(ISERROR(SEARCH("Riesgo Moderado",P13)))</formula>
    </cfRule>
    <cfRule type="containsText" dxfId="9" priority="10" stopIfTrue="1" operator="containsText" text="Riesgo Bajo">
      <formula>NOT(ISERROR(SEARCH("Riesgo Bajo",P13)))</formula>
    </cfRule>
    <cfRule type="containsText" dxfId="8" priority="11" stopIfTrue="1" operator="containsText" text="Riesgo Alto">
      <formula>NOT(ISERROR(SEARCH("Riesgo Alto",P13)))</formula>
    </cfRule>
    <cfRule type="containsText" dxfId="7" priority="12" stopIfTrue="1" operator="containsText" text="Riesgo Extremo">
      <formula>NOT(ISERROR(SEARCH("Riesgo Extremo",P13)))</formula>
    </cfRule>
  </conditionalFormatting>
  <conditionalFormatting sqref="P13">
    <cfRule type="containsText" dxfId="6" priority="7" stopIfTrue="1" operator="containsText" text="Riesgo Extremo">
      <formula>NOT(ISERROR(SEARCH("Riesgo Extremo",P13)))</formula>
    </cfRule>
  </conditionalFormatting>
  <conditionalFormatting sqref="S13">
    <cfRule type="containsText" dxfId="5" priority="2" stopIfTrue="1" operator="containsText" text="Riesgo Alto">
      <formula>NOT(ISERROR(SEARCH("Riesgo Alto",S13)))</formula>
    </cfRule>
    <cfRule type="containsText" dxfId="4" priority="3" stopIfTrue="1" operator="containsText" text="Riesgo Moderado">
      <formula>NOT(ISERROR(SEARCH("Riesgo Moderado",S13)))</formula>
    </cfRule>
    <cfRule type="containsText" dxfId="3" priority="4" stopIfTrue="1" operator="containsText" text="Riesgo Bajo">
      <formula>NOT(ISERROR(SEARCH("Riesgo Bajo",S13)))</formula>
    </cfRule>
    <cfRule type="containsText" dxfId="2" priority="5" stopIfTrue="1" operator="containsText" text="Riesgo Alto">
      <formula>NOT(ISERROR(SEARCH("Riesgo Alto",S13)))</formula>
    </cfRule>
    <cfRule type="containsText" dxfId="1" priority="6" stopIfTrue="1" operator="containsText" text="Riesgo Extremo">
      <formula>NOT(ISERROR(SEARCH("Riesgo Extremo",S13)))</formula>
    </cfRule>
  </conditionalFormatting>
  <conditionalFormatting sqref="S13">
    <cfRule type="containsText" dxfId="0" priority="1" stopIfTrue="1" operator="containsText" text="Riesgo Extremo">
      <formula>NOT(ISERROR(SEARCH("Riesgo Extremo",S13)))</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B2:I4"/>
  <sheetViews>
    <sheetView workbookViewId="0"/>
  </sheetViews>
  <sheetFormatPr baseColWidth="10" defaultColWidth="11.42578125" defaultRowHeight="12.75" x14ac:dyDescent="0.2"/>
  <sheetData>
    <row r="2" spans="2:9" ht="13.5" thickBot="1" x14ac:dyDescent="0.25"/>
    <row r="3" spans="2:9" ht="13.5" thickBot="1" x14ac:dyDescent="0.25">
      <c r="B3" s="1303" t="s">
        <v>233</v>
      </c>
      <c r="C3" s="1303" t="s">
        <v>12</v>
      </c>
      <c r="D3" s="766" t="s">
        <v>243</v>
      </c>
      <c r="E3" s="766"/>
      <c r="F3" s="766"/>
      <c r="G3" s="766"/>
      <c r="H3" s="766"/>
      <c r="I3" s="767"/>
    </row>
    <row r="4" spans="2:9" ht="26.25" thickBot="1" x14ac:dyDescent="0.25">
      <c r="B4" s="1305"/>
      <c r="C4" s="768"/>
      <c r="D4" s="269" t="s">
        <v>234</v>
      </c>
      <c r="E4" s="269" t="s">
        <v>235</v>
      </c>
      <c r="F4" s="269" t="s">
        <v>236</v>
      </c>
      <c r="G4" s="227" t="s">
        <v>234</v>
      </c>
      <c r="H4" s="227" t="s">
        <v>235</v>
      </c>
      <c r="I4" s="270" t="s">
        <v>237</v>
      </c>
    </row>
  </sheetData>
  <mergeCells count="3">
    <mergeCell ref="B3:B4"/>
    <mergeCell ref="C3:C4"/>
    <mergeCell ref="D3:I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B3:N88"/>
  <sheetViews>
    <sheetView workbookViewId="0">
      <selection activeCell="D4" sqref="D4:D6"/>
    </sheetView>
  </sheetViews>
  <sheetFormatPr baseColWidth="10" defaultColWidth="11.42578125" defaultRowHeight="12.75" x14ac:dyDescent="0.2"/>
  <cols>
    <col min="1" max="1" width="4.42578125" customWidth="1"/>
    <col min="2" max="2" width="45.7109375" customWidth="1"/>
    <col min="3" max="3" width="28.5703125" customWidth="1"/>
    <col min="4" max="4" width="26.28515625" customWidth="1"/>
    <col min="5" max="5" width="18" customWidth="1"/>
    <col min="6" max="7" width="17.85546875" customWidth="1"/>
    <col min="8" max="8" width="20.42578125" customWidth="1"/>
    <col min="9" max="9" width="20.85546875" customWidth="1"/>
    <col min="12" max="12" width="13.5703125" customWidth="1"/>
    <col min="13" max="13" width="11" customWidth="1"/>
    <col min="14" max="14" width="22.140625" customWidth="1"/>
  </cols>
  <sheetData>
    <row r="3" spans="2:14" x14ac:dyDescent="0.2">
      <c r="D3" s="2" t="s">
        <v>345</v>
      </c>
      <c r="J3" t="s">
        <v>39</v>
      </c>
      <c r="K3" t="s">
        <v>24</v>
      </c>
      <c r="L3" t="s">
        <v>40</v>
      </c>
      <c r="N3" s="2"/>
    </row>
    <row r="4" spans="2:14" ht="107.25" customHeight="1" x14ac:dyDescent="0.2">
      <c r="B4" t="s">
        <v>21</v>
      </c>
      <c r="C4" s="2"/>
      <c r="D4" s="434" t="s">
        <v>346</v>
      </c>
      <c r="G4" t="s">
        <v>1</v>
      </c>
      <c r="H4" t="s">
        <v>2</v>
      </c>
      <c r="J4" s="6" t="s">
        <v>20</v>
      </c>
      <c r="K4" s="6" t="s">
        <v>18</v>
      </c>
      <c r="L4" s="6" t="s">
        <v>17</v>
      </c>
      <c r="N4" s="14" t="s">
        <v>13</v>
      </c>
    </row>
    <row r="5" spans="2:14" ht="15" x14ac:dyDescent="0.2">
      <c r="B5" t="s">
        <v>33</v>
      </c>
      <c r="C5" s="2"/>
      <c r="D5" s="434" t="s">
        <v>347</v>
      </c>
      <c r="G5" t="s">
        <v>38</v>
      </c>
      <c r="H5" t="s">
        <v>38</v>
      </c>
      <c r="J5">
        <v>0</v>
      </c>
      <c r="K5">
        <v>0</v>
      </c>
      <c r="L5">
        <v>0</v>
      </c>
      <c r="N5" s="2" t="s">
        <v>41</v>
      </c>
    </row>
    <row r="6" spans="2:14" ht="15" x14ac:dyDescent="0.2">
      <c r="B6" t="s">
        <v>34</v>
      </c>
      <c r="C6" s="2"/>
      <c r="D6" s="434" t="s">
        <v>348</v>
      </c>
      <c r="J6">
        <v>1</v>
      </c>
      <c r="K6">
        <v>1</v>
      </c>
      <c r="L6">
        <v>1</v>
      </c>
      <c r="N6" s="2" t="s">
        <v>42</v>
      </c>
    </row>
    <row r="7" spans="2:14" ht="39" thickBot="1" x14ac:dyDescent="0.25">
      <c r="B7" t="s">
        <v>35</v>
      </c>
      <c r="N7" s="15" t="s">
        <v>44</v>
      </c>
    </row>
    <row r="8" spans="2:14" ht="76.5" customHeight="1" thickBot="1" x14ac:dyDescent="0.25">
      <c r="B8" t="s">
        <v>36</v>
      </c>
      <c r="C8" s="376" t="s">
        <v>338</v>
      </c>
      <c r="D8" s="376" t="s">
        <v>341</v>
      </c>
      <c r="E8" s="376" t="s">
        <v>342</v>
      </c>
      <c r="F8" s="376" t="s">
        <v>340</v>
      </c>
      <c r="G8" s="376" t="s">
        <v>339</v>
      </c>
      <c r="H8" s="378" t="s">
        <v>343</v>
      </c>
      <c r="I8" s="378" t="s">
        <v>344</v>
      </c>
      <c r="J8" s="377"/>
      <c r="K8" s="377"/>
      <c r="N8" s="2" t="s">
        <v>43</v>
      </c>
    </row>
    <row r="9" spans="2:14" ht="12.75" customHeight="1" x14ac:dyDescent="0.2">
      <c r="B9" t="s">
        <v>69</v>
      </c>
      <c r="C9">
        <v>0</v>
      </c>
      <c r="D9" s="39">
        <v>0</v>
      </c>
      <c r="E9" s="39">
        <v>0</v>
      </c>
      <c r="F9" s="39">
        <v>0</v>
      </c>
      <c r="G9" s="39">
        <v>0</v>
      </c>
      <c r="H9" s="39">
        <v>0</v>
      </c>
      <c r="I9" s="39">
        <v>0</v>
      </c>
      <c r="J9" s="39"/>
      <c r="K9" s="39"/>
      <c r="N9" s="2"/>
    </row>
    <row r="10" spans="2:14" ht="13.5" customHeight="1" x14ac:dyDescent="0.2">
      <c r="B10" t="s">
        <v>37</v>
      </c>
      <c r="C10">
        <v>15</v>
      </c>
      <c r="D10" s="39">
        <v>15</v>
      </c>
      <c r="E10" s="39">
        <v>10</v>
      </c>
      <c r="F10" s="39">
        <v>30</v>
      </c>
      <c r="G10" s="39">
        <v>5</v>
      </c>
      <c r="H10" s="39">
        <v>15</v>
      </c>
      <c r="I10" s="39">
        <v>10</v>
      </c>
      <c r="J10" s="39"/>
      <c r="K10" s="39"/>
    </row>
    <row r="11" spans="2:14" x14ac:dyDescent="0.2">
      <c r="B11" s="2" t="s">
        <v>170</v>
      </c>
    </row>
    <row r="12" spans="2:14" ht="13.5" thickBot="1" x14ac:dyDescent="0.25"/>
    <row r="13" spans="2:14" ht="12.75" customHeight="1" x14ac:dyDescent="0.2">
      <c r="J13" s="1309" t="s">
        <v>268</v>
      </c>
      <c r="K13" s="1309" t="s">
        <v>269</v>
      </c>
      <c r="L13" s="1309" t="s">
        <v>271</v>
      </c>
      <c r="M13" s="1309" t="s">
        <v>270</v>
      </c>
    </row>
    <row r="14" spans="2:14" ht="25.5" customHeight="1" x14ac:dyDescent="0.2">
      <c r="J14" s="1310"/>
      <c r="K14" s="1310"/>
      <c r="L14" s="1310"/>
      <c r="M14" s="1310"/>
    </row>
    <row r="15" spans="2:14" ht="13.5" customHeight="1" x14ac:dyDescent="0.2">
      <c r="J15" s="1310"/>
      <c r="K15" s="1310"/>
      <c r="L15" s="1310"/>
      <c r="M15" s="1310"/>
    </row>
    <row r="16" spans="2:14" x14ac:dyDescent="0.2">
      <c r="B16" s="8">
        <v>1</v>
      </c>
      <c r="C16" s="11" t="s">
        <v>47</v>
      </c>
      <c r="D16" s="9"/>
      <c r="E16" s="35" t="s">
        <v>38</v>
      </c>
      <c r="J16" s="8"/>
      <c r="K16" s="8"/>
      <c r="L16" s="8"/>
      <c r="M16" s="8"/>
    </row>
    <row r="17" spans="2:13" x14ac:dyDescent="0.2">
      <c r="B17" s="8">
        <v>2</v>
      </c>
      <c r="C17" s="11" t="s">
        <v>48</v>
      </c>
      <c r="D17" s="9"/>
      <c r="E17" s="9"/>
      <c r="J17" s="308" t="s">
        <v>272</v>
      </c>
      <c r="K17" s="308" t="s">
        <v>272</v>
      </c>
      <c r="L17" s="308" t="s">
        <v>272</v>
      </c>
      <c r="M17" s="308" t="s">
        <v>272</v>
      </c>
    </row>
    <row r="18" spans="2:13" ht="15.75" x14ac:dyDescent="0.2">
      <c r="B18" s="8">
        <v>3</v>
      </c>
      <c r="C18" s="11" t="s">
        <v>89</v>
      </c>
      <c r="D18" s="9"/>
      <c r="E18" s="9"/>
      <c r="I18" s="5"/>
      <c r="J18" s="308" t="s">
        <v>273</v>
      </c>
      <c r="K18" s="308" t="s">
        <v>273</v>
      </c>
      <c r="L18" s="308" t="s">
        <v>273</v>
      </c>
      <c r="M18" s="308" t="s">
        <v>273</v>
      </c>
    </row>
    <row r="19" spans="2:13" ht="15.75" x14ac:dyDescent="0.2">
      <c r="B19" s="8">
        <v>4</v>
      </c>
      <c r="C19" s="11" t="s">
        <v>49</v>
      </c>
      <c r="D19" s="10"/>
      <c r="E19" s="10"/>
      <c r="I19" s="1313"/>
      <c r="J19" s="1314"/>
      <c r="K19" s="1314"/>
      <c r="L19" s="1314"/>
    </row>
    <row r="20" spans="2:13" ht="15.75" x14ac:dyDescent="0.2">
      <c r="B20" s="8">
        <v>5</v>
      </c>
      <c r="C20" s="11" t="s">
        <v>90</v>
      </c>
      <c r="D20" s="10"/>
      <c r="E20" s="10"/>
      <c r="I20" s="1313"/>
      <c r="J20" s="1314"/>
      <c r="K20" s="1314"/>
      <c r="L20" s="1314"/>
    </row>
    <row r="21" spans="2:13" ht="15.75" x14ac:dyDescent="0.2">
      <c r="B21" s="1"/>
      <c r="C21" s="24"/>
      <c r="D21" s="10"/>
      <c r="E21" s="10"/>
      <c r="I21" s="5"/>
      <c r="J21" s="4"/>
      <c r="K21" s="4"/>
      <c r="L21" s="4"/>
    </row>
    <row r="24" spans="2:13" x14ac:dyDescent="0.2">
      <c r="B24" s="12">
        <v>13</v>
      </c>
      <c r="C24" s="11" t="s">
        <v>11</v>
      </c>
      <c r="D24" s="12"/>
    </row>
    <row r="25" spans="2:13" x14ac:dyDescent="0.2">
      <c r="B25" s="12">
        <v>11</v>
      </c>
      <c r="C25" s="11" t="s">
        <v>52</v>
      </c>
      <c r="D25" s="12"/>
    </row>
    <row r="26" spans="2:13" x14ac:dyDescent="0.2">
      <c r="B26" s="12">
        <v>7</v>
      </c>
      <c r="C26" s="11" t="s">
        <v>8</v>
      </c>
      <c r="D26" s="12"/>
    </row>
    <row r="27" spans="2:13" x14ac:dyDescent="0.2">
      <c r="B27" s="7">
        <v>6</v>
      </c>
      <c r="C27" s="11" t="s">
        <v>51</v>
      </c>
      <c r="D27" s="7"/>
    </row>
    <row r="28" spans="2:13" x14ac:dyDescent="0.2">
      <c r="B28" s="7">
        <v>1</v>
      </c>
      <c r="C28" s="11" t="s">
        <v>50</v>
      </c>
      <c r="D28" s="7"/>
    </row>
    <row r="29" spans="2:13" x14ac:dyDescent="0.2">
      <c r="B29" s="10"/>
      <c r="C29" s="24"/>
      <c r="D29" s="10"/>
    </row>
    <row r="30" spans="2:13" x14ac:dyDescent="0.2">
      <c r="B30" s="10"/>
      <c r="C30" s="24"/>
      <c r="D30" s="10"/>
    </row>
    <row r="31" spans="2:13" x14ac:dyDescent="0.2">
      <c r="B31" s="10"/>
      <c r="C31" s="24"/>
      <c r="D31" s="10"/>
    </row>
    <row r="32" spans="2:13" x14ac:dyDescent="0.2">
      <c r="B32" s="10"/>
      <c r="C32" s="24"/>
      <c r="D32" s="10"/>
    </row>
    <row r="33" spans="2:14" ht="13.5" customHeight="1" x14ac:dyDescent="0.2">
      <c r="B33" s="10"/>
      <c r="C33" s="24"/>
      <c r="D33" s="10"/>
    </row>
    <row r="34" spans="2:14" ht="13.5" customHeight="1" x14ac:dyDescent="0.2">
      <c r="B34" s="10"/>
      <c r="C34" s="24"/>
      <c r="D34" s="10"/>
      <c r="I34" s="311" t="s">
        <v>303</v>
      </c>
      <c r="L34" s="311" t="s">
        <v>304</v>
      </c>
      <c r="M34" s="311"/>
    </row>
    <row r="35" spans="2:14" ht="13.5" thickBot="1" x14ac:dyDescent="0.25">
      <c r="L35" s="311"/>
      <c r="M35" s="311"/>
    </row>
    <row r="36" spans="2:14" ht="26.25" thickBot="1" x14ac:dyDescent="0.25">
      <c r="B36" s="8" t="s">
        <v>56</v>
      </c>
      <c r="C36" s="8"/>
      <c r="D36" s="8" t="s">
        <v>57</v>
      </c>
      <c r="I36" s="55" t="s">
        <v>25</v>
      </c>
      <c r="J36" s="56" t="s">
        <v>108</v>
      </c>
      <c r="K36" s="1"/>
      <c r="L36" s="366"/>
      <c r="M36" s="366"/>
      <c r="N36" s="1"/>
    </row>
    <row r="37" spans="2:14" x14ac:dyDescent="0.2">
      <c r="B37" s="8">
        <v>7</v>
      </c>
      <c r="C37" s="44" t="s">
        <v>174</v>
      </c>
      <c r="D37" s="13" t="s">
        <v>175</v>
      </c>
      <c r="E37" s="34"/>
      <c r="F37" s="8"/>
      <c r="G37" s="8"/>
      <c r="I37" s="1315" t="s">
        <v>109</v>
      </c>
      <c r="J37" s="52" t="s">
        <v>141</v>
      </c>
      <c r="K37" s="40"/>
      <c r="L37" s="882" t="s">
        <v>109</v>
      </c>
      <c r="M37" s="360" t="s">
        <v>141</v>
      </c>
      <c r="N37" s="40"/>
    </row>
    <row r="38" spans="2:14" x14ac:dyDescent="0.2">
      <c r="B38" s="8">
        <v>11</v>
      </c>
      <c r="C38" s="45" t="s">
        <v>177</v>
      </c>
      <c r="D38" s="13" t="s">
        <v>187</v>
      </c>
      <c r="E38" s="8"/>
      <c r="F38" s="8"/>
      <c r="G38" s="8"/>
      <c r="I38" s="1316"/>
      <c r="J38" s="46" t="s">
        <v>142</v>
      </c>
      <c r="K38" s="41"/>
      <c r="L38" s="883"/>
      <c r="M38" s="361" t="s">
        <v>142</v>
      </c>
      <c r="N38" s="41"/>
    </row>
    <row r="39" spans="2:14" x14ac:dyDescent="0.2">
      <c r="B39" s="8">
        <v>13</v>
      </c>
      <c r="C39" s="43" t="s">
        <v>189</v>
      </c>
      <c r="D39" s="13" t="s">
        <v>179</v>
      </c>
      <c r="E39" s="8"/>
      <c r="F39" s="8"/>
      <c r="G39" s="8"/>
      <c r="I39" s="1316"/>
      <c r="J39" s="46" t="s">
        <v>143</v>
      </c>
      <c r="K39" s="41"/>
      <c r="L39" s="884"/>
      <c r="M39" s="361" t="s">
        <v>143</v>
      </c>
      <c r="N39" s="41"/>
    </row>
    <row r="40" spans="2:14" x14ac:dyDescent="0.2">
      <c r="B40" s="8">
        <v>14</v>
      </c>
      <c r="C40" s="45" t="s">
        <v>176</v>
      </c>
      <c r="D40" s="13" t="s">
        <v>192</v>
      </c>
      <c r="E40" s="8"/>
      <c r="F40" s="8"/>
      <c r="G40" s="8"/>
      <c r="I40" s="1316"/>
      <c r="J40" s="46" t="s">
        <v>144</v>
      </c>
      <c r="K40" s="41"/>
      <c r="L40" s="885" t="s">
        <v>168</v>
      </c>
      <c r="M40" s="362" t="s">
        <v>144</v>
      </c>
      <c r="N40" s="41"/>
    </row>
    <row r="41" spans="2:14" x14ac:dyDescent="0.2">
      <c r="B41" s="8">
        <v>21</v>
      </c>
      <c r="C41" s="43" t="s">
        <v>332</v>
      </c>
      <c r="D41" s="8"/>
      <c r="E41" s="8"/>
      <c r="F41" s="8"/>
      <c r="G41" s="8"/>
      <c r="I41" s="1316"/>
      <c r="J41" s="46" t="s">
        <v>145</v>
      </c>
      <c r="K41" s="41"/>
      <c r="L41" s="886"/>
      <c r="M41" s="362" t="s">
        <v>145</v>
      </c>
      <c r="N41" s="41"/>
    </row>
    <row r="42" spans="2:14" ht="12.75" customHeight="1" x14ac:dyDescent="0.2">
      <c r="B42" s="8">
        <v>22</v>
      </c>
      <c r="C42" s="43" t="s">
        <v>191</v>
      </c>
      <c r="D42" s="8"/>
      <c r="E42" s="8"/>
      <c r="F42" s="8"/>
      <c r="G42" s="8"/>
      <c r="I42" s="1317" t="s">
        <v>168</v>
      </c>
      <c r="J42" s="47" t="s">
        <v>146</v>
      </c>
      <c r="K42" s="41"/>
      <c r="L42" s="886"/>
      <c r="M42" s="362" t="s">
        <v>146</v>
      </c>
      <c r="N42" s="41"/>
    </row>
    <row r="43" spans="2:14" x14ac:dyDescent="0.2">
      <c r="B43" s="8">
        <v>26</v>
      </c>
      <c r="C43" s="48" t="s">
        <v>186</v>
      </c>
      <c r="D43" s="8"/>
      <c r="E43" s="8"/>
      <c r="F43" s="8"/>
      <c r="G43" s="8"/>
      <c r="I43" s="1318"/>
      <c r="J43" s="47" t="s">
        <v>147</v>
      </c>
      <c r="K43" s="41"/>
      <c r="L43" s="886"/>
      <c r="M43" s="362" t="s">
        <v>147</v>
      </c>
      <c r="N43" s="41"/>
    </row>
    <row r="44" spans="2:14" x14ac:dyDescent="0.2">
      <c r="B44" s="8">
        <v>28</v>
      </c>
      <c r="C44" s="43" t="s">
        <v>333</v>
      </c>
      <c r="D44" s="8"/>
      <c r="E44" s="8"/>
      <c r="F44" s="8"/>
      <c r="G44" s="8"/>
      <c r="I44" s="1318"/>
      <c r="J44" s="47" t="s">
        <v>148</v>
      </c>
      <c r="K44" s="41"/>
      <c r="L44" s="886"/>
      <c r="M44" s="362" t="s">
        <v>148</v>
      </c>
      <c r="N44" s="41"/>
    </row>
    <row r="45" spans="2:14" x14ac:dyDescent="0.2">
      <c r="B45" s="8">
        <v>33</v>
      </c>
      <c r="C45" s="48" t="s">
        <v>334</v>
      </c>
      <c r="D45" s="8"/>
      <c r="E45" s="8"/>
      <c r="F45" s="8"/>
      <c r="G45" s="8"/>
      <c r="I45" s="1318"/>
      <c r="J45" s="47" t="s">
        <v>149</v>
      </c>
      <c r="K45" s="41"/>
      <c r="L45" s="887" t="s">
        <v>202</v>
      </c>
      <c r="M45" s="363" t="s">
        <v>149</v>
      </c>
      <c r="N45" s="41"/>
    </row>
    <row r="46" spans="2:14" x14ac:dyDescent="0.2">
      <c r="B46" s="8">
        <v>35</v>
      </c>
      <c r="C46" s="43" t="s">
        <v>188</v>
      </c>
      <c r="D46" s="8"/>
      <c r="E46" s="8"/>
      <c r="F46" s="8"/>
      <c r="G46" s="8"/>
      <c r="I46" s="1311" t="s">
        <v>110</v>
      </c>
      <c r="J46" s="49" t="s">
        <v>150</v>
      </c>
      <c r="K46" s="41"/>
      <c r="L46" s="888"/>
      <c r="M46" s="363" t="s">
        <v>150</v>
      </c>
      <c r="N46" s="41"/>
    </row>
    <row r="47" spans="2:14" x14ac:dyDescent="0.2">
      <c r="B47" s="8">
        <v>39</v>
      </c>
      <c r="C47" s="50" t="s">
        <v>335</v>
      </c>
      <c r="D47" s="8"/>
      <c r="E47" s="8"/>
      <c r="F47" s="8"/>
      <c r="G47" s="8"/>
      <c r="I47" s="1311"/>
      <c r="J47" s="49" t="s">
        <v>151</v>
      </c>
      <c r="K47" s="41"/>
      <c r="L47" s="888"/>
      <c r="M47" s="363" t="s">
        <v>151</v>
      </c>
      <c r="N47" s="41"/>
    </row>
    <row r="48" spans="2:14" x14ac:dyDescent="0.2">
      <c r="B48" s="8">
        <v>44</v>
      </c>
      <c r="C48" s="48" t="s">
        <v>180</v>
      </c>
      <c r="D48" s="8"/>
      <c r="E48" s="8"/>
      <c r="F48" s="8"/>
      <c r="G48" s="8"/>
      <c r="I48" s="1311"/>
      <c r="J48" s="49" t="s">
        <v>152</v>
      </c>
      <c r="K48" s="41"/>
      <c r="L48" s="889"/>
      <c r="M48" s="363" t="s">
        <v>152</v>
      </c>
      <c r="N48" s="41"/>
    </row>
    <row r="49" spans="2:14" x14ac:dyDescent="0.2">
      <c r="B49" s="8">
        <v>52</v>
      </c>
      <c r="C49" s="50" t="s">
        <v>336</v>
      </c>
      <c r="D49" s="8"/>
      <c r="E49" s="8"/>
      <c r="F49" s="8"/>
      <c r="G49" s="8"/>
      <c r="I49" s="1311"/>
      <c r="J49" s="49" t="s">
        <v>153</v>
      </c>
      <c r="K49" s="41"/>
      <c r="L49" s="890" t="s">
        <v>201</v>
      </c>
      <c r="M49" s="364" t="s">
        <v>153</v>
      </c>
      <c r="N49" s="41"/>
    </row>
    <row r="50" spans="2:14" x14ac:dyDescent="0.2">
      <c r="B50" s="8">
        <v>55</v>
      </c>
      <c r="C50" s="48" t="s">
        <v>184</v>
      </c>
      <c r="D50" s="8"/>
      <c r="E50" s="8"/>
      <c r="F50" s="8"/>
      <c r="G50" s="8"/>
      <c r="I50" s="1311"/>
      <c r="J50" s="49" t="s">
        <v>154</v>
      </c>
      <c r="K50" s="41"/>
      <c r="L50" s="891"/>
      <c r="M50" s="364" t="s">
        <v>154</v>
      </c>
      <c r="N50" s="41"/>
    </row>
    <row r="51" spans="2:14" ht="13.5" thickBot="1" x14ac:dyDescent="0.25">
      <c r="B51" s="8">
        <v>65</v>
      </c>
      <c r="C51" s="50" t="s">
        <v>337</v>
      </c>
      <c r="D51" s="8"/>
      <c r="E51" s="8"/>
      <c r="F51" s="8"/>
      <c r="G51" s="8"/>
      <c r="I51" s="1311"/>
      <c r="J51" s="49" t="s">
        <v>155</v>
      </c>
      <c r="K51" s="41"/>
      <c r="L51" s="892"/>
      <c r="M51" s="365" t="s">
        <v>155</v>
      </c>
      <c r="N51" s="41"/>
    </row>
    <row r="52" spans="2:14" x14ac:dyDescent="0.2">
      <c r="B52" s="375"/>
      <c r="C52" s="375"/>
      <c r="D52" s="8"/>
      <c r="E52" s="8"/>
      <c r="F52" s="8"/>
      <c r="G52" s="8"/>
      <c r="I52" s="1311"/>
      <c r="J52" s="49" t="s">
        <v>156</v>
      </c>
      <c r="K52" s="41"/>
      <c r="L52" s="41"/>
      <c r="M52" s="41"/>
      <c r="N52" s="41"/>
    </row>
    <row r="53" spans="2:14" x14ac:dyDescent="0.2">
      <c r="B53" s="375"/>
      <c r="C53" s="375"/>
      <c r="D53" s="8"/>
      <c r="E53" s="8"/>
      <c r="F53" s="8"/>
      <c r="G53" s="8"/>
      <c r="I53" s="1311"/>
      <c r="J53" s="49" t="s">
        <v>157</v>
      </c>
      <c r="K53" s="41"/>
      <c r="L53" s="41"/>
      <c r="M53" s="41"/>
      <c r="N53" s="41"/>
    </row>
    <row r="54" spans="2:14" x14ac:dyDescent="0.2">
      <c r="B54" s="375"/>
      <c r="C54" s="375"/>
      <c r="D54" s="8"/>
      <c r="E54" s="8"/>
      <c r="F54" s="8"/>
      <c r="G54" s="8"/>
      <c r="I54" s="1312" t="s">
        <v>111</v>
      </c>
      <c r="J54" s="51" t="s">
        <v>158</v>
      </c>
      <c r="K54" s="41"/>
      <c r="L54" s="41"/>
      <c r="M54" s="41"/>
      <c r="N54" s="41"/>
    </row>
    <row r="55" spans="2:14" x14ac:dyDescent="0.2">
      <c r="B55" s="375"/>
      <c r="C55" s="375"/>
      <c r="D55" s="8"/>
      <c r="E55" s="8"/>
      <c r="F55" s="8"/>
      <c r="G55" s="8"/>
      <c r="I55" s="1312"/>
      <c r="J55" s="51" t="s">
        <v>159</v>
      </c>
      <c r="K55" s="41"/>
      <c r="L55" s="41"/>
      <c r="M55" s="41"/>
      <c r="N55" s="41"/>
    </row>
    <row r="56" spans="2:14" x14ac:dyDescent="0.2">
      <c r="B56" s="375"/>
      <c r="C56" s="375"/>
      <c r="D56" s="8"/>
      <c r="E56" s="8"/>
      <c r="F56" s="8"/>
      <c r="G56" s="8"/>
      <c r="I56" s="1312"/>
      <c r="J56" s="51" t="s">
        <v>160</v>
      </c>
      <c r="K56" s="41"/>
      <c r="L56" s="41"/>
      <c r="M56" s="41"/>
      <c r="N56" s="41"/>
    </row>
    <row r="57" spans="2:14" x14ac:dyDescent="0.2">
      <c r="B57" s="375"/>
      <c r="C57" s="375"/>
      <c r="D57" s="8"/>
      <c r="E57" s="8"/>
      <c r="F57" s="8"/>
      <c r="G57" s="8"/>
      <c r="I57" s="1312"/>
      <c r="J57" s="51" t="s">
        <v>161</v>
      </c>
      <c r="K57" s="41"/>
      <c r="L57" s="41"/>
      <c r="M57" s="41"/>
      <c r="N57" s="41"/>
    </row>
    <row r="58" spans="2:14" x14ac:dyDescent="0.2">
      <c r="B58" s="375"/>
      <c r="C58" s="375"/>
      <c r="D58" s="8"/>
      <c r="E58" s="8"/>
      <c r="F58" s="8"/>
      <c r="G58" s="8"/>
      <c r="I58" s="1312"/>
      <c r="J58" s="51" t="s">
        <v>162</v>
      </c>
      <c r="K58" s="41"/>
      <c r="L58" s="41"/>
      <c r="M58" s="41"/>
      <c r="N58" s="41"/>
    </row>
    <row r="59" spans="2:14" x14ac:dyDescent="0.2">
      <c r="B59" s="375"/>
      <c r="C59" s="375"/>
      <c r="D59" s="8"/>
      <c r="E59" s="8"/>
      <c r="F59" s="8"/>
      <c r="G59" s="8"/>
      <c r="I59" s="1312"/>
      <c r="J59" s="51" t="s">
        <v>163</v>
      </c>
      <c r="K59" s="41"/>
      <c r="L59" s="41"/>
      <c r="M59" s="41"/>
      <c r="N59" s="41"/>
    </row>
    <row r="60" spans="2:14" x14ac:dyDescent="0.2">
      <c r="B60" s="375"/>
      <c r="C60" s="375"/>
      <c r="D60" s="8"/>
      <c r="E60" s="8"/>
      <c r="F60" s="8"/>
      <c r="G60" s="8"/>
      <c r="I60" s="1312"/>
      <c r="J60" s="51" t="s">
        <v>164</v>
      </c>
      <c r="K60" s="41"/>
      <c r="L60" s="41"/>
      <c r="M60" s="41"/>
      <c r="N60" s="41"/>
    </row>
    <row r="61" spans="2:14" x14ac:dyDescent="0.2">
      <c r="B61" s="375"/>
      <c r="C61" s="375"/>
      <c r="D61" s="8"/>
      <c r="E61" s="8"/>
      <c r="F61" s="8"/>
      <c r="G61" s="8"/>
      <c r="I61" s="1312"/>
      <c r="J61" s="51" t="s">
        <v>165</v>
      </c>
      <c r="K61" s="41"/>
      <c r="L61" s="41"/>
      <c r="M61" s="41"/>
      <c r="N61" s="41"/>
    </row>
    <row r="62" spans="2:14" x14ac:dyDescent="0.2">
      <c r="I62" s="41"/>
      <c r="J62" s="41"/>
      <c r="K62" s="41"/>
      <c r="L62" s="41"/>
      <c r="M62" s="41"/>
      <c r="N62" s="41"/>
    </row>
    <row r="63" spans="2:14" x14ac:dyDescent="0.2">
      <c r="I63" s="41"/>
      <c r="J63" s="41"/>
      <c r="K63" s="41"/>
      <c r="L63" s="41"/>
      <c r="M63" s="41"/>
      <c r="N63" s="41"/>
    </row>
    <row r="64" spans="2:14" ht="13.5" thickBot="1" x14ac:dyDescent="0.25">
      <c r="I64" s="41"/>
      <c r="J64" s="41"/>
      <c r="K64" s="41"/>
      <c r="L64" s="41"/>
      <c r="M64" s="41"/>
      <c r="N64" s="41"/>
    </row>
    <row r="65" spans="2:14" x14ac:dyDescent="0.2">
      <c r="B65" s="13" t="s">
        <v>70</v>
      </c>
      <c r="C65" s="13"/>
      <c r="E65" s="58" t="s">
        <v>2</v>
      </c>
      <c r="F65" s="59">
        <v>1</v>
      </c>
      <c r="G65" s="59">
        <v>2</v>
      </c>
      <c r="H65" s="59">
        <v>3</v>
      </c>
      <c r="I65" s="60">
        <v>4</v>
      </c>
      <c r="J65" s="41"/>
      <c r="K65" s="41"/>
      <c r="L65" s="41"/>
      <c r="M65" s="41"/>
      <c r="N65" s="41"/>
    </row>
    <row r="66" spans="2:14" ht="15.75" x14ac:dyDescent="0.25">
      <c r="B66" s="38" t="s">
        <v>79</v>
      </c>
      <c r="C66" s="38"/>
      <c r="D66" s="66" t="s">
        <v>172</v>
      </c>
      <c r="E66" s="61">
        <v>1</v>
      </c>
      <c r="F66" s="41">
        <v>6</v>
      </c>
      <c r="G66" s="41">
        <v>7</v>
      </c>
      <c r="H66" s="41">
        <v>11</v>
      </c>
      <c r="I66" s="62">
        <v>13</v>
      </c>
      <c r="J66" s="41"/>
      <c r="K66" s="41"/>
      <c r="L66" s="41"/>
      <c r="M66" s="41"/>
      <c r="N66" s="41"/>
    </row>
    <row r="67" spans="2:14" ht="15.75" x14ac:dyDescent="0.25">
      <c r="B67" s="38" t="s">
        <v>80</v>
      </c>
      <c r="C67" s="38"/>
      <c r="E67" s="61">
        <v>2</v>
      </c>
      <c r="F67" s="41">
        <v>12</v>
      </c>
      <c r="G67" s="41">
        <v>14</v>
      </c>
      <c r="H67" s="41">
        <v>22</v>
      </c>
      <c r="I67" s="62">
        <v>26</v>
      </c>
      <c r="J67" s="41"/>
      <c r="K67" s="41"/>
      <c r="L67" s="41"/>
      <c r="M67" s="41"/>
      <c r="N67" s="41"/>
    </row>
    <row r="68" spans="2:14" ht="15.75" x14ac:dyDescent="0.25">
      <c r="B68" s="38" t="s">
        <v>81</v>
      </c>
      <c r="C68" s="38"/>
      <c r="E68" s="61">
        <v>3</v>
      </c>
      <c r="F68" s="41">
        <v>18</v>
      </c>
      <c r="G68" s="41">
        <v>21</v>
      </c>
      <c r="H68" s="41">
        <v>33</v>
      </c>
      <c r="I68" s="62">
        <v>39</v>
      </c>
      <c r="J68" s="41"/>
      <c r="K68" s="41"/>
      <c r="L68" s="41"/>
      <c r="M68" s="41"/>
      <c r="N68" s="41"/>
    </row>
    <row r="69" spans="2:14" ht="15.75" x14ac:dyDescent="0.25">
      <c r="B69" s="38" t="s">
        <v>82</v>
      </c>
      <c r="C69" s="38"/>
      <c r="E69" s="61">
        <v>4</v>
      </c>
      <c r="F69" s="41">
        <v>24</v>
      </c>
      <c r="G69" s="41">
        <v>28</v>
      </c>
      <c r="H69" s="41">
        <v>44</v>
      </c>
      <c r="I69" s="62">
        <v>52</v>
      </c>
      <c r="J69" s="41"/>
      <c r="K69" s="41"/>
      <c r="L69" s="41"/>
      <c r="M69" s="41"/>
      <c r="N69" s="41"/>
    </row>
    <row r="70" spans="2:14" ht="16.5" thickBot="1" x14ac:dyDescent="0.3">
      <c r="B70" s="38" t="s">
        <v>83</v>
      </c>
      <c r="C70" s="38"/>
      <c r="E70" s="63">
        <v>5</v>
      </c>
      <c r="F70" s="64">
        <v>30</v>
      </c>
      <c r="G70" s="64">
        <v>35</v>
      </c>
      <c r="H70" s="64">
        <v>55</v>
      </c>
      <c r="I70" s="65">
        <v>65</v>
      </c>
      <c r="J70" s="41"/>
      <c r="K70" s="41"/>
      <c r="L70" s="41"/>
      <c r="M70" s="41"/>
      <c r="N70" s="41"/>
    </row>
    <row r="71" spans="2:14" ht="15.75" x14ac:dyDescent="0.25">
      <c r="B71" s="38" t="s">
        <v>84</v>
      </c>
      <c r="C71" s="38"/>
      <c r="I71" s="41"/>
      <c r="J71" s="41"/>
      <c r="K71" s="41"/>
      <c r="L71" s="41"/>
      <c r="M71" s="41"/>
      <c r="N71" s="41"/>
    </row>
    <row r="72" spans="2:14" ht="15.75" x14ac:dyDescent="0.25">
      <c r="B72" s="38" t="s">
        <v>85</v>
      </c>
      <c r="C72" s="38"/>
      <c r="I72" s="41"/>
      <c r="J72" s="41"/>
      <c r="K72" s="41"/>
      <c r="L72" s="41"/>
      <c r="M72" s="41"/>
      <c r="N72" s="41"/>
    </row>
    <row r="73" spans="2:14" ht="15.75" x14ac:dyDescent="0.25">
      <c r="B73" s="38" t="s">
        <v>86</v>
      </c>
      <c r="I73" s="41"/>
      <c r="J73" s="41"/>
      <c r="K73" s="41"/>
      <c r="L73" s="41"/>
      <c r="M73" s="41"/>
      <c r="N73" s="41"/>
    </row>
    <row r="74" spans="2:14" ht="15.75" x14ac:dyDescent="0.25">
      <c r="B74" s="38" t="s">
        <v>87</v>
      </c>
      <c r="F74">
        <v>0</v>
      </c>
      <c r="G74">
        <v>50</v>
      </c>
      <c r="H74">
        <v>0</v>
      </c>
      <c r="I74" s="41"/>
      <c r="J74" s="41"/>
      <c r="K74" s="41"/>
      <c r="L74" s="41"/>
      <c r="M74" s="41"/>
      <c r="N74" s="41"/>
    </row>
    <row r="75" spans="2:14" ht="15.75" x14ac:dyDescent="0.25">
      <c r="B75" s="38" t="s">
        <v>75</v>
      </c>
      <c r="F75">
        <v>51</v>
      </c>
      <c r="G75">
        <v>75</v>
      </c>
      <c r="H75">
        <v>-1</v>
      </c>
      <c r="I75" s="41"/>
      <c r="J75" s="41"/>
      <c r="K75" s="41"/>
      <c r="L75" s="41"/>
      <c r="M75" s="41"/>
      <c r="N75" s="41"/>
    </row>
    <row r="76" spans="2:14" x14ac:dyDescent="0.2">
      <c r="F76">
        <v>76</v>
      </c>
      <c r="G76">
        <v>100</v>
      </c>
      <c r="H76">
        <v>-2</v>
      </c>
      <c r="I76" s="41"/>
      <c r="J76" s="41"/>
      <c r="K76" s="41"/>
      <c r="L76" s="41"/>
      <c r="M76" s="41"/>
      <c r="N76" s="41"/>
    </row>
    <row r="77" spans="2:14" x14ac:dyDescent="0.2">
      <c r="B77" s="13" t="s">
        <v>71</v>
      </c>
      <c r="I77" s="41"/>
      <c r="J77" s="41"/>
      <c r="K77" s="41"/>
      <c r="L77" s="41"/>
      <c r="M77" s="41"/>
      <c r="N77" s="41"/>
    </row>
    <row r="78" spans="2:14" ht="15.75" x14ac:dyDescent="0.25">
      <c r="B78" s="38" t="s">
        <v>72</v>
      </c>
      <c r="D78" s="42" t="s">
        <v>72</v>
      </c>
      <c r="I78" s="41"/>
      <c r="J78" s="41"/>
      <c r="K78" s="41"/>
      <c r="L78" s="41"/>
      <c r="M78" s="41"/>
      <c r="N78" s="41"/>
    </row>
    <row r="79" spans="2:14" ht="15.75" x14ac:dyDescent="0.25">
      <c r="B79" s="38" t="s">
        <v>73</v>
      </c>
      <c r="D79" s="42" t="s">
        <v>101</v>
      </c>
      <c r="I79" s="41"/>
      <c r="J79" s="41"/>
      <c r="K79" s="41"/>
      <c r="L79" s="41"/>
      <c r="M79" s="41"/>
      <c r="N79" s="41"/>
    </row>
    <row r="80" spans="2:14" ht="15.75" x14ac:dyDescent="0.25">
      <c r="B80" s="38" t="s">
        <v>74</v>
      </c>
      <c r="D80" s="42" t="s">
        <v>75</v>
      </c>
      <c r="I80" s="41"/>
      <c r="J80" s="41"/>
      <c r="K80" s="41"/>
      <c r="L80" s="41"/>
      <c r="M80" s="41"/>
      <c r="N80" s="41"/>
    </row>
    <row r="81" spans="2:14" ht="15.75" x14ac:dyDescent="0.25">
      <c r="B81" s="38" t="s">
        <v>75</v>
      </c>
      <c r="D81" s="42" t="s">
        <v>100</v>
      </c>
      <c r="I81" s="41"/>
      <c r="J81" s="41"/>
      <c r="K81" s="41"/>
      <c r="L81" s="41"/>
      <c r="M81" s="41"/>
      <c r="N81" s="41"/>
    </row>
    <row r="82" spans="2:14" ht="15.75" x14ac:dyDescent="0.25">
      <c r="B82" s="38" t="s">
        <v>78</v>
      </c>
      <c r="D82" s="42" t="s">
        <v>77</v>
      </c>
      <c r="I82" s="41"/>
      <c r="J82" s="41"/>
      <c r="K82" s="41"/>
      <c r="L82" s="41"/>
      <c r="M82" s="41"/>
      <c r="N82" s="41"/>
    </row>
    <row r="83" spans="2:14" ht="15.75" x14ac:dyDescent="0.25">
      <c r="B83" s="38" t="s">
        <v>76</v>
      </c>
      <c r="D83" s="53" t="s">
        <v>76</v>
      </c>
      <c r="I83" s="41"/>
      <c r="J83" s="41"/>
      <c r="K83" s="41"/>
      <c r="L83" s="41"/>
      <c r="M83" s="41"/>
      <c r="N83" s="41"/>
    </row>
    <row r="84" spans="2:14" ht="15.75" x14ac:dyDescent="0.25">
      <c r="B84" s="38" t="s">
        <v>77</v>
      </c>
      <c r="D84" s="53" t="s">
        <v>169</v>
      </c>
      <c r="I84" s="41"/>
      <c r="J84" s="41"/>
      <c r="K84" s="41"/>
      <c r="L84" s="41"/>
      <c r="M84" s="41"/>
      <c r="N84" s="41"/>
    </row>
    <row r="85" spans="2:14" x14ac:dyDescent="0.2">
      <c r="I85" s="41"/>
      <c r="J85" s="41"/>
      <c r="K85" s="41"/>
      <c r="L85" s="41"/>
      <c r="M85" s="41"/>
      <c r="N85" s="41"/>
    </row>
    <row r="86" spans="2:14" x14ac:dyDescent="0.2">
      <c r="I86" s="41"/>
      <c r="J86" s="41"/>
      <c r="K86" s="41"/>
      <c r="L86" s="41"/>
      <c r="M86" s="41"/>
      <c r="N86" s="41"/>
    </row>
    <row r="87" spans="2:14" x14ac:dyDescent="0.2">
      <c r="I87" s="41"/>
      <c r="J87" s="41"/>
      <c r="K87" s="41"/>
      <c r="L87" s="41"/>
      <c r="M87" s="41"/>
      <c r="N87" s="41"/>
    </row>
    <row r="88" spans="2:14" x14ac:dyDescent="0.2">
      <c r="I88" s="41"/>
      <c r="J88" s="41"/>
      <c r="K88" s="41"/>
      <c r="L88" s="41"/>
      <c r="M88" s="41"/>
      <c r="N88" s="41"/>
    </row>
  </sheetData>
  <dataConsolidate/>
  <mergeCells count="14">
    <mergeCell ref="I46:I53"/>
    <mergeCell ref="I54:I61"/>
    <mergeCell ref="I20:L20"/>
    <mergeCell ref="I19:L19"/>
    <mergeCell ref="I37:I41"/>
    <mergeCell ref="I42:I45"/>
    <mergeCell ref="L45:L48"/>
    <mergeCell ref="L49:L51"/>
    <mergeCell ref="L40:L44"/>
    <mergeCell ref="J13:J15"/>
    <mergeCell ref="K13:K15"/>
    <mergeCell ref="L13:L15"/>
    <mergeCell ref="M13:M15"/>
    <mergeCell ref="L37:L39"/>
  </mergeCells>
  <pageMargins left="0.7" right="0.7" top="0.75" bottom="0.75" header="0.3" footer="0.3"/>
  <pageSetup paperSize="9" orientation="portrait"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B3:E21"/>
  <sheetViews>
    <sheetView workbookViewId="0"/>
  </sheetViews>
  <sheetFormatPr baseColWidth="10" defaultColWidth="11.42578125" defaultRowHeight="12.75" x14ac:dyDescent="0.2"/>
  <cols>
    <col min="1" max="1" width="11.42578125" style="57"/>
    <col min="2" max="2" width="39.42578125" style="57" customWidth="1"/>
    <col min="3" max="3" width="45.42578125" style="57" customWidth="1"/>
    <col min="4" max="4" width="41.5703125" style="57" customWidth="1"/>
    <col min="5" max="5" width="40" style="57" customWidth="1"/>
    <col min="6" max="16384" width="11.42578125" style="57"/>
  </cols>
  <sheetData>
    <row r="3" spans="2:5" x14ac:dyDescent="0.2">
      <c r="B3" s="15"/>
      <c r="C3" s="15"/>
      <c r="D3" s="15"/>
      <c r="E3" s="15"/>
    </row>
    <row r="4" spans="2:5" ht="33.75" customHeight="1" x14ac:dyDescent="0.2"/>
    <row r="5" spans="2:5" ht="41.25" customHeight="1" x14ac:dyDescent="0.2"/>
    <row r="6" spans="2:5" ht="25.5" customHeight="1" x14ac:dyDescent="0.2">
      <c r="B6" s="15"/>
      <c r="C6" s="15"/>
      <c r="D6" s="15"/>
      <c r="E6" s="15"/>
    </row>
    <row r="7" spans="2:5" ht="39.75" customHeight="1" x14ac:dyDescent="0.2">
      <c r="B7" s="15"/>
      <c r="C7" s="15"/>
      <c r="D7" s="15"/>
      <c r="E7" s="15"/>
    </row>
    <row r="8" spans="2:5" ht="40.5" customHeight="1" x14ac:dyDescent="0.2">
      <c r="B8" s="15"/>
      <c r="C8" s="15"/>
      <c r="D8" s="15"/>
    </row>
    <row r="9" spans="2:5" ht="51.75" customHeight="1" x14ac:dyDescent="0.2">
      <c r="B9" s="15"/>
      <c r="C9" s="15"/>
    </row>
    <row r="15" spans="2:5" x14ac:dyDescent="0.2">
      <c r="B15" s="15"/>
    </row>
    <row r="17" spans="2:2" x14ac:dyDescent="0.2">
      <c r="B17" s="15"/>
    </row>
    <row r="18" spans="2:2" x14ac:dyDescent="0.2">
      <c r="B18" s="15"/>
    </row>
    <row r="19" spans="2:2" x14ac:dyDescent="0.2">
      <c r="B19" s="15"/>
    </row>
    <row r="20" spans="2:2" x14ac:dyDescent="0.2">
      <c r="B20" s="15"/>
    </row>
    <row r="21" spans="2:2" x14ac:dyDescent="0.2">
      <c r="B21"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tabColor rgb="FF00B0F0"/>
    <pageSetUpPr fitToPage="1"/>
  </sheetPr>
  <dimension ref="B3:O43"/>
  <sheetViews>
    <sheetView topLeftCell="B22" zoomScale="70" zoomScaleNormal="70" workbookViewId="0">
      <selection activeCell="B14" sqref="B14:F24"/>
    </sheetView>
  </sheetViews>
  <sheetFormatPr baseColWidth="10" defaultColWidth="11.42578125" defaultRowHeight="18" x14ac:dyDescent="0.25"/>
  <cols>
    <col min="1" max="1" width="6.85546875" style="75" customWidth="1"/>
    <col min="2" max="2" width="11.140625" style="75" customWidth="1"/>
    <col min="3" max="3" width="32.7109375" style="75" customWidth="1"/>
    <col min="4" max="4" width="17.5703125" style="75" customWidth="1"/>
    <col min="5" max="5" width="14.85546875" style="75" customWidth="1"/>
    <col min="6" max="6" width="11.5703125" style="75" customWidth="1"/>
    <col min="7" max="7" width="47.28515625" style="75" customWidth="1"/>
    <col min="8" max="8" width="45.28515625" style="75" customWidth="1"/>
    <col min="9" max="9" width="10.5703125" style="75" customWidth="1"/>
    <col min="10" max="10" width="11.140625" style="75" customWidth="1"/>
    <col min="11" max="11" width="34.85546875" style="75" customWidth="1"/>
    <col min="12" max="12" width="30.28515625" style="75" customWidth="1"/>
    <col min="13" max="16384" width="11.42578125" style="75"/>
  </cols>
  <sheetData>
    <row r="3" spans="2:15" ht="18.75" thickBot="1" x14ac:dyDescent="0.3">
      <c r="B3" s="600"/>
      <c r="C3" s="600"/>
      <c r="D3" s="600"/>
      <c r="E3" s="600"/>
      <c r="F3" s="600"/>
      <c r="G3" s="600"/>
      <c r="H3" s="600"/>
      <c r="I3" s="600"/>
      <c r="J3" s="600"/>
      <c r="K3" s="600"/>
      <c r="L3" s="600"/>
    </row>
    <row r="4" spans="2:15" x14ac:dyDescent="0.25">
      <c r="B4" s="631"/>
      <c r="C4" s="632"/>
      <c r="D4" s="615" t="s">
        <v>68</v>
      </c>
      <c r="E4" s="616"/>
      <c r="F4" s="616"/>
      <c r="G4" s="616"/>
      <c r="H4" s="616"/>
      <c r="I4" s="616"/>
      <c r="J4" s="616"/>
      <c r="K4" s="617"/>
      <c r="L4" s="135" t="s">
        <v>550</v>
      </c>
    </row>
    <row r="5" spans="2:15" x14ac:dyDescent="0.25">
      <c r="B5" s="633"/>
      <c r="C5" s="634"/>
      <c r="D5" s="624" t="s">
        <v>58</v>
      </c>
      <c r="E5" s="625"/>
      <c r="F5" s="625"/>
      <c r="G5" s="625"/>
      <c r="H5" s="625"/>
      <c r="I5" s="625"/>
      <c r="J5" s="625"/>
      <c r="K5" s="626"/>
      <c r="L5" s="136" t="s">
        <v>216</v>
      </c>
    </row>
    <row r="6" spans="2:15" x14ac:dyDescent="0.25">
      <c r="B6" s="633"/>
      <c r="C6" s="634"/>
      <c r="D6" s="624" t="s">
        <v>59</v>
      </c>
      <c r="E6" s="625"/>
      <c r="F6" s="625"/>
      <c r="G6" s="625"/>
      <c r="H6" s="625"/>
      <c r="I6" s="625"/>
      <c r="J6" s="625"/>
      <c r="K6" s="626"/>
      <c r="L6" s="136" t="s">
        <v>548</v>
      </c>
      <c r="M6" s="75" t="s">
        <v>171</v>
      </c>
    </row>
    <row r="7" spans="2:15" ht="24" customHeight="1" thickBot="1" x14ac:dyDescent="0.3">
      <c r="B7" s="635"/>
      <c r="C7" s="636"/>
      <c r="D7" s="627" t="s">
        <v>549</v>
      </c>
      <c r="E7" s="628"/>
      <c r="F7" s="628"/>
      <c r="G7" s="628"/>
      <c r="H7" s="628"/>
      <c r="I7" s="628"/>
      <c r="J7" s="628"/>
      <c r="K7" s="629"/>
      <c r="L7" s="137" t="s">
        <v>60</v>
      </c>
    </row>
    <row r="8" spans="2:15" x14ac:dyDescent="0.25">
      <c r="B8" s="630" t="str">
        <f>+'SEPG-F-056'!B6:G6</f>
        <v>PROCESO " GESTIÓN CONTRACTUAL Y DE SEGUIMIENTO DE INFRAESTRUCTURA DE TRANSPORTE "</v>
      </c>
      <c r="C8" s="630"/>
      <c r="D8" s="630"/>
      <c r="E8" s="630"/>
      <c r="F8" s="630"/>
      <c r="G8" s="630"/>
      <c r="H8" s="630"/>
      <c r="I8" s="630"/>
      <c r="J8" s="630"/>
      <c r="K8" s="630"/>
      <c r="L8" s="630"/>
    </row>
    <row r="9" spans="2:15" ht="18.75" thickBot="1" x14ac:dyDescent="0.3">
      <c r="B9" s="457" t="s">
        <v>3</v>
      </c>
      <c r="C9" s="458">
        <f>+'SEPG-F-056'!C9</f>
        <v>42736</v>
      </c>
      <c r="D9" s="76"/>
      <c r="E9" s="76"/>
      <c r="F9" s="76"/>
      <c r="G9" s="76"/>
      <c r="H9" s="76"/>
      <c r="I9" s="76"/>
      <c r="J9" s="76"/>
    </row>
    <row r="10" spans="2:15" ht="30.75" customHeight="1" thickBot="1" x14ac:dyDescent="0.3">
      <c r="B10" s="603" t="str">
        <f>+'SEPG-F-056'!B7</f>
        <v>MAPA DE RIESGO Y MEDIDAS ANTICORRUPCION VICEPRESIDENCIA EJECUTIVA 2017</v>
      </c>
      <c r="C10" s="614"/>
      <c r="D10" s="614"/>
      <c r="E10" s="614"/>
      <c r="F10" s="614"/>
      <c r="G10" s="614"/>
      <c r="H10" s="614"/>
      <c r="I10" s="614"/>
      <c r="J10" s="614"/>
      <c r="K10" s="614"/>
      <c r="L10" s="604"/>
    </row>
    <row r="11" spans="2:15" ht="75" customHeight="1" thickBot="1" x14ac:dyDescent="0.3">
      <c r="B11" s="603" t="s">
        <v>212</v>
      </c>
      <c r="C11" s="604"/>
      <c r="D11" s="610" t="str">
        <f>+'SEPG-F-056'!D10:G10</f>
        <v>Garantizar el buen desarrollo de la ejecución contractual, mediante la supervisión, administración, seguimiento, verificación y evaluación del cumplimiento de los contratos de Interventoría y de Concesión u otras formas de Asociación Público Privada de Infraestructura de Transporte en todos sus modos; incorporando la gestión social, predial y ambiental, para ofrecer infraestructura de calidad para el desarrollo del país.</v>
      </c>
      <c r="E11" s="611"/>
      <c r="F11" s="611"/>
      <c r="G11" s="611"/>
      <c r="H11" s="611"/>
      <c r="I11" s="611"/>
      <c r="J11" s="611"/>
      <c r="K11" s="611"/>
      <c r="L11" s="612"/>
      <c r="O11" s="77" t="s">
        <v>173</v>
      </c>
    </row>
    <row r="12" spans="2:15" ht="4.5" customHeight="1" x14ac:dyDescent="0.25">
      <c r="B12" s="613"/>
      <c r="C12" s="613"/>
      <c r="D12" s="601"/>
      <c r="E12" s="601"/>
      <c r="F12" s="601"/>
      <c r="G12" s="601"/>
      <c r="H12" s="602"/>
      <c r="I12" s="602"/>
      <c r="J12" s="602"/>
      <c r="K12" s="602"/>
      <c r="L12" s="602"/>
    </row>
    <row r="13" spans="2:15" ht="15" customHeight="1" thickBot="1" x14ac:dyDescent="0.3"/>
    <row r="14" spans="2:15" ht="25.5" customHeight="1" x14ac:dyDescent="0.25">
      <c r="B14" s="605" t="s">
        <v>28</v>
      </c>
      <c r="C14" s="586" t="s">
        <v>267</v>
      </c>
      <c r="D14" s="621" t="s">
        <v>266</v>
      </c>
      <c r="E14" s="621"/>
      <c r="F14" s="621"/>
      <c r="G14" s="585" t="s">
        <v>132</v>
      </c>
      <c r="H14" s="586"/>
      <c r="I14" s="621" t="s">
        <v>88</v>
      </c>
      <c r="J14" s="621"/>
      <c r="K14" s="621"/>
      <c r="L14" s="618" t="s">
        <v>21</v>
      </c>
    </row>
    <row r="15" spans="2:15" ht="25.5" customHeight="1" x14ac:dyDescent="0.25">
      <c r="B15" s="606"/>
      <c r="C15" s="608"/>
      <c r="D15" s="622"/>
      <c r="E15" s="622"/>
      <c r="F15" s="622"/>
      <c r="G15" s="587"/>
      <c r="H15" s="588"/>
      <c r="I15" s="622"/>
      <c r="J15" s="622"/>
      <c r="K15" s="622"/>
      <c r="L15" s="619"/>
    </row>
    <row r="16" spans="2:15" ht="33" customHeight="1" thickBot="1" x14ac:dyDescent="0.3">
      <c r="B16" s="607"/>
      <c r="C16" s="609"/>
      <c r="D16" s="623"/>
      <c r="E16" s="623"/>
      <c r="F16" s="623"/>
      <c r="G16" s="381" t="s">
        <v>414</v>
      </c>
      <c r="H16" s="381" t="s">
        <v>415</v>
      </c>
      <c r="I16" s="623"/>
      <c r="J16" s="623"/>
      <c r="K16" s="623"/>
      <c r="L16" s="620"/>
    </row>
    <row r="17" spans="2:12" ht="279.75" customHeight="1" x14ac:dyDescent="0.25">
      <c r="B17" s="138" t="s">
        <v>510</v>
      </c>
      <c r="C17" s="490" t="s">
        <v>412</v>
      </c>
      <c r="D17" s="651" t="s">
        <v>413</v>
      </c>
      <c r="E17" s="651"/>
      <c r="F17" s="651"/>
      <c r="G17" s="491" t="s">
        <v>518</v>
      </c>
      <c r="H17" s="492" t="s">
        <v>519</v>
      </c>
      <c r="I17" s="592" t="s">
        <v>520</v>
      </c>
      <c r="J17" s="592"/>
      <c r="K17" s="592"/>
      <c r="L17" s="144" t="str">
        <f>+'SEPG-F-058 '!N17</f>
        <v>Riesgo de Corrupción</v>
      </c>
    </row>
    <row r="18" spans="2:12" ht="221.25" customHeight="1" x14ac:dyDescent="0.25">
      <c r="B18" s="138" t="s">
        <v>511</v>
      </c>
      <c r="C18" s="493" t="s">
        <v>416</v>
      </c>
      <c r="D18" s="652" t="s">
        <v>417</v>
      </c>
      <c r="E18" s="653"/>
      <c r="F18" s="654"/>
      <c r="G18" s="491" t="s">
        <v>418</v>
      </c>
      <c r="H18" s="492" t="s">
        <v>419</v>
      </c>
      <c r="I18" s="592" t="s">
        <v>481</v>
      </c>
      <c r="J18" s="592"/>
      <c r="K18" s="592"/>
      <c r="L18" s="144" t="str">
        <f>+'SEPG-F-058 '!N18</f>
        <v>Riesgo de Corrupción</v>
      </c>
    </row>
    <row r="19" spans="2:12" ht="134.25" customHeight="1" x14ac:dyDescent="0.25">
      <c r="B19" s="138" t="s">
        <v>512</v>
      </c>
      <c r="C19" s="217" t="s">
        <v>420</v>
      </c>
      <c r="D19" s="589" t="s">
        <v>421</v>
      </c>
      <c r="E19" s="590"/>
      <c r="F19" s="591"/>
      <c r="G19" s="494" t="s">
        <v>422</v>
      </c>
      <c r="H19" s="495" t="s">
        <v>521</v>
      </c>
      <c r="I19" s="592" t="s">
        <v>480</v>
      </c>
      <c r="J19" s="592"/>
      <c r="K19" s="592"/>
      <c r="L19" s="144" t="str">
        <f>+'SEPG-F-058 '!N19</f>
        <v>Riesgo de Corrupción</v>
      </c>
    </row>
    <row r="20" spans="2:12" ht="192" customHeight="1" x14ac:dyDescent="0.25">
      <c r="B20" s="138" t="s">
        <v>513</v>
      </c>
      <c r="C20" s="217" t="s">
        <v>423</v>
      </c>
      <c r="D20" s="589" t="s">
        <v>424</v>
      </c>
      <c r="E20" s="590"/>
      <c r="F20" s="591"/>
      <c r="G20" s="494" t="s">
        <v>425</v>
      </c>
      <c r="H20" s="494" t="s">
        <v>426</v>
      </c>
      <c r="I20" s="593" t="s">
        <v>522</v>
      </c>
      <c r="J20" s="594"/>
      <c r="K20" s="595"/>
      <c r="L20" s="144" t="str">
        <f>+'SEPG-F-058 '!N20</f>
        <v>Riesgo de Corrupción</v>
      </c>
    </row>
    <row r="21" spans="2:12" ht="201.75" customHeight="1" x14ac:dyDescent="0.25">
      <c r="B21" s="138" t="s">
        <v>514</v>
      </c>
      <c r="C21" s="217" t="s">
        <v>427</v>
      </c>
      <c r="D21" s="589" t="s">
        <v>428</v>
      </c>
      <c r="E21" s="590"/>
      <c r="F21" s="591"/>
      <c r="G21" s="494" t="s">
        <v>429</v>
      </c>
      <c r="H21" s="495" t="s">
        <v>430</v>
      </c>
      <c r="I21" s="592" t="s">
        <v>522</v>
      </c>
      <c r="J21" s="592"/>
      <c r="K21" s="592"/>
      <c r="L21" s="144" t="str">
        <f>+'SEPG-F-058 '!N21</f>
        <v>Riesgo de Corrupción</v>
      </c>
    </row>
    <row r="22" spans="2:12" ht="146.25" customHeight="1" x14ac:dyDescent="0.25">
      <c r="B22" s="138" t="s">
        <v>515</v>
      </c>
      <c r="C22" s="217" t="s">
        <v>431</v>
      </c>
      <c r="D22" s="589" t="s">
        <v>432</v>
      </c>
      <c r="E22" s="590"/>
      <c r="F22" s="591"/>
      <c r="G22" s="494" t="s">
        <v>433</v>
      </c>
      <c r="H22" s="495" t="s">
        <v>434</v>
      </c>
      <c r="I22" s="592" t="s">
        <v>522</v>
      </c>
      <c r="J22" s="592"/>
      <c r="K22" s="592"/>
      <c r="L22" s="144" t="str">
        <f>+'SEPG-F-058 '!N22</f>
        <v>Riesgo de Corrupción</v>
      </c>
    </row>
    <row r="23" spans="2:12" ht="90" customHeight="1" x14ac:dyDescent="0.25">
      <c r="B23" s="138" t="s">
        <v>516</v>
      </c>
      <c r="C23" s="261" t="s">
        <v>435</v>
      </c>
      <c r="D23" s="589" t="s">
        <v>436</v>
      </c>
      <c r="E23" s="590"/>
      <c r="F23" s="591"/>
      <c r="G23" s="494" t="s">
        <v>476</v>
      </c>
      <c r="H23" s="494" t="s">
        <v>477</v>
      </c>
      <c r="I23" s="592" t="s">
        <v>523</v>
      </c>
      <c r="J23" s="592"/>
      <c r="K23" s="592"/>
      <c r="L23" s="144" t="str">
        <f>+'SEPG-F-058 '!N23</f>
        <v>Riesgo de Corrupción</v>
      </c>
    </row>
    <row r="24" spans="2:12" ht="206.25" customHeight="1" x14ac:dyDescent="0.25">
      <c r="B24" s="138" t="s">
        <v>517</v>
      </c>
      <c r="C24" s="217" t="s">
        <v>437</v>
      </c>
      <c r="D24" s="589" t="s">
        <v>438</v>
      </c>
      <c r="E24" s="590"/>
      <c r="F24" s="591"/>
      <c r="G24" s="499" t="s">
        <v>478</v>
      </c>
      <c r="H24" s="494" t="s">
        <v>479</v>
      </c>
      <c r="I24" s="592" t="s">
        <v>482</v>
      </c>
      <c r="J24" s="592"/>
      <c r="K24" s="592"/>
      <c r="L24" s="144" t="str">
        <f>+'SEPG-F-058 '!N24</f>
        <v>Riesgo de Corrupción</v>
      </c>
    </row>
    <row r="25" spans="2:12" ht="95.1" hidden="1" customHeight="1" x14ac:dyDescent="0.25">
      <c r="B25" s="139" t="e">
        <f t="shared" ref="B25:B36" si="0">B24+1</f>
        <v>#VALUE!</v>
      </c>
      <c r="C25" s="217"/>
      <c r="D25" s="589"/>
      <c r="E25" s="590"/>
      <c r="F25" s="591"/>
      <c r="G25" s="589"/>
      <c r="H25" s="591"/>
      <c r="I25" s="596"/>
      <c r="J25" s="597"/>
      <c r="K25" s="598"/>
      <c r="L25" s="144" t="str">
        <f>+'SEPG-F-058 '!N25</f>
        <v>Riesgo Institucional</v>
      </c>
    </row>
    <row r="26" spans="2:12" ht="95.1" hidden="1" customHeight="1" thickBot="1" x14ac:dyDescent="0.3">
      <c r="B26" s="140" t="e">
        <f t="shared" si="0"/>
        <v>#VALUE!</v>
      </c>
      <c r="C26" s="496"/>
      <c r="D26" s="655"/>
      <c r="E26" s="655"/>
      <c r="F26" s="655"/>
      <c r="G26" s="644"/>
      <c r="H26" s="645"/>
      <c r="I26" s="675"/>
      <c r="J26" s="676"/>
      <c r="K26" s="676"/>
      <c r="L26" s="144" t="str">
        <f>+'SEPG-F-058 '!N26</f>
        <v>Riesgo Institucional</v>
      </c>
    </row>
    <row r="27" spans="2:12" ht="95.1" hidden="1" customHeight="1" x14ac:dyDescent="0.25">
      <c r="B27" s="138" t="e">
        <f t="shared" si="0"/>
        <v>#VALUE!</v>
      </c>
      <c r="C27" s="291"/>
      <c r="D27" s="646"/>
      <c r="E27" s="646"/>
      <c r="F27" s="646"/>
      <c r="G27" s="646"/>
      <c r="H27" s="646"/>
      <c r="I27" s="646"/>
      <c r="J27" s="646"/>
      <c r="K27" s="646"/>
      <c r="L27" s="292"/>
    </row>
    <row r="28" spans="2:12" ht="95.1" hidden="1" customHeight="1" x14ac:dyDescent="0.25">
      <c r="B28" s="139" t="e">
        <f t="shared" si="0"/>
        <v>#VALUE!</v>
      </c>
      <c r="C28" s="141"/>
      <c r="D28" s="599"/>
      <c r="E28" s="599"/>
      <c r="F28" s="599"/>
      <c r="G28" s="599"/>
      <c r="H28" s="599"/>
      <c r="I28" s="599"/>
      <c r="J28" s="599"/>
      <c r="K28" s="599"/>
      <c r="L28" s="144"/>
    </row>
    <row r="29" spans="2:12" ht="95.1" hidden="1" customHeight="1" x14ac:dyDescent="0.25">
      <c r="B29" s="139" t="e">
        <f t="shared" si="0"/>
        <v>#VALUE!</v>
      </c>
      <c r="C29" s="141"/>
      <c r="D29" s="599"/>
      <c r="E29" s="599"/>
      <c r="F29" s="599"/>
      <c r="G29" s="599"/>
      <c r="H29" s="599"/>
      <c r="I29" s="599"/>
      <c r="J29" s="599"/>
      <c r="K29" s="599"/>
      <c r="L29" s="144"/>
    </row>
    <row r="30" spans="2:12" ht="95.1" hidden="1" customHeight="1" x14ac:dyDescent="0.25">
      <c r="B30" s="139" t="e">
        <f t="shared" si="0"/>
        <v>#VALUE!</v>
      </c>
      <c r="C30" s="142"/>
      <c r="D30" s="582"/>
      <c r="E30" s="583"/>
      <c r="F30" s="584"/>
      <c r="G30" s="582"/>
      <c r="H30" s="584"/>
      <c r="I30" s="582"/>
      <c r="J30" s="583"/>
      <c r="K30" s="584"/>
      <c r="L30" s="145"/>
    </row>
    <row r="31" spans="2:12" ht="95.1" hidden="1" customHeight="1" x14ac:dyDescent="0.25">
      <c r="B31" s="139" t="e">
        <f t="shared" si="0"/>
        <v>#VALUE!</v>
      </c>
      <c r="C31" s="142"/>
      <c r="D31" s="582"/>
      <c r="E31" s="583"/>
      <c r="F31" s="584"/>
      <c r="G31" s="582"/>
      <c r="H31" s="584"/>
      <c r="I31" s="582"/>
      <c r="J31" s="583"/>
      <c r="K31" s="584"/>
      <c r="L31" s="145"/>
    </row>
    <row r="32" spans="2:12" ht="95.1" hidden="1" customHeight="1" x14ac:dyDescent="0.25">
      <c r="B32" s="139" t="e">
        <f t="shared" si="0"/>
        <v>#VALUE!</v>
      </c>
      <c r="C32" s="142"/>
      <c r="D32" s="582"/>
      <c r="E32" s="583"/>
      <c r="F32" s="584"/>
      <c r="G32" s="582"/>
      <c r="H32" s="584"/>
      <c r="I32" s="582"/>
      <c r="J32" s="583"/>
      <c r="K32" s="584"/>
      <c r="L32" s="145"/>
    </row>
    <row r="33" spans="2:14" ht="93" hidden="1" customHeight="1" x14ac:dyDescent="0.25">
      <c r="B33" s="139" t="e">
        <f t="shared" si="0"/>
        <v>#VALUE!</v>
      </c>
      <c r="C33" s="142"/>
      <c r="D33" s="582"/>
      <c r="E33" s="583"/>
      <c r="F33" s="584"/>
      <c r="G33" s="582"/>
      <c r="H33" s="584"/>
      <c r="I33" s="582"/>
      <c r="J33" s="583"/>
      <c r="K33" s="584"/>
      <c r="L33" s="145"/>
    </row>
    <row r="34" spans="2:14" ht="95.1" hidden="1" customHeight="1" x14ac:dyDescent="0.25">
      <c r="B34" s="139" t="e">
        <f t="shared" si="0"/>
        <v>#VALUE!</v>
      </c>
      <c r="C34" s="142"/>
      <c r="D34" s="582"/>
      <c r="E34" s="583"/>
      <c r="F34" s="584"/>
      <c r="G34" s="582"/>
      <c r="H34" s="584"/>
      <c r="I34" s="582"/>
      <c r="J34" s="583"/>
      <c r="K34" s="584"/>
      <c r="L34" s="145"/>
    </row>
    <row r="35" spans="2:14" ht="95.1" hidden="1" customHeight="1" x14ac:dyDescent="0.25">
      <c r="B35" s="139" t="e">
        <f t="shared" si="0"/>
        <v>#VALUE!</v>
      </c>
      <c r="C35" s="142"/>
      <c r="D35" s="582"/>
      <c r="E35" s="583"/>
      <c r="F35" s="584"/>
      <c r="G35" s="582"/>
      <c r="H35" s="584"/>
      <c r="I35" s="582"/>
      <c r="J35" s="583"/>
      <c r="K35" s="584"/>
      <c r="L35" s="145"/>
    </row>
    <row r="36" spans="2:14" ht="18" hidden="1" customHeight="1" thickBot="1" x14ac:dyDescent="0.3">
      <c r="B36" s="140" t="e">
        <f t="shared" si="0"/>
        <v>#VALUE!</v>
      </c>
      <c r="C36" s="143"/>
      <c r="D36" s="664"/>
      <c r="E36" s="665"/>
      <c r="F36" s="666"/>
      <c r="G36" s="664"/>
      <c r="H36" s="666"/>
      <c r="I36" s="664"/>
      <c r="J36" s="665"/>
      <c r="K36" s="666"/>
      <c r="L36" s="146"/>
    </row>
    <row r="39" spans="2:14" s="79" customFormat="1" ht="18.75" thickBot="1" x14ac:dyDescent="0.3">
      <c r="B39" s="78"/>
      <c r="D39" s="80"/>
      <c r="E39" s="80"/>
      <c r="F39" s="80"/>
      <c r="G39" s="81"/>
    </row>
    <row r="40" spans="2:14" s="82" customFormat="1" ht="45" customHeight="1" thickBot="1" x14ac:dyDescent="0.25">
      <c r="B40" s="641" t="s">
        <v>125</v>
      </c>
      <c r="C40" s="642"/>
      <c r="D40" s="642"/>
      <c r="E40" s="642"/>
      <c r="F40" s="643"/>
      <c r="G40" s="641" t="s">
        <v>63</v>
      </c>
      <c r="H40" s="642"/>
      <c r="I40" s="642"/>
      <c r="J40" s="643"/>
      <c r="K40" s="641" t="s">
        <v>166</v>
      </c>
      <c r="L40" s="643"/>
      <c r="N40" s="83"/>
    </row>
    <row r="41" spans="2:14" s="84" customFormat="1" ht="21.75" customHeight="1" thickBot="1" x14ac:dyDescent="0.3">
      <c r="B41" s="667" t="s">
        <v>127</v>
      </c>
      <c r="C41" s="668"/>
      <c r="D41" s="669"/>
      <c r="E41" s="637" t="s">
        <v>128</v>
      </c>
      <c r="F41" s="638"/>
      <c r="G41" s="639" t="s">
        <v>129</v>
      </c>
      <c r="H41" s="640"/>
      <c r="I41" s="637" t="s">
        <v>131</v>
      </c>
      <c r="J41" s="638"/>
      <c r="K41" s="206" t="s">
        <v>126</v>
      </c>
      <c r="L41" s="207" t="s">
        <v>130</v>
      </c>
      <c r="N41" s="85"/>
    </row>
    <row r="42" spans="2:14" ht="28.5" customHeight="1" x14ac:dyDescent="0.25">
      <c r="B42" s="670" t="s">
        <v>452</v>
      </c>
      <c r="C42" s="671"/>
      <c r="D42" s="672"/>
      <c r="E42" s="661"/>
      <c r="F42" s="650"/>
      <c r="G42" s="647"/>
      <c r="H42" s="648"/>
      <c r="I42" s="649"/>
      <c r="J42" s="650"/>
      <c r="K42" s="656" t="s">
        <v>490</v>
      </c>
      <c r="L42" s="673"/>
      <c r="N42" s="79"/>
    </row>
    <row r="43" spans="2:14" ht="28.5" customHeight="1" x14ac:dyDescent="0.25">
      <c r="B43" s="658" t="s">
        <v>453</v>
      </c>
      <c r="C43" s="659"/>
      <c r="D43" s="660"/>
      <c r="E43" s="661"/>
      <c r="F43" s="650"/>
      <c r="G43" s="662"/>
      <c r="H43" s="663"/>
      <c r="I43" s="649"/>
      <c r="J43" s="650"/>
      <c r="K43" s="657"/>
      <c r="L43" s="674"/>
      <c r="N43" s="79"/>
    </row>
  </sheetData>
  <mergeCells count="87">
    <mergeCell ref="G36:H36"/>
    <mergeCell ref="I36:K36"/>
    <mergeCell ref="I26:K26"/>
    <mergeCell ref="I29:K29"/>
    <mergeCell ref="G35:H35"/>
    <mergeCell ref="I35:K35"/>
    <mergeCell ref="G31:H31"/>
    <mergeCell ref="I31:K31"/>
    <mergeCell ref="G30:H30"/>
    <mergeCell ref="I30:K30"/>
    <mergeCell ref="G29:H29"/>
    <mergeCell ref="D34:F34"/>
    <mergeCell ref="G34:H34"/>
    <mergeCell ref="I34:K34"/>
    <mergeCell ref="K42:K43"/>
    <mergeCell ref="B43:D43"/>
    <mergeCell ref="E43:F43"/>
    <mergeCell ref="G43:H43"/>
    <mergeCell ref="I43:J43"/>
    <mergeCell ref="D36:F36"/>
    <mergeCell ref="I41:J41"/>
    <mergeCell ref="G40:J40"/>
    <mergeCell ref="K40:L40"/>
    <mergeCell ref="B41:D41"/>
    <mergeCell ref="B42:D42"/>
    <mergeCell ref="E42:F42"/>
    <mergeCell ref="L42:L43"/>
    <mergeCell ref="G42:H42"/>
    <mergeCell ref="I42:J42"/>
    <mergeCell ref="I32:K32"/>
    <mergeCell ref="D23:F23"/>
    <mergeCell ref="I14:K16"/>
    <mergeCell ref="I17:K17"/>
    <mergeCell ref="I18:K18"/>
    <mergeCell ref="D17:F17"/>
    <mergeCell ref="D21:F21"/>
    <mergeCell ref="D18:F18"/>
    <mergeCell ref="D19:F19"/>
    <mergeCell ref="D20:F20"/>
    <mergeCell ref="D24:F24"/>
    <mergeCell ref="D26:F26"/>
    <mergeCell ref="D28:F28"/>
    <mergeCell ref="I22:K22"/>
    <mergeCell ref="D35:F35"/>
    <mergeCell ref="E41:F41"/>
    <mergeCell ref="G41:H41"/>
    <mergeCell ref="D29:F29"/>
    <mergeCell ref="I24:K24"/>
    <mergeCell ref="B40:F40"/>
    <mergeCell ref="G26:H26"/>
    <mergeCell ref="D33:F33"/>
    <mergeCell ref="G33:H33"/>
    <mergeCell ref="G25:H25"/>
    <mergeCell ref="D27:F27"/>
    <mergeCell ref="G27:H27"/>
    <mergeCell ref="I27:K27"/>
    <mergeCell ref="D30:F30"/>
    <mergeCell ref="D25:F25"/>
    <mergeCell ref="I33:K33"/>
    <mergeCell ref="B3:L3"/>
    <mergeCell ref="D12:L12"/>
    <mergeCell ref="B11:C11"/>
    <mergeCell ref="B14:B16"/>
    <mergeCell ref="C14:C16"/>
    <mergeCell ref="D11:L11"/>
    <mergeCell ref="B12:C12"/>
    <mergeCell ref="B10:L10"/>
    <mergeCell ref="D4:K4"/>
    <mergeCell ref="L14:L16"/>
    <mergeCell ref="D14:F16"/>
    <mergeCell ref="D5:K5"/>
    <mergeCell ref="D6:K6"/>
    <mergeCell ref="D7:K7"/>
    <mergeCell ref="B8:L8"/>
    <mergeCell ref="B4:C7"/>
    <mergeCell ref="D31:F31"/>
    <mergeCell ref="D32:F32"/>
    <mergeCell ref="G14:H15"/>
    <mergeCell ref="D22:F22"/>
    <mergeCell ref="I23:K23"/>
    <mergeCell ref="I19:K19"/>
    <mergeCell ref="I20:K20"/>
    <mergeCell ref="I21:K21"/>
    <mergeCell ref="I25:K25"/>
    <mergeCell ref="G28:H28"/>
    <mergeCell ref="I28:K28"/>
    <mergeCell ref="G32:H32"/>
  </mergeCells>
  <phoneticPr fontId="5" type="noConversion"/>
  <dataValidations count="2">
    <dataValidation type="list" errorStyle="warning" allowBlank="1" showInputMessage="1" showErrorMessage="1" errorTitle="RIESGO INCORRECTO" error="Este tipo de riesgo no es correcto" sqref="L30:L36 L27:L28">
      <formula1>TIPODERIESGO</formula1>
    </dataValidation>
    <dataValidation errorStyle="warning" allowBlank="1" showInputMessage="1" showErrorMessage="1" errorTitle="RIESGO INCORRECTO" error="Este tipo de riesgo no es correcto" sqref="L17:L26"/>
  </dataValidations>
  <printOptions horizontalCentered="1" verticalCentered="1"/>
  <pageMargins left="0.98425196850393704" right="0" top="0" bottom="0" header="0" footer="0"/>
  <pageSetup scale="47"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35"/>
  <sheetViews>
    <sheetView topLeftCell="A21" zoomScale="80" zoomScaleNormal="80" workbookViewId="0">
      <selection activeCell="N17" sqref="N17:N35"/>
    </sheetView>
  </sheetViews>
  <sheetFormatPr baseColWidth="10" defaultColWidth="11.42578125" defaultRowHeight="12.75" x14ac:dyDescent="0.2"/>
  <cols>
    <col min="2" max="2" width="5.5703125" customWidth="1"/>
    <col min="3" max="3" width="29.140625" customWidth="1"/>
    <col min="4" max="4" width="49.7109375" customWidth="1"/>
    <col min="5" max="5" width="17" customWidth="1"/>
    <col min="6" max="6" width="14.5703125" customWidth="1"/>
    <col min="7" max="7" width="21.85546875" customWidth="1"/>
    <col min="8" max="8" width="13.28515625" customWidth="1"/>
    <col min="9" max="13" width="8" hidden="1" customWidth="1"/>
    <col min="14" max="14" width="28.28515625" customWidth="1"/>
  </cols>
  <sheetData>
    <row r="1" spans="2:14" s="67" customFormat="1" ht="21" customHeight="1" x14ac:dyDescent="0.25">
      <c r="B1" s="683"/>
      <c r="C1" s="684"/>
      <c r="D1" s="689" t="s">
        <v>68</v>
      </c>
      <c r="E1" s="689"/>
      <c r="F1" s="689"/>
      <c r="G1" s="689"/>
      <c r="H1" s="689"/>
      <c r="J1" s="502"/>
      <c r="K1" s="502"/>
      <c r="L1" s="502"/>
      <c r="M1" s="502"/>
      <c r="N1" s="504" t="s">
        <v>551</v>
      </c>
    </row>
    <row r="2" spans="2:14" s="67" customFormat="1" ht="21" customHeight="1" x14ac:dyDescent="0.25">
      <c r="B2" s="685"/>
      <c r="C2" s="686"/>
      <c r="D2" s="689" t="s">
        <v>58</v>
      </c>
      <c r="E2" s="689"/>
      <c r="F2" s="689"/>
      <c r="G2" s="689"/>
      <c r="H2" s="689"/>
      <c r="J2" s="502"/>
      <c r="K2" s="502"/>
      <c r="L2" s="502"/>
      <c r="M2" s="502"/>
      <c r="N2" s="504" t="s">
        <v>552</v>
      </c>
    </row>
    <row r="3" spans="2:14" s="67" customFormat="1" ht="21" customHeight="1" x14ac:dyDescent="0.25">
      <c r="B3" s="685"/>
      <c r="C3" s="686"/>
      <c r="D3" s="689" t="s">
        <v>59</v>
      </c>
      <c r="E3" s="689"/>
      <c r="F3" s="689"/>
      <c r="G3" s="689"/>
      <c r="H3" s="689"/>
      <c r="J3" s="502"/>
      <c r="K3" s="502"/>
      <c r="L3" s="502"/>
      <c r="M3" s="502"/>
      <c r="N3" s="505" t="s">
        <v>548</v>
      </c>
    </row>
    <row r="4" spans="2:14" s="67" customFormat="1" ht="18" x14ac:dyDescent="0.25">
      <c r="B4" s="687"/>
      <c r="C4" s="688"/>
      <c r="D4" s="689" t="s">
        <v>277</v>
      </c>
      <c r="E4" s="689"/>
      <c r="F4" s="689"/>
      <c r="G4" s="689"/>
      <c r="H4" s="689"/>
      <c r="J4" s="502"/>
      <c r="K4" s="502"/>
      <c r="L4" s="502"/>
      <c r="M4" s="502"/>
      <c r="N4" s="505" t="s">
        <v>61</v>
      </c>
    </row>
    <row r="7" spans="2:14" ht="36" customHeight="1" x14ac:dyDescent="0.3">
      <c r="B7" s="679" t="s">
        <v>277</v>
      </c>
      <c r="C7" s="679"/>
      <c r="D7" s="679"/>
      <c r="E7" s="679"/>
      <c r="F7" s="679"/>
      <c r="G7" s="679"/>
      <c r="H7" s="679"/>
      <c r="I7" s="679"/>
      <c r="J7" s="679"/>
      <c r="K7" s="679"/>
      <c r="L7" s="679"/>
      <c r="M7" s="679"/>
      <c r="N7" s="679"/>
    </row>
    <row r="9" spans="2:14" x14ac:dyDescent="0.2">
      <c r="B9" s="680" t="s">
        <v>276</v>
      </c>
      <c r="C9" s="681"/>
      <c r="D9" s="681"/>
      <c r="E9" s="681"/>
      <c r="F9" s="681"/>
      <c r="G9" s="681"/>
      <c r="H9" s="681"/>
      <c r="I9" s="681"/>
      <c r="J9" s="681"/>
      <c r="K9" s="681"/>
      <c r="L9" s="681"/>
      <c r="M9" s="681"/>
      <c r="N9" s="681"/>
    </row>
    <row r="10" spans="2:14" x14ac:dyDescent="0.2">
      <c r="B10" s="681"/>
      <c r="C10" s="681"/>
      <c r="D10" s="681"/>
      <c r="E10" s="681"/>
      <c r="F10" s="681"/>
      <c r="G10" s="681"/>
      <c r="H10" s="681"/>
      <c r="I10" s="681"/>
      <c r="J10" s="681"/>
      <c r="K10" s="681"/>
      <c r="L10" s="681"/>
      <c r="M10" s="681"/>
      <c r="N10" s="681"/>
    </row>
    <row r="11" spans="2:14" x14ac:dyDescent="0.2">
      <c r="B11" s="681"/>
      <c r="C11" s="681"/>
      <c r="D11" s="681"/>
      <c r="E11" s="681"/>
      <c r="F11" s="681"/>
      <c r="G11" s="681"/>
      <c r="H11" s="681"/>
      <c r="I11" s="681"/>
      <c r="J11" s="681"/>
      <c r="K11" s="681"/>
      <c r="L11" s="681"/>
      <c r="M11" s="681"/>
      <c r="N11" s="681"/>
    </row>
    <row r="13" spans="2:14" ht="16.5" thickBot="1" x14ac:dyDescent="0.3">
      <c r="D13" s="435" t="s">
        <v>331</v>
      </c>
      <c r="E13" s="436" t="s">
        <v>272</v>
      </c>
      <c r="F13" s="436" t="s">
        <v>455</v>
      </c>
    </row>
    <row r="14" spans="2:14" ht="12.75" customHeight="1" x14ac:dyDescent="0.2">
      <c r="B14" s="605" t="s">
        <v>28</v>
      </c>
      <c r="C14" s="586" t="s">
        <v>267</v>
      </c>
      <c r="D14" s="677" t="s">
        <v>266</v>
      </c>
      <c r="E14" s="677" t="s">
        <v>268</v>
      </c>
      <c r="F14" s="677" t="s">
        <v>269</v>
      </c>
      <c r="G14" s="677" t="s">
        <v>271</v>
      </c>
      <c r="H14" s="677" t="s">
        <v>270</v>
      </c>
      <c r="I14" s="309" t="s">
        <v>275</v>
      </c>
      <c r="J14" s="309" t="s">
        <v>275</v>
      </c>
      <c r="K14" s="309" t="s">
        <v>275</v>
      </c>
      <c r="L14" s="309" t="s">
        <v>275</v>
      </c>
      <c r="M14" s="309" t="s">
        <v>275</v>
      </c>
      <c r="N14" s="618" t="s">
        <v>274</v>
      </c>
    </row>
    <row r="15" spans="2:14" ht="12.75" customHeight="1" x14ac:dyDescent="0.2">
      <c r="B15" s="606"/>
      <c r="C15" s="608"/>
      <c r="D15" s="678"/>
      <c r="E15" s="678"/>
      <c r="F15" s="678"/>
      <c r="G15" s="678"/>
      <c r="H15" s="678"/>
      <c r="I15" s="310"/>
      <c r="J15" s="310"/>
      <c r="K15" s="310"/>
      <c r="L15" s="310"/>
      <c r="M15" s="310"/>
      <c r="N15" s="619"/>
    </row>
    <row r="16" spans="2:14" ht="13.5" customHeight="1" thickBot="1" x14ac:dyDescent="0.25">
      <c r="B16" s="607"/>
      <c r="C16" s="609"/>
      <c r="D16" s="682"/>
      <c r="E16" s="678"/>
      <c r="F16" s="678"/>
      <c r="G16" s="678"/>
      <c r="H16" s="678"/>
      <c r="I16" s="310"/>
      <c r="J16" s="310"/>
      <c r="K16" s="310"/>
      <c r="L16" s="310"/>
      <c r="M16" s="310"/>
      <c r="N16" s="619"/>
    </row>
    <row r="17" spans="2:14" ht="103.5" customHeight="1" x14ac:dyDescent="0.2">
      <c r="B17" s="138" t="str">
        <f>+'SEPG-F-057'!$B17</f>
        <v>GC-VEJ  1</v>
      </c>
      <c r="C17" s="451" t="str">
        <f>+'SEPG-F-057'!$C17</f>
        <v>Manipulación de informes de seguimiento a contratos para favorecer a un tercero.</v>
      </c>
      <c r="D17" s="451" t="str">
        <f>+'SEPG-F-057'!$D17</f>
        <v>Los informes de seguimiento periódicos a los contratos de concesión presentados por los supervisores o interventores,  podrían presentar datos falsos, incompletos o ajustados para favorecer a un tercero.</v>
      </c>
      <c r="E17" s="452" t="s">
        <v>272</v>
      </c>
      <c r="F17" s="452"/>
      <c r="G17" s="452" t="s">
        <v>272</v>
      </c>
      <c r="H17" s="452" t="s">
        <v>272</v>
      </c>
      <c r="I17" s="434">
        <f>+IF(E17="SI",1,0)</f>
        <v>1</v>
      </c>
      <c r="J17" s="434">
        <f>+IF(F17="SI",1,0)</f>
        <v>0</v>
      </c>
      <c r="K17" s="434">
        <f>+IF(G17="SI",1,0)</f>
        <v>1</v>
      </c>
      <c r="L17" s="434">
        <f>+IF(H17="SI",1,0)</f>
        <v>1</v>
      </c>
      <c r="M17" s="434">
        <f>SUM(I17:L17)</f>
        <v>3</v>
      </c>
      <c r="N17" s="452" t="str">
        <f>+IF(M17&gt;0,"Riesgo de Corrupción","Riesgo Institucional")</f>
        <v>Riesgo de Corrupción</v>
      </c>
    </row>
    <row r="18" spans="2:14" ht="85.5" customHeight="1" x14ac:dyDescent="0.2">
      <c r="B18" s="138" t="str">
        <f>+'SEPG-F-057'!$B18</f>
        <v>GC-VEJ  2</v>
      </c>
      <c r="C18" s="451" t="str">
        <f>+'SEPG-F-057'!$C18</f>
        <v>Omisión de reportes por actividades sospechosas de LAFT/CO relacionadas con las concesiones.</v>
      </c>
      <c r="D18" s="451" t="str">
        <f>+'SEPG-F-057'!$D18</f>
        <v xml:space="preserve">Omisión de reportar ante las entidades pertinentes, actividades sospechosas de lavado de activos, financiamiento del terrorismo o corrupción-LAFT/CO relacionadas con las concesiones, </v>
      </c>
      <c r="E18" s="452" t="s">
        <v>272</v>
      </c>
      <c r="F18" s="452" t="s">
        <v>272</v>
      </c>
      <c r="G18" s="452" t="s">
        <v>272</v>
      </c>
      <c r="H18" s="452" t="s">
        <v>272</v>
      </c>
      <c r="I18" s="434">
        <f t="shared" ref="I18:I35" si="0">+IF(E18="SI",1,0)</f>
        <v>1</v>
      </c>
      <c r="J18" s="434">
        <f t="shared" ref="J18:J35" si="1">+IF(F18="SI",1,0)</f>
        <v>1</v>
      </c>
      <c r="K18" s="434">
        <f t="shared" ref="K18:K35" si="2">+IF(G18="SI",1,0)</f>
        <v>1</v>
      </c>
      <c r="L18" s="434">
        <f t="shared" ref="L18:L35" si="3">+IF(H18="SI",1,0)</f>
        <v>1</v>
      </c>
      <c r="M18" s="434">
        <f t="shared" ref="M18:M35" si="4">SUM(I18:L18)</f>
        <v>4</v>
      </c>
      <c r="N18" s="452" t="str">
        <f t="shared" ref="N18:N35" si="5">+IF(M18&gt;0,"Riesgo de Corrupción","Riesgo Institucional")</f>
        <v>Riesgo de Corrupción</v>
      </c>
    </row>
    <row r="19" spans="2:14" ht="108" customHeight="1" x14ac:dyDescent="0.2">
      <c r="B19" s="138" t="str">
        <f>+'SEPG-F-057'!$B19</f>
        <v>GC-VEJ  3</v>
      </c>
      <c r="C19" s="451" t="str">
        <f>+'SEPG-F-057'!$C19</f>
        <v>Negligencia en la gestión para hacer efectivo el  cumplimiento contractual generando anomalías y detrimento patrimonial a la Nación.</v>
      </c>
      <c r="D19" s="451" t="str">
        <f>+'SEPG-F-057'!$D19</f>
        <v>La negligencia u omisión de seguimiento al cumplimiento de las obligaciones contractuales por parte del concesionario, puede generar anomalías de carácter técnico, financiero ,  legal, social y ambiental, que pueden repercutir en el patrimonio de la Nación.</v>
      </c>
      <c r="E19" s="452" t="s">
        <v>272</v>
      </c>
      <c r="F19" s="452" t="s">
        <v>272</v>
      </c>
      <c r="G19" s="452" t="s">
        <v>272</v>
      </c>
      <c r="H19" s="452" t="s">
        <v>272</v>
      </c>
      <c r="I19" s="434">
        <f t="shared" si="0"/>
        <v>1</v>
      </c>
      <c r="J19" s="434">
        <f t="shared" si="1"/>
        <v>1</v>
      </c>
      <c r="K19" s="434">
        <f t="shared" si="2"/>
        <v>1</v>
      </c>
      <c r="L19" s="434">
        <f t="shared" si="3"/>
        <v>1</v>
      </c>
      <c r="M19" s="434">
        <f t="shared" si="4"/>
        <v>4</v>
      </c>
      <c r="N19" s="452" t="str">
        <f t="shared" si="5"/>
        <v>Riesgo de Corrupción</v>
      </c>
    </row>
    <row r="20" spans="2:14" ht="90" customHeight="1" x14ac:dyDescent="0.2">
      <c r="B20" s="138" t="str">
        <f>+'SEPG-F-057'!$B20</f>
        <v>GC-VEJ  4</v>
      </c>
      <c r="C20" s="451" t="str">
        <f>+'SEPG-F-057'!$C20</f>
        <v>Intercambio de prebendas para el otorgamiento de permisos relacionados.</v>
      </c>
      <c r="D20" s="451" t="str">
        <f>+'SEPG-F-057'!$D20</f>
        <v>Solicitud de beneficios a cambio de agilizar trámites para el otorgamiento de permisos durante la operación de la concesión .</v>
      </c>
      <c r="E20" s="452" t="s">
        <v>272</v>
      </c>
      <c r="F20" s="452" t="s">
        <v>272</v>
      </c>
      <c r="G20" s="452" t="s">
        <v>272</v>
      </c>
      <c r="H20" s="452" t="s">
        <v>272</v>
      </c>
      <c r="I20" s="434">
        <f t="shared" si="0"/>
        <v>1</v>
      </c>
      <c r="J20" s="434">
        <f t="shared" si="1"/>
        <v>1</v>
      </c>
      <c r="K20" s="434">
        <f t="shared" si="2"/>
        <v>1</v>
      </c>
      <c r="L20" s="434">
        <f t="shared" si="3"/>
        <v>1</v>
      </c>
      <c r="M20" s="434">
        <f t="shared" si="4"/>
        <v>4</v>
      </c>
      <c r="N20" s="452" t="str">
        <f t="shared" si="5"/>
        <v>Riesgo de Corrupción</v>
      </c>
    </row>
    <row r="21" spans="2:14" ht="69" customHeight="1" x14ac:dyDescent="0.2">
      <c r="B21" s="138" t="str">
        <f>+'SEPG-F-057'!$B21</f>
        <v>GC-VEJ  5</v>
      </c>
      <c r="C21" s="451" t="str">
        <f>+'SEPG-F-057'!$C21</f>
        <v>Filtración de información o robo de expedientes para provecho personal o de terceros</v>
      </c>
      <c r="D21" s="451" t="str">
        <f>+'SEPG-F-057'!$D21</f>
        <v>La información del contrato, informes, seguimientos a la concesión, podría ser filtrada o robada para fines fraudulentos</v>
      </c>
      <c r="E21" s="452" t="s">
        <v>272</v>
      </c>
      <c r="F21" s="452" t="s">
        <v>272</v>
      </c>
      <c r="G21" s="452" t="s">
        <v>272</v>
      </c>
      <c r="H21" s="452" t="s">
        <v>272</v>
      </c>
      <c r="I21" s="434">
        <f t="shared" si="0"/>
        <v>1</v>
      </c>
      <c r="J21" s="434">
        <f t="shared" si="1"/>
        <v>1</v>
      </c>
      <c r="K21" s="434">
        <f t="shared" si="2"/>
        <v>1</v>
      </c>
      <c r="L21" s="434">
        <f t="shared" si="3"/>
        <v>1</v>
      </c>
      <c r="M21" s="434">
        <f t="shared" si="4"/>
        <v>4</v>
      </c>
      <c r="N21" s="452" t="str">
        <f t="shared" si="5"/>
        <v>Riesgo de Corrupción</v>
      </c>
    </row>
    <row r="22" spans="2:14" ht="120" x14ac:dyDescent="0.2">
      <c r="B22" s="138" t="str">
        <f>+'SEPG-F-057'!$B22</f>
        <v>GC-VEJ  6</v>
      </c>
      <c r="C22" s="451" t="str">
        <f>+'SEPG-F-057'!$C22</f>
        <v>Utilización indebida de información privilegiada</v>
      </c>
      <c r="D22" s="451" t="str">
        <f>+'SEPG-F-057'!$D22</f>
        <v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v>
      </c>
      <c r="E22" s="452" t="s">
        <v>272</v>
      </c>
      <c r="F22" s="452" t="s">
        <v>272</v>
      </c>
      <c r="G22" s="452" t="s">
        <v>272</v>
      </c>
      <c r="H22" s="452" t="s">
        <v>272</v>
      </c>
      <c r="I22" s="434">
        <f t="shared" si="0"/>
        <v>1</v>
      </c>
      <c r="J22" s="434">
        <f t="shared" si="1"/>
        <v>1</v>
      </c>
      <c r="K22" s="434">
        <f t="shared" si="2"/>
        <v>1</v>
      </c>
      <c r="L22" s="434">
        <f t="shared" si="3"/>
        <v>1</v>
      </c>
      <c r="M22" s="434">
        <f t="shared" si="4"/>
        <v>4</v>
      </c>
      <c r="N22" s="452" t="str">
        <f>+IF(M22&gt;0,"Riesgo de Corrupción","Riesgo Institucional")</f>
        <v>Riesgo de Corrupción</v>
      </c>
    </row>
    <row r="23" spans="2:14" ht="72.75" customHeight="1" x14ac:dyDescent="0.2">
      <c r="B23" s="138" t="str">
        <f>+'SEPG-F-057'!$B23</f>
        <v>GC-VEJ  7</v>
      </c>
      <c r="C23" s="451" t="str">
        <f>+'SEPG-F-057'!$C23</f>
        <v>Manipulación de liquidaciones de pagos de concesiones</v>
      </c>
      <c r="D23" s="451" t="str">
        <f>+'SEPG-F-057'!$D23</f>
        <v>En el cálculo y generación de liquidaciones de pago se podrían manipular las condiciones financieras  para conveniencia de terceros.</v>
      </c>
      <c r="E23" s="452" t="s">
        <v>272</v>
      </c>
      <c r="F23" s="452" t="s">
        <v>272</v>
      </c>
      <c r="G23" s="452" t="s">
        <v>272</v>
      </c>
      <c r="H23" s="452" t="s">
        <v>272</v>
      </c>
      <c r="I23" s="434">
        <f t="shared" si="0"/>
        <v>1</v>
      </c>
      <c r="J23" s="434">
        <f t="shared" si="1"/>
        <v>1</v>
      </c>
      <c r="K23" s="434">
        <f t="shared" si="2"/>
        <v>1</v>
      </c>
      <c r="L23" s="434">
        <f t="shared" si="3"/>
        <v>1</v>
      </c>
      <c r="M23" s="434">
        <f t="shared" si="4"/>
        <v>4</v>
      </c>
      <c r="N23" s="452" t="str">
        <f t="shared" si="5"/>
        <v>Riesgo de Corrupción</v>
      </c>
    </row>
    <row r="24" spans="2:14" ht="69" customHeight="1" x14ac:dyDescent="0.2">
      <c r="B24" s="138" t="str">
        <f>+'SEPG-F-057'!$B24</f>
        <v>GC-VEJ  8</v>
      </c>
      <c r="C24" s="451" t="str">
        <f>+'SEPG-F-057'!$C24</f>
        <v>Fiduciarias podrían dilatar procesos de carácter sancionatorio</v>
      </c>
      <c r="D24" s="451" t="str">
        <f>+'SEPG-F-057'!$D24</f>
        <v>Las fiduciarias podrían demorarse intencionalmente en aplicar sanciones declaradas como la retención de recursos para favorecer al concesionario</v>
      </c>
      <c r="E24" s="452"/>
      <c r="F24" s="452" t="s">
        <v>272</v>
      </c>
      <c r="G24" s="452"/>
      <c r="H24" s="452"/>
      <c r="I24" s="434">
        <f t="shared" si="0"/>
        <v>0</v>
      </c>
      <c r="J24" s="434">
        <f t="shared" si="1"/>
        <v>1</v>
      </c>
      <c r="K24" s="434">
        <f t="shared" si="2"/>
        <v>0</v>
      </c>
      <c r="L24" s="434">
        <f t="shared" si="3"/>
        <v>0</v>
      </c>
      <c r="M24" s="434">
        <f t="shared" si="4"/>
        <v>1</v>
      </c>
      <c r="N24" s="452" t="str">
        <f t="shared" si="5"/>
        <v>Riesgo de Corrupción</v>
      </c>
    </row>
    <row r="25" spans="2:14" ht="18" x14ac:dyDescent="0.2">
      <c r="B25" s="138" t="e">
        <f>+'SEPG-F-057'!$B25</f>
        <v>#VALUE!</v>
      </c>
      <c r="C25" s="451">
        <f>+'SEPG-F-057'!$C25</f>
        <v>0</v>
      </c>
      <c r="D25" s="451">
        <f>+'SEPG-F-057'!$D25</f>
        <v>0</v>
      </c>
      <c r="E25" s="452"/>
      <c r="F25" s="452"/>
      <c r="G25" s="452"/>
      <c r="H25" s="452"/>
      <c r="I25" s="434">
        <f t="shared" si="0"/>
        <v>0</v>
      </c>
      <c r="J25" s="434">
        <f t="shared" si="1"/>
        <v>0</v>
      </c>
      <c r="K25" s="434">
        <f t="shared" si="2"/>
        <v>0</v>
      </c>
      <c r="L25" s="434">
        <f t="shared" si="3"/>
        <v>0</v>
      </c>
      <c r="M25" s="434">
        <f t="shared" si="4"/>
        <v>0</v>
      </c>
      <c r="N25" s="452" t="str">
        <f t="shared" si="5"/>
        <v>Riesgo Institucional</v>
      </c>
    </row>
    <row r="26" spans="2:14" ht="18" x14ac:dyDescent="0.2">
      <c r="B26" s="138" t="e">
        <f>+'SEPG-F-057'!$B26</f>
        <v>#VALUE!</v>
      </c>
      <c r="C26" s="451">
        <f>+'SEPG-F-057'!$C26</f>
        <v>0</v>
      </c>
      <c r="D26" s="451">
        <f>+'SEPG-F-057'!$D26</f>
        <v>0</v>
      </c>
      <c r="E26" s="452"/>
      <c r="F26" s="452"/>
      <c r="G26" s="452"/>
      <c r="H26" s="452"/>
      <c r="I26" s="434">
        <f t="shared" si="0"/>
        <v>0</v>
      </c>
      <c r="J26" s="434">
        <f t="shared" si="1"/>
        <v>0</v>
      </c>
      <c r="K26" s="434">
        <f t="shared" si="2"/>
        <v>0</v>
      </c>
      <c r="L26" s="434">
        <f t="shared" si="3"/>
        <v>0</v>
      </c>
      <c r="M26" s="434">
        <f t="shared" si="4"/>
        <v>0</v>
      </c>
      <c r="N26" s="452" t="str">
        <f t="shared" si="5"/>
        <v>Riesgo Institucional</v>
      </c>
    </row>
    <row r="27" spans="2:14" ht="18" x14ac:dyDescent="0.2">
      <c r="B27" s="138" t="e">
        <f>+'SEPG-F-057'!$B27</f>
        <v>#VALUE!</v>
      </c>
      <c r="C27" s="451">
        <f>+'SEPG-F-057'!$C27</f>
        <v>0</v>
      </c>
      <c r="D27" s="451">
        <f>+'SEPG-F-057'!$D27</f>
        <v>0</v>
      </c>
      <c r="E27" s="452"/>
      <c r="F27" s="452"/>
      <c r="G27" s="452"/>
      <c r="H27" s="452"/>
      <c r="I27" s="434">
        <f t="shared" si="0"/>
        <v>0</v>
      </c>
      <c r="J27" s="434">
        <f t="shared" si="1"/>
        <v>0</v>
      </c>
      <c r="K27" s="434">
        <f t="shared" si="2"/>
        <v>0</v>
      </c>
      <c r="L27" s="434">
        <f t="shared" si="3"/>
        <v>0</v>
      </c>
      <c r="M27" s="434">
        <f t="shared" si="4"/>
        <v>0</v>
      </c>
      <c r="N27" s="452" t="str">
        <f>+IF(M27&gt;0,"Riesgo de Corrupción","Riesgo Institucional")</f>
        <v>Riesgo Institucional</v>
      </c>
    </row>
    <row r="28" spans="2:14" ht="18" x14ac:dyDescent="0.2">
      <c r="B28" s="138" t="e">
        <f>+'SEPG-F-057'!$B28</f>
        <v>#VALUE!</v>
      </c>
      <c r="C28" s="451">
        <f>+'SEPG-F-057'!$C28</f>
        <v>0</v>
      </c>
      <c r="D28" s="451">
        <f>+'SEPG-F-057'!$D28</f>
        <v>0</v>
      </c>
      <c r="E28" s="452"/>
      <c r="F28" s="452"/>
      <c r="G28" s="452"/>
      <c r="H28" s="452"/>
      <c r="I28" s="434">
        <f t="shared" si="0"/>
        <v>0</v>
      </c>
      <c r="J28" s="434">
        <f t="shared" si="1"/>
        <v>0</v>
      </c>
      <c r="K28" s="434">
        <f t="shared" si="2"/>
        <v>0</v>
      </c>
      <c r="L28" s="434">
        <f t="shared" si="3"/>
        <v>0</v>
      </c>
      <c r="M28" s="434">
        <f t="shared" si="4"/>
        <v>0</v>
      </c>
      <c r="N28" s="452" t="str">
        <f t="shared" si="5"/>
        <v>Riesgo Institucional</v>
      </c>
    </row>
    <row r="29" spans="2:14" ht="18" x14ac:dyDescent="0.2">
      <c r="B29" s="138" t="e">
        <f>+'SEPG-F-057'!$B29</f>
        <v>#VALUE!</v>
      </c>
      <c r="C29" s="451">
        <f>+'SEPG-F-057'!$C29</f>
        <v>0</v>
      </c>
      <c r="D29" s="451">
        <f>+'SEPG-F-057'!$D29</f>
        <v>0</v>
      </c>
      <c r="E29" s="452"/>
      <c r="F29" s="452"/>
      <c r="G29" s="452"/>
      <c r="H29" s="452"/>
      <c r="I29" s="434">
        <f t="shared" si="0"/>
        <v>0</v>
      </c>
      <c r="J29" s="434">
        <f t="shared" si="1"/>
        <v>0</v>
      </c>
      <c r="K29" s="434">
        <f t="shared" si="2"/>
        <v>0</v>
      </c>
      <c r="L29" s="434">
        <f t="shared" si="3"/>
        <v>0</v>
      </c>
      <c r="M29" s="434">
        <f t="shared" si="4"/>
        <v>0</v>
      </c>
      <c r="N29" s="452" t="str">
        <f t="shared" si="5"/>
        <v>Riesgo Institucional</v>
      </c>
    </row>
    <row r="30" spans="2:14" ht="18" x14ac:dyDescent="0.2">
      <c r="B30" s="138" t="e">
        <f>+'SEPG-F-057'!$B30</f>
        <v>#VALUE!</v>
      </c>
      <c r="C30" s="279">
        <f>+'SEPG-F-057'!$C30</f>
        <v>0</v>
      </c>
      <c r="D30" s="279">
        <f>+'SEPG-F-057'!$D30</f>
        <v>0</v>
      </c>
      <c r="E30" s="7"/>
      <c r="F30" s="7"/>
      <c r="G30" s="7"/>
      <c r="H30" s="7"/>
      <c r="I30">
        <f t="shared" si="0"/>
        <v>0</v>
      </c>
      <c r="J30">
        <f t="shared" si="1"/>
        <v>0</v>
      </c>
      <c r="K30">
        <f t="shared" si="2"/>
        <v>0</v>
      </c>
      <c r="L30">
        <f t="shared" si="3"/>
        <v>0</v>
      </c>
      <c r="M30">
        <f t="shared" si="4"/>
        <v>0</v>
      </c>
      <c r="N30" s="7" t="str">
        <f t="shared" si="5"/>
        <v>Riesgo Institucional</v>
      </c>
    </row>
    <row r="31" spans="2:14" ht="18" x14ac:dyDescent="0.2">
      <c r="B31" s="138" t="e">
        <f>+'SEPG-F-057'!$B31</f>
        <v>#VALUE!</v>
      </c>
      <c r="C31" s="279">
        <f>+'SEPG-F-057'!$C31</f>
        <v>0</v>
      </c>
      <c r="D31" s="279">
        <f>+'SEPG-F-057'!$D31</f>
        <v>0</v>
      </c>
      <c r="E31" s="7"/>
      <c r="F31" s="7"/>
      <c r="G31" s="7"/>
      <c r="H31" s="7"/>
      <c r="I31">
        <f t="shared" si="0"/>
        <v>0</v>
      </c>
      <c r="J31">
        <f t="shared" si="1"/>
        <v>0</v>
      </c>
      <c r="K31">
        <f t="shared" si="2"/>
        <v>0</v>
      </c>
      <c r="L31">
        <f t="shared" si="3"/>
        <v>0</v>
      </c>
      <c r="M31">
        <f t="shared" si="4"/>
        <v>0</v>
      </c>
      <c r="N31" s="7" t="str">
        <f t="shared" si="5"/>
        <v>Riesgo Institucional</v>
      </c>
    </row>
    <row r="32" spans="2:14" ht="18" x14ac:dyDescent="0.2">
      <c r="B32" s="138" t="e">
        <f>+'SEPG-F-057'!$B32</f>
        <v>#VALUE!</v>
      </c>
      <c r="C32" s="279">
        <f>+'SEPG-F-057'!$C32</f>
        <v>0</v>
      </c>
      <c r="D32" s="279">
        <f>+'SEPG-F-057'!$D32</f>
        <v>0</v>
      </c>
      <c r="E32" s="7"/>
      <c r="F32" s="7"/>
      <c r="G32" s="7"/>
      <c r="H32" s="7"/>
      <c r="I32">
        <f t="shared" si="0"/>
        <v>0</v>
      </c>
      <c r="J32">
        <f t="shared" si="1"/>
        <v>0</v>
      </c>
      <c r="K32">
        <f t="shared" si="2"/>
        <v>0</v>
      </c>
      <c r="L32">
        <f t="shared" si="3"/>
        <v>0</v>
      </c>
      <c r="M32">
        <f t="shared" si="4"/>
        <v>0</v>
      </c>
      <c r="N32" s="7" t="str">
        <f>+IF(M32&gt;0,"Riesgo de Corrupción","Riesgo Institucional")</f>
        <v>Riesgo Institucional</v>
      </c>
    </row>
    <row r="33" spans="2:14" ht="18" x14ac:dyDescent="0.2">
      <c r="B33" s="138" t="e">
        <f>+'SEPG-F-057'!$B33</f>
        <v>#VALUE!</v>
      </c>
      <c r="C33" s="279">
        <f>+'SEPG-F-057'!$C33</f>
        <v>0</v>
      </c>
      <c r="D33" s="279">
        <f>+'SEPG-F-057'!$D33</f>
        <v>0</v>
      </c>
      <c r="E33" s="7"/>
      <c r="F33" s="7"/>
      <c r="G33" s="7"/>
      <c r="H33" s="7"/>
      <c r="I33">
        <f t="shared" si="0"/>
        <v>0</v>
      </c>
      <c r="J33">
        <f t="shared" si="1"/>
        <v>0</v>
      </c>
      <c r="K33">
        <f t="shared" si="2"/>
        <v>0</v>
      </c>
      <c r="L33">
        <f t="shared" si="3"/>
        <v>0</v>
      </c>
      <c r="M33">
        <f t="shared" si="4"/>
        <v>0</v>
      </c>
      <c r="N33" s="7" t="str">
        <f t="shared" si="5"/>
        <v>Riesgo Institucional</v>
      </c>
    </row>
    <row r="34" spans="2:14" ht="18" x14ac:dyDescent="0.2">
      <c r="B34" s="138" t="e">
        <f>+'SEPG-F-057'!$B34</f>
        <v>#VALUE!</v>
      </c>
      <c r="C34" s="279">
        <f>+'SEPG-F-057'!$C34</f>
        <v>0</v>
      </c>
      <c r="D34" s="279">
        <f>+'SEPG-F-057'!$D34</f>
        <v>0</v>
      </c>
      <c r="E34" s="7"/>
      <c r="F34" s="7"/>
      <c r="G34" s="7"/>
      <c r="H34" s="7"/>
      <c r="I34">
        <f t="shared" si="0"/>
        <v>0</v>
      </c>
      <c r="J34">
        <f t="shared" si="1"/>
        <v>0</v>
      </c>
      <c r="K34">
        <f t="shared" si="2"/>
        <v>0</v>
      </c>
      <c r="L34">
        <f t="shared" si="3"/>
        <v>0</v>
      </c>
      <c r="M34">
        <f t="shared" si="4"/>
        <v>0</v>
      </c>
      <c r="N34" s="7" t="str">
        <f t="shared" si="5"/>
        <v>Riesgo Institucional</v>
      </c>
    </row>
    <row r="35" spans="2:14" ht="18" x14ac:dyDescent="0.2">
      <c r="B35" s="138" t="e">
        <f>+'SEPG-F-057'!$B35</f>
        <v>#VALUE!</v>
      </c>
      <c r="C35" s="279">
        <f>+'SEPG-F-057'!$C35</f>
        <v>0</v>
      </c>
      <c r="D35" s="279">
        <f>+'SEPG-F-057'!$D35</f>
        <v>0</v>
      </c>
      <c r="E35" s="7"/>
      <c r="F35" s="7"/>
      <c r="G35" s="7"/>
      <c r="H35" s="7"/>
      <c r="I35">
        <f t="shared" si="0"/>
        <v>0</v>
      </c>
      <c r="J35">
        <f t="shared" si="1"/>
        <v>0</v>
      </c>
      <c r="K35">
        <f t="shared" si="2"/>
        <v>0</v>
      </c>
      <c r="L35">
        <f t="shared" si="3"/>
        <v>0</v>
      </c>
      <c r="M35">
        <f t="shared" si="4"/>
        <v>0</v>
      </c>
      <c r="N35" s="7" t="str">
        <f t="shared" si="5"/>
        <v>Riesgo Institucional</v>
      </c>
    </row>
  </sheetData>
  <sheetProtection sheet="1" objects="1" scenarios="1"/>
  <mergeCells count="15">
    <mergeCell ref="B1:C4"/>
    <mergeCell ref="D1:H1"/>
    <mergeCell ref="D2:H2"/>
    <mergeCell ref="D3:H3"/>
    <mergeCell ref="D4:H4"/>
    <mergeCell ref="G14:G16"/>
    <mergeCell ref="H14:H16"/>
    <mergeCell ref="N14:N16"/>
    <mergeCell ref="B7:N7"/>
    <mergeCell ref="B9:N11"/>
    <mergeCell ref="B14:B16"/>
    <mergeCell ref="C14:C16"/>
    <mergeCell ref="D14:D16"/>
    <mergeCell ref="E14:E16"/>
    <mergeCell ref="F14:F16"/>
  </mergeCells>
  <dataValidations count="1">
    <dataValidation type="list" allowBlank="1" showInputMessage="1" showErrorMessage="1" sqref="E17:H35">
      <formula1>$E$13</formula1>
    </dataValidation>
  </dataValidations>
  <pageMargins left="0.7" right="0.7" top="0.75" bottom="0.75" header="0.3" footer="0.3"/>
  <pageSetup paperSize="0"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pageSetUpPr fitToPage="1"/>
  </sheetPr>
  <dimension ref="A2:AE83"/>
  <sheetViews>
    <sheetView topLeftCell="A23" zoomScale="70" zoomScaleNormal="70" workbookViewId="0">
      <selection activeCell="Y26" activeCellId="1" sqref="B26:I41 Y26:AB41"/>
    </sheetView>
  </sheetViews>
  <sheetFormatPr baseColWidth="10" defaultColWidth="11.42578125" defaultRowHeight="12.75" x14ac:dyDescent="0.2"/>
  <cols>
    <col min="1" max="1" width="2.7109375" style="67" customWidth="1"/>
    <col min="2" max="2" width="10.140625" style="67" customWidth="1"/>
    <col min="3" max="6" width="6.42578125" style="67" customWidth="1"/>
    <col min="7" max="8" width="4.85546875" style="67" customWidth="1"/>
    <col min="9" max="9" width="10.5703125" style="67" customWidth="1"/>
    <col min="10" max="24" width="3.7109375" style="67" customWidth="1"/>
    <col min="25" max="25" width="18.5703125" style="67" customWidth="1"/>
    <col min="26" max="26" width="22.7109375" style="67" customWidth="1"/>
    <col min="27" max="27" width="11.140625" style="67" customWidth="1"/>
    <col min="28" max="28" width="22.28515625" style="67" customWidth="1"/>
    <col min="29" max="30" width="4.85546875" style="67" customWidth="1"/>
    <col min="31" max="31" width="20.5703125" style="67" customWidth="1"/>
    <col min="32" max="42" width="4.85546875" style="67" customWidth="1"/>
    <col min="43" max="16384" width="11.42578125" style="67"/>
  </cols>
  <sheetData>
    <row r="2" spans="1:31" ht="21" customHeight="1" x14ac:dyDescent="0.25">
      <c r="B2" s="810"/>
      <c r="C2" s="810"/>
      <c r="D2" s="810"/>
      <c r="E2" s="810"/>
      <c r="F2" s="689" t="s">
        <v>68</v>
      </c>
      <c r="G2" s="689"/>
      <c r="H2" s="689"/>
      <c r="I2" s="689"/>
      <c r="J2" s="689"/>
      <c r="K2" s="689"/>
      <c r="L2" s="689"/>
      <c r="M2" s="689"/>
      <c r="N2" s="689"/>
      <c r="O2" s="689"/>
      <c r="P2" s="689"/>
      <c r="Q2" s="689"/>
      <c r="R2" s="689"/>
      <c r="S2" s="689"/>
      <c r="T2" s="689"/>
      <c r="U2" s="689"/>
      <c r="V2" s="689"/>
      <c r="W2" s="689"/>
      <c r="X2" s="689"/>
      <c r="Y2" s="689"/>
      <c r="Z2" s="689"/>
      <c r="AA2" s="811" t="s">
        <v>553</v>
      </c>
      <c r="AB2" s="812"/>
    </row>
    <row r="3" spans="1:31" ht="21" customHeight="1" x14ac:dyDescent="0.25">
      <c r="B3" s="810"/>
      <c r="C3" s="810"/>
      <c r="D3" s="810"/>
      <c r="E3" s="810"/>
      <c r="F3" s="689" t="s">
        <v>58</v>
      </c>
      <c r="G3" s="689"/>
      <c r="H3" s="689"/>
      <c r="I3" s="689"/>
      <c r="J3" s="689"/>
      <c r="K3" s="689"/>
      <c r="L3" s="689"/>
      <c r="M3" s="689"/>
      <c r="N3" s="689"/>
      <c r="O3" s="689"/>
      <c r="P3" s="689"/>
      <c r="Q3" s="689"/>
      <c r="R3" s="689"/>
      <c r="S3" s="689"/>
      <c r="T3" s="689"/>
      <c r="U3" s="689"/>
      <c r="V3" s="689"/>
      <c r="W3" s="689"/>
      <c r="X3" s="689"/>
      <c r="Y3" s="689"/>
      <c r="Z3" s="689"/>
      <c r="AA3" s="811" t="s">
        <v>552</v>
      </c>
      <c r="AB3" s="812"/>
    </row>
    <row r="4" spans="1:31" ht="21" customHeight="1" x14ac:dyDescent="0.25">
      <c r="B4" s="810"/>
      <c r="C4" s="810"/>
      <c r="D4" s="810"/>
      <c r="E4" s="810"/>
      <c r="F4" s="689" t="s">
        <v>59</v>
      </c>
      <c r="G4" s="689"/>
      <c r="H4" s="689"/>
      <c r="I4" s="689"/>
      <c r="J4" s="689"/>
      <c r="K4" s="689"/>
      <c r="L4" s="689"/>
      <c r="M4" s="689"/>
      <c r="N4" s="689"/>
      <c r="O4" s="689"/>
      <c r="P4" s="689"/>
      <c r="Q4" s="689"/>
      <c r="R4" s="689"/>
      <c r="S4" s="689"/>
      <c r="T4" s="689"/>
      <c r="U4" s="689"/>
      <c r="V4" s="689"/>
      <c r="W4" s="689"/>
      <c r="X4" s="689"/>
      <c r="Y4" s="689"/>
      <c r="Z4" s="689"/>
      <c r="AA4" s="813" t="s">
        <v>548</v>
      </c>
      <c r="AB4" s="814"/>
    </row>
    <row r="5" spans="1:31" ht="21" customHeight="1" x14ac:dyDescent="0.25">
      <c r="B5" s="810"/>
      <c r="C5" s="810"/>
      <c r="D5" s="810"/>
      <c r="E5" s="810"/>
      <c r="F5" s="689" t="s">
        <v>91</v>
      </c>
      <c r="G5" s="689"/>
      <c r="H5" s="689"/>
      <c r="I5" s="689"/>
      <c r="J5" s="689"/>
      <c r="K5" s="689"/>
      <c r="L5" s="689"/>
      <c r="M5" s="689"/>
      <c r="N5" s="689"/>
      <c r="O5" s="689"/>
      <c r="P5" s="689"/>
      <c r="Q5" s="689"/>
      <c r="R5" s="689"/>
      <c r="S5" s="689"/>
      <c r="T5" s="689"/>
      <c r="U5" s="689"/>
      <c r="V5" s="689"/>
      <c r="W5" s="689"/>
      <c r="X5" s="689"/>
      <c r="Y5" s="689"/>
      <c r="Z5" s="689"/>
      <c r="AA5" s="813" t="s">
        <v>61</v>
      </c>
      <c r="AB5" s="814"/>
    </row>
    <row r="6" spans="1:31" ht="20.25" customHeight="1" x14ac:dyDescent="0.2">
      <c r="B6" s="860" t="str">
        <f>+'SEPG-F-057'!B8:L8</f>
        <v>PROCESO " GESTIÓN CONTRACTUAL Y DE SEGUIMIENTO DE INFRAESTRUCTURA DE TRANSPORTE "</v>
      </c>
      <c r="C6" s="860"/>
      <c r="D6" s="860"/>
      <c r="E6" s="860"/>
      <c r="F6" s="860"/>
      <c r="G6" s="860"/>
      <c r="H6" s="860"/>
      <c r="I6" s="860"/>
      <c r="J6" s="860"/>
      <c r="K6" s="860"/>
      <c r="L6" s="860"/>
      <c r="M6" s="860"/>
      <c r="N6" s="860"/>
      <c r="O6" s="860"/>
      <c r="P6" s="860"/>
      <c r="Q6" s="860"/>
      <c r="R6" s="860"/>
      <c r="S6" s="860"/>
      <c r="T6" s="860"/>
      <c r="U6" s="860"/>
      <c r="V6" s="860"/>
      <c r="W6" s="860"/>
      <c r="X6" s="860"/>
      <c r="Y6" s="860"/>
      <c r="Z6" s="860"/>
      <c r="AA6" s="860"/>
      <c r="AB6" s="860"/>
      <c r="AE6" s="86"/>
    </row>
    <row r="7" spans="1:31" ht="21.75" customHeight="1" thickBot="1" x14ac:dyDescent="0.3">
      <c r="B7" s="459" t="s">
        <v>3</v>
      </c>
      <c r="C7" s="805">
        <f>+'SEPG-F-056'!C9</f>
        <v>42736</v>
      </c>
      <c r="D7" s="806"/>
      <c r="E7" s="807"/>
      <c r="F7" s="87" t="s">
        <v>0</v>
      </c>
      <c r="G7" s="68"/>
      <c r="H7" s="68"/>
      <c r="I7" s="68"/>
      <c r="J7" s="68"/>
      <c r="K7" s="68"/>
      <c r="L7" s="68"/>
      <c r="M7" s="68"/>
      <c r="N7" s="68"/>
      <c r="O7" s="68"/>
      <c r="P7" s="68"/>
      <c r="Q7" s="68"/>
      <c r="R7" s="74"/>
      <c r="S7" s="761"/>
      <c r="T7" s="785"/>
      <c r="U7" s="785"/>
      <c r="V7" s="68"/>
      <c r="W7" s="68"/>
      <c r="X7" s="68"/>
    </row>
    <row r="8" spans="1:31" ht="28.5" customHeight="1" thickBot="1" x14ac:dyDescent="0.25">
      <c r="B8" s="603" t="str">
        <f>+'SEPG-F-056'!B7</f>
        <v>MAPA DE RIESGO Y MEDIDAS ANTICORRUPCION VICEPRESIDENCIA EJECUTIVA 2017</v>
      </c>
      <c r="C8" s="808"/>
      <c r="D8" s="808"/>
      <c r="E8" s="808"/>
      <c r="F8" s="808"/>
      <c r="G8" s="808"/>
      <c r="H8" s="808"/>
      <c r="I8" s="808"/>
      <c r="J8" s="808"/>
      <c r="K8" s="808"/>
      <c r="L8" s="808"/>
      <c r="M8" s="808"/>
      <c r="N8" s="808"/>
      <c r="O8" s="808"/>
      <c r="P8" s="808"/>
      <c r="Q8" s="808"/>
      <c r="R8" s="808"/>
      <c r="S8" s="808"/>
      <c r="T8" s="808"/>
      <c r="U8" s="808"/>
      <c r="V8" s="808"/>
      <c r="W8" s="808"/>
      <c r="X8" s="808"/>
      <c r="Y8" s="808"/>
      <c r="Z8" s="808"/>
      <c r="AA8" s="808"/>
      <c r="AB8" s="809"/>
    </row>
    <row r="9" spans="1:31" ht="53.25" customHeight="1" thickBot="1" x14ac:dyDescent="0.25">
      <c r="B9" s="603" t="s">
        <v>212</v>
      </c>
      <c r="C9" s="756"/>
      <c r="D9" s="756"/>
      <c r="E9" s="756"/>
      <c r="F9" s="757"/>
      <c r="G9" s="758" t="str">
        <f>+'SEPG-F-056'!D10</f>
        <v>Garantizar el buen desarrollo de la ejecución contractual, mediante la supervisión, administración, seguimiento, verificación y evaluación del cumplimiento de los contratos de Interventoría y de Concesión u otras formas de Asociación Público Privada de Infraestructura de Transporte en todos sus modos; incorporando la gestión social, predial y ambiental, para ofrecer infraestructura de calidad para el desarrollo del país.</v>
      </c>
      <c r="H9" s="759"/>
      <c r="I9" s="759"/>
      <c r="J9" s="759"/>
      <c r="K9" s="759"/>
      <c r="L9" s="759"/>
      <c r="M9" s="759"/>
      <c r="N9" s="759"/>
      <c r="O9" s="759"/>
      <c r="P9" s="759"/>
      <c r="Q9" s="759"/>
      <c r="R9" s="759"/>
      <c r="S9" s="759"/>
      <c r="T9" s="759"/>
      <c r="U9" s="759"/>
      <c r="V9" s="759"/>
      <c r="W9" s="759"/>
      <c r="X9" s="759"/>
      <c r="Y9" s="759"/>
      <c r="Z9" s="759"/>
      <c r="AA9" s="759"/>
      <c r="AB9" s="760"/>
    </row>
    <row r="10" spans="1:31" s="75" customFormat="1" ht="16.5" customHeight="1" x14ac:dyDescent="0.25">
      <c r="A10" s="111"/>
      <c r="B10" s="601"/>
      <c r="C10" s="785"/>
      <c r="D10" s="785"/>
      <c r="E10" s="785"/>
      <c r="F10" s="785"/>
      <c r="G10" s="761"/>
      <c r="H10" s="761"/>
      <c r="I10" s="761"/>
      <c r="J10" s="761"/>
      <c r="K10" s="761"/>
      <c r="L10" s="761"/>
      <c r="M10" s="761"/>
      <c r="N10" s="761"/>
      <c r="O10" s="761"/>
      <c r="P10" s="761"/>
      <c r="Q10" s="761"/>
      <c r="R10" s="761"/>
      <c r="S10" s="761"/>
      <c r="T10" s="761"/>
      <c r="U10" s="761"/>
      <c r="V10" s="761"/>
      <c r="W10" s="761"/>
      <c r="X10" s="761"/>
      <c r="Y10" s="761"/>
      <c r="Z10" s="761"/>
      <c r="AA10" s="761"/>
      <c r="AB10" s="761"/>
    </row>
    <row r="11" spans="1:31" s="75" customFormat="1" ht="8.25" customHeight="1" x14ac:dyDescent="0.25">
      <c r="B11" s="88"/>
      <c r="C11" s="88"/>
      <c r="D11" s="89"/>
      <c r="E11" s="89"/>
      <c r="F11" s="89"/>
    </row>
    <row r="12" spans="1:31" s="75" customFormat="1" ht="21" customHeight="1" x14ac:dyDescent="0.25">
      <c r="B12" s="792" t="s">
        <v>9</v>
      </c>
      <c r="C12" s="793"/>
      <c r="D12" s="793"/>
      <c r="E12" s="793"/>
      <c r="F12" s="793"/>
      <c r="G12" s="794"/>
      <c r="H12" s="794"/>
      <c r="I12" s="794"/>
      <c r="J12" s="794"/>
      <c r="K12" s="794"/>
      <c r="L12" s="794"/>
      <c r="M12" s="794"/>
      <c r="N12" s="794"/>
      <c r="O12" s="794"/>
      <c r="P12" s="794"/>
      <c r="Q12" s="794"/>
      <c r="R12" s="794"/>
      <c r="S12" s="794"/>
      <c r="T12" s="794"/>
      <c r="U12" s="795"/>
    </row>
    <row r="13" spans="1:31" s="75" customFormat="1" ht="12.75" customHeight="1" x14ac:dyDescent="0.25">
      <c r="B13" s="777" t="s">
        <v>4</v>
      </c>
      <c r="C13" s="778"/>
      <c r="D13" s="778"/>
      <c r="E13" s="778"/>
      <c r="F13" s="778"/>
      <c r="G13" s="779"/>
      <c r="H13" s="779"/>
      <c r="I13" s="779"/>
      <c r="J13" s="779"/>
      <c r="K13" s="779"/>
      <c r="L13" s="779"/>
      <c r="M13" s="779"/>
      <c r="N13" s="779"/>
      <c r="O13" s="779"/>
      <c r="P13" s="779"/>
      <c r="Q13" s="779"/>
      <c r="R13" s="779"/>
      <c r="S13" s="779"/>
      <c r="T13" s="779"/>
      <c r="U13" s="780"/>
    </row>
    <row r="14" spans="1:31" s="75" customFormat="1" ht="15.75" customHeight="1" x14ac:dyDescent="0.25">
      <c r="B14" s="781"/>
      <c r="C14" s="782"/>
      <c r="D14" s="782"/>
      <c r="E14" s="782"/>
      <c r="F14" s="782"/>
      <c r="G14" s="783"/>
      <c r="H14" s="783"/>
      <c r="I14" s="783"/>
      <c r="J14" s="783"/>
      <c r="K14" s="783"/>
      <c r="L14" s="783"/>
      <c r="M14" s="783"/>
      <c r="N14" s="783"/>
      <c r="O14" s="783"/>
      <c r="P14" s="783"/>
      <c r="Q14" s="783"/>
      <c r="R14" s="783"/>
      <c r="S14" s="783"/>
      <c r="T14" s="783"/>
      <c r="U14" s="784"/>
    </row>
    <row r="15" spans="1:31" s="75" customFormat="1" ht="16.5" customHeight="1" x14ac:dyDescent="0.25">
      <c r="B15" s="762" t="s">
        <v>5</v>
      </c>
      <c r="C15" s="763"/>
      <c r="D15" s="763"/>
      <c r="E15" s="786"/>
      <c r="F15" s="786"/>
      <c r="G15" s="786"/>
      <c r="H15" s="786"/>
      <c r="I15" s="786"/>
      <c r="J15" s="786"/>
      <c r="K15" s="787"/>
      <c r="L15" s="762" t="s">
        <v>6</v>
      </c>
      <c r="M15" s="763"/>
      <c r="N15" s="788"/>
      <c r="O15" s="788"/>
      <c r="P15" s="788"/>
      <c r="Q15" s="788"/>
      <c r="R15" s="788"/>
      <c r="S15" s="788"/>
      <c r="T15" s="788"/>
      <c r="U15" s="789"/>
    </row>
    <row r="16" spans="1:31" s="75" customFormat="1" ht="16.5" customHeight="1" x14ac:dyDescent="0.25">
      <c r="B16" s="762" t="s">
        <v>7</v>
      </c>
      <c r="C16" s="763"/>
      <c r="D16" s="763"/>
      <c r="E16" s="763"/>
      <c r="F16" s="763"/>
      <c r="G16" s="763" t="s">
        <v>10</v>
      </c>
      <c r="H16" s="763"/>
      <c r="I16" s="763"/>
      <c r="J16" s="763"/>
      <c r="K16" s="764"/>
      <c r="L16" s="762" t="s">
        <v>7</v>
      </c>
      <c r="M16" s="763"/>
      <c r="N16" s="763"/>
      <c r="O16" s="764"/>
      <c r="P16" s="796" t="s">
        <v>10</v>
      </c>
      <c r="Q16" s="796"/>
      <c r="R16" s="796"/>
      <c r="S16" s="796"/>
      <c r="T16" s="796"/>
      <c r="U16" s="796"/>
    </row>
    <row r="17" spans="2:30" s="75" customFormat="1" ht="15.75" customHeight="1" x14ac:dyDescent="0.25">
      <c r="B17" s="797">
        <v>1</v>
      </c>
      <c r="C17" s="798"/>
      <c r="D17" s="798"/>
      <c r="E17" s="798"/>
      <c r="F17" s="799"/>
      <c r="G17" s="797" t="s">
        <v>278</v>
      </c>
      <c r="H17" s="798"/>
      <c r="I17" s="798"/>
      <c r="J17" s="798"/>
      <c r="K17" s="799"/>
      <c r="L17" s="800">
        <v>7</v>
      </c>
      <c r="M17" s="801"/>
      <c r="N17" s="801"/>
      <c r="O17" s="802"/>
      <c r="P17" s="797" t="s">
        <v>8</v>
      </c>
      <c r="Q17" s="798"/>
      <c r="R17" s="798"/>
      <c r="S17" s="798"/>
      <c r="T17" s="798"/>
      <c r="U17" s="799"/>
      <c r="V17" s="374">
        <f>+L17</f>
        <v>7</v>
      </c>
    </row>
    <row r="18" spans="2:30" s="75" customFormat="1" ht="15.75" customHeight="1" x14ac:dyDescent="0.25">
      <c r="B18" s="797">
        <v>2</v>
      </c>
      <c r="C18" s="798"/>
      <c r="D18" s="798"/>
      <c r="E18" s="798"/>
      <c r="F18" s="799"/>
      <c r="G18" s="776" t="s">
        <v>279</v>
      </c>
      <c r="H18" s="776"/>
      <c r="I18" s="776"/>
      <c r="J18" s="776"/>
      <c r="K18" s="776"/>
      <c r="L18" s="803">
        <v>11</v>
      </c>
      <c r="M18" s="804"/>
      <c r="N18" s="804"/>
      <c r="O18" s="804"/>
      <c r="P18" s="776" t="s">
        <v>52</v>
      </c>
      <c r="Q18" s="776"/>
      <c r="R18" s="776"/>
      <c r="S18" s="776"/>
      <c r="T18" s="776"/>
      <c r="U18" s="776"/>
      <c r="V18" s="374">
        <f>+L18</f>
        <v>11</v>
      </c>
    </row>
    <row r="19" spans="2:30" s="75" customFormat="1" ht="15.75" customHeight="1" x14ac:dyDescent="0.25">
      <c r="B19" s="797">
        <v>3</v>
      </c>
      <c r="C19" s="798"/>
      <c r="D19" s="798"/>
      <c r="E19" s="798"/>
      <c r="F19" s="799"/>
      <c r="G19" s="776" t="s">
        <v>280</v>
      </c>
      <c r="H19" s="776"/>
      <c r="I19" s="776"/>
      <c r="J19" s="776"/>
      <c r="K19" s="776"/>
      <c r="L19" s="803">
        <v>13</v>
      </c>
      <c r="M19" s="804"/>
      <c r="N19" s="804"/>
      <c r="O19" s="804"/>
      <c r="P19" s="776" t="s">
        <v>11</v>
      </c>
      <c r="Q19" s="776"/>
      <c r="R19" s="776"/>
      <c r="S19" s="776"/>
      <c r="T19" s="776"/>
      <c r="U19" s="776"/>
      <c r="V19" s="374">
        <f>+L19</f>
        <v>13</v>
      </c>
    </row>
    <row r="20" spans="2:30" s="75" customFormat="1" ht="15.75" customHeight="1" x14ac:dyDescent="0.25">
      <c r="B20" s="797">
        <v>4</v>
      </c>
      <c r="C20" s="798"/>
      <c r="D20" s="798"/>
      <c r="E20" s="798"/>
      <c r="F20" s="799"/>
      <c r="G20" s="776" t="s">
        <v>281</v>
      </c>
      <c r="H20" s="776"/>
      <c r="I20" s="776"/>
      <c r="J20" s="776"/>
      <c r="K20" s="776"/>
      <c r="L20" s="774"/>
      <c r="M20" s="775"/>
      <c r="N20" s="775"/>
      <c r="O20" s="775"/>
      <c r="P20" s="704"/>
      <c r="Q20" s="704"/>
      <c r="R20" s="704"/>
      <c r="S20" s="704"/>
      <c r="T20" s="704"/>
      <c r="U20" s="704"/>
    </row>
    <row r="21" spans="2:30" s="75" customFormat="1" ht="15.75" customHeight="1" x14ac:dyDescent="0.25">
      <c r="B21" s="797">
        <v>5</v>
      </c>
      <c r="C21" s="798"/>
      <c r="D21" s="798"/>
      <c r="E21" s="798"/>
      <c r="F21" s="799"/>
      <c r="G21" s="776" t="s">
        <v>282</v>
      </c>
      <c r="H21" s="776"/>
      <c r="I21" s="776"/>
      <c r="J21" s="776"/>
      <c r="K21" s="776"/>
      <c r="L21" s="774"/>
      <c r="M21" s="775"/>
      <c r="N21" s="775"/>
      <c r="O21" s="775"/>
      <c r="P21" s="704"/>
      <c r="Q21" s="704"/>
      <c r="R21" s="704"/>
      <c r="S21" s="704"/>
      <c r="T21" s="704"/>
      <c r="U21" s="704"/>
    </row>
    <row r="22" spans="2:30" s="75" customFormat="1" ht="27.75" customHeight="1" thickBot="1" x14ac:dyDescent="0.3">
      <c r="B22" s="369" t="s">
        <v>306</v>
      </c>
      <c r="C22" s="90"/>
      <c r="D22" s="90"/>
      <c r="E22" s="90"/>
      <c r="F22" s="90"/>
      <c r="G22" s="90"/>
      <c r="H22" s="91"/>
      <c r="I22" s="90"/>
      <c r="J22" s="90"/>
      <c r="K22" s="90"/>
      <c r="L22" s="69"/>
      <c r="M22" s="90"/>
      <c r="N22" s="90"/>
      <c r="O22" s="90"/>
      <c r="P22" s="90"/>
      <c r="Q22" s="90"/>
      <c r="R22" s="91"/>
      <c r="S22" s="90"/>
      <c r="T22" s="90"/>
      <c r="U22" s="90"/>
    </row>
    <row r="23" spans="2:30" s="75" customFormat="1" ht="31.5" customHeight="1" x14ac:dyDescent="0.25">
      <c r="B23" s="705" t="s">
        <v>29</v>
      </c>
      <c r="C23" s="725" t="s">
        <v>12</v>
      </c>
      <c r="D23" s="726"/>
      <c r="E23" s="726"/>
      <c r="F23" s="726"/>
      <c r="G23" s="726"/>
      <c r="H23" s="727"/>
      <c r="I23" s="734" t="s">
        <v>133</v>
      </c>
      <c r="J23" s="765" t="s">
        <v>30</v>
      </c>
      <c r="K23" s="766"/>
      <c r="L23" s="766"/>
      <c r="M23" s="766"/>
      <c r="N23" s="766"/>
      <c r="O23" s="766"/>
      <c r="P23" s="766"/>
      <c r="Q23" s="766"/>
      <c r="R23" s="766"/>
      <c r="S23" s="766"/>
      <c r="T23" s="766"/>
      <c r="U23" s="766"/>
      <c r="V23" s="766"/>
      <c r="W23" s="766"/>
      <c r="X23" s="767"/>
      <c r="Y23" s="751" t="s">
        <v>26</v>
      </c>
      <c r="Z23" s="748" t="s">
        <v>27</v>
      </c>
      <c r="AA23" s="751" t="s">
        <v>31</v>
      </c>
      <c r="AB23" s="771" t="s">
        <v>135</v>
      </c>
    </row>
    <row r="24" spans="2:30" s="75" customFormat="1" ht="31.5" customHeight="1" thickBot="1" x14ac:dyDescent="0.3">
      <c r="B24" s="790"/>
      <c r="C24" s="728"/>
      <c r="D24" s="729"/>
      <c r="E24" s="729"/>
      <c r="F24" s="729"/>
      <c r="G24" s="729"/>
      <c r="H24" s="730"/>
      <c r="I24" s="735"/>
      <c r="J24" s="768"/>
      <c r="K24" s="769"/>
      <c r="L24" s="769"/>
      <c r="M24" s="769"/>
      <c r="N24" s="769"/>
      <c r="O24" s="769"/>
      <c r="P24" s="769"/>
      <c r="Q24" s="769"/>
      <c r="R24" s="769"/>
      <c r="S24" s="769"/>
      <c r="T24" s="769"/>
      <c r="U24" s="769"/>
      <c r="V24" s="769"/>
      <c r="W24" s="769"/>
      <c r="X24" s="770"/>
      <c r="Y24" s="752"/>
      <c r="Z24" s="749"/>
      <c r="AA24" s="752"/>
      <c r="AB24" s="772"/>
    </row>
    <row r="25" spans="2:30" s="75" customFormat="1" ht="31.5" customHeight="1" thickBot="1" x14ac:dyDescent="0.35">
      <c r="B25" s="791"/>
      <c r="C25" s="731"/>
      <c r="D25" s="732"/>
      <c r="E25" s="732"/>
      <c r="F25" s="732"/>
      <c r="G25" s="732"/>
      <c r="H25" s="733"/>
      <c r="I25" s="736"/>
      <c r="J25" s="461">
        <v>1</v>
      </c>
      <c r="K25" s="462">
        <f>J25+1</f>
        <v>2</v>
      </c>
      <c r="L25" s="462">
        <f t="shared" ref="L25:X25" si="0">K25+1</f>
        <v>3</v>
      </c>
      <c r="M25" s="462">
        <f t="shared" si="0"/>
        <v>4</v>
      </c>
      <c r="N25" s="462">
        <f t="shared" si="0"/>
        <v>5</v>
      </c>
      <c r="O25" s="462">
        <f t="shared" si="0"/>
        <v>6</v>
      </c>
      <c r="P25" s="462">
        <f>O25+1</f>
        <v>7</v>
      </c>
      <c r="Q25" s="462">
        <f t="shared" si="0"/>
        <v>8</v>
      </c>
      <c r="R25" s="462">
        <f t="shared" si="0"/>
        <v>9</v>
      </c>
      <c r="S25" s="462">
        <f t="shared" si="0"/>
        <v>10</v>
      </c>
      <c r="T25" s="462">
        <f t="shared" si="0"/>
        <v>11</v>
      </c>
      <c r="U25" s="462">
        <f t="shared" si="0"/>
        <v>12</v>
      </c>
      <c r="V25" s="462">
        <f>U25+1</f>
        <v>13</v>
      </c>
      <c r="W25" s="462">
        <f t="shared" si="0"/>
        <v>14</v>
      </c>
      <c r="X25" s="463">
        <f t="shared" si="0"/>
        <v>15</v>
      </c>
      <c r="Y25" s="706"/>
      <c r="Z25" s="750"/>
      <c r="AA25" s="716"/>
      <c r="AB25" s="773"/>
    </row>
    <row r="26" spans="2:30" s="75" customFormat="1" ht="24.95" customHeight="1" thickBot="1" x14ac:dyDescent="0.3">
      <c r="B26" s="705" t="str">
        <f>'SEPG-F-057'!B17</f>
        <v>GC-VEJ  1</v>
      </c>
      <c r="C26" s="707" t="str">
        <f>IF(COUNTA('SEPG-F-057'!C17)&gt;0,'SEPG-F-057'!C17,"")</f>
        <v>Manipulación de informes de seguimiento a contratos para favorecer a un tercero.</v>
      </c>
      <c r="D26" s="708"/>
      <c r="E26" s="708"/>
      <c r="F26" s="708"/>
      <c r="G26" s="708"/>
      <c r="H26" s="709"/>
      <c r="I26" s="313" t="s">
        <v>14</v>
      </c>
      <c r="J26" s="460">
        <v>3</v>
      </c>
      <c r="K26" s="460">
        <v>3</v>
      </c>
      <c r="L26" s="460"/>
      <c r="M26" s="460"/>
      <c r="N26" s="460"/>
      <c r="O26" s="460"/>
      <c r="P26" s="460"/>
      <c r="Q26" s="460"/>
      <c r="R26" s="460"/>
      <c r="S26" s="460"/>
      <c r="T26" s="460"/>
      <c r="U26" s="460"/>
      <c r="V26" s="460"/>
      <c r="W26" s="460"/>
      <c r="X26" s="460"/>
      <c r="Y26" s="315">
        <f>IFERROR(MAX(_xlfn.MODE.MULT(J26:X26)),"")</f>
        <v>3</v>
      </c>
      <c r="Z26" s="284" t="str">
        <f>VLOOKUP(Y26,$B$17:$K$21,6,FALSE)</f>
        <v xml:space="preserve">Posible </v>
      </c>
      <c r="AA26" s="717">
        <f>IFERROR(Y26*Y27,"")</f>
        <v>39</v>
      </c>
      <c r="AB26" s="719" t="str">
        <f>IFERROR(VLOOKUP(AA26,DB!$B$37:$D$51,2,FALSE),"")</f>
        <v>Riesgo Extremo (Z-13)</v>
      </c>
      <c r="AD26" s="704"/>
    </row>
    <row r="27" spans="2:30" s="75" customFormat="1" ht="24.95" customHeight="1" thickBot="1" x14ac:dyDescent="0.3">
      <c r="B27" s="716"/>
      <c r="C27" s="713"/>
      <c r="D27" s="714"/>
      <c r="E27" s="714"/>
      <c r="F27" s="714"/>
      <c r="G27" s="714"/>
      <c r="H27" s="715"/>
      <c r="I27" s="314" t="s">
        <v>15</v>
      </c>
      <c r="J27" s="721">
        <v>13</v>
      </c>
      <c r="K27" s="722"/>
      <c r="L27" s="722"/>
      <c r="M27" s="722"/>
      <c r="N27" s="722"/>
      <c r="O27" s="722"/>
      <c r="P27" s="722"/>
      <c r="Q27" s="722"/>
      <c r="R27" s="722"/>
      <c r="S27" s="722"/>
      <c r="T27" s="722"/>
      <c r="U27" s="722"/>
      <c r="V27" s="722"/>
      <c r="W27" s="722"/>
      <c r="X27" s="723"/>
      <c r="Y27" s="373">
        <f>+J27</f>
        <v>13</v>
      </c>
      <c r="Z27" s="284" t="str">
        <f>VLOOKUP(Y27,$L$17:$U$19,5,FALSE)</f>
        <v>Catastrófico</v>
      </c>
      <c r="AA27" s="718"/>
      <c r="AB27" s="720"/>
      <c r="AD27" s="704"/>
    </row>
    <row r="28" spans="2:30" s="75" customFormat="1" ht="24.95" customHeight="1" thickBot="1" x14ac:dyDescent="0.3">
      <c r="B28" s="705" t="str">
        <f>'SEPG-F-057'!B18</f>
        <v>GC-VEJ  2</v>
      </c>
      <c r="C28" s="707" t="str">
        <f>IF(COUNTA('SEPG-F-057'!C18)&gt;0,'SEPG-F-057'!C18,"")</f>
        <v>Omisión de reportes por actividades sospechosas de LAFT/CO relacionadas con las concesiones.</v>
      </c>
      <c r="D28" s="708"/>
      <c r="E28" s="708"/>
      <c r="F28" s="708"/>
      <c r="G28" s="708"/>
      <c r="H28" s="709"/>
      <c r="I28" s="281" t="s">
        <v>14</v>
      </c>
      <c r="J28" s="460">
        <v>2</v>
      </c>
      <c r="K28" s="460">
        <v>2</v>
      </c>
      <c r="L28" s="460"/>
      <c r="M28" s="460"/>
      <c r="N28" s="460"/>
      <c r="O28" s="460"/>
      <c r="P28" s="460"/>
      <c r="Q28" s="460"/>
      <c r="R28" s="460"/>
      <c r="S28" s="460"/>
      <c r="T28" s="460"/>
      <c r="U28" s="460"/>
      <c r="V28" s="460"/>
      <c r="W28" s="460"/>
      <c r="X28" s="460"/>
      <c r="Y28" s="286">
        <f>IFERROR(MAX(_xlfn.MODE.MULT(J28:X28)),"")</f>
        <v>2</v>
      </c>
      <c r="Z28" s="284" t="str">
        <f>VLOOKUP(Y28,$B$17:$K$21,6,FALSE)</f>
        <v xml:space="preserve">Improbable </v>
      </c>
      <c r="AA28" s="717">
        <f>IFERROR(Y28*Y29,"")</f>
        <v>22</v>
      </c>
      <c r="AB28" s="719" t="str">
        <f>IFERROR(VLOOKUP(AA28,DB!$B$37:$D$51,2,FALSE),"")</f>
        <v>Riesgo Moderado (Z-7)</v>
      </c>
    </row>
    <row r="29" spans="2:30" s="75" customFormat="1" ht="24.95" customHeight="1" thickBot="1" x14ac:dyDescent="0.3">
      <c r="B29" s="706"/>
      <c r="C29" s="710"/>
      <c r="D29" s="711"/>
      <c r="E29" s="711"/>
      <c r="F29" s="711"/>
      <c r="G29" s="711"/>
      <c r="H29" s="712"/>
      <c r="I29" s="282" t="s">
        <v>15</v>
      </c>
      <c r="J29" s="724">
        <v>11</v>
      </c>
      <c r="K29" s="722"/>
      <c r="L29" s="722"/>
      <c r="M29" s="722"/>
      <c r="N29" s="722"/>
      <c r="O29" s="722"/>
      <c r="P29" s="722"/>
      <c r="Q29" s="722"/>
      <c r="R29" s="722"/>
      <c r="S29" s="722"/>
      <c r="T29" s="722"/>
      <c r="U29" s="722"/>
      <c r="V29" s="722"/>
      <c r="W29" s="722"/>
      <c r="X29" s="723"/>
      <c r="Y29" s="373">
        <f>+J29</f>
        <v>11</v>
      </c>
      <c r="Z29" s="284" t="str">
        <f>VLOOKUP(Y29,$L$17:$U$19,5,FALSE)</f>
        <v>Mayor</v>
      </c>
      <c r="AA29" s="718"/>
      <c r="AB29" s="720"/>
    </row>
    <row r="30" spans="2:30" s="75" customFormat="1" ht="37.5" customHeight="1" thickBot="1" x14ac:dyDescent="0.3">
      <c r="B30" s="705" t="str">
        <f>'SEPG-F-057'!B19</f>
        <v>GC-VEJ  3</v>
      </c>
      <c r="C30" s="707" t="str">
        <f>IF(COUNTA('SEPG-F-057'!C19)&gt;0,'SEPG-F-057'!C19,"")</f>
        <v>Negligencia en la gestión para hacer efectivo el  cumplimiento contractual generando anomalías y detrimento patrimonial a la Nación.</v>
      </c>
      <c r="D30" s="708"/>
      <c r="E30" s="708"/>
      <c r="F30" s="708"/>
      <c r="G30" s="708"/>
      <c r="H30" s="709"/>
      <c r="I30" s="281" t="s">
        <v>14</v>
      </c>
      <c r="J30" s="460">
        <v>3</v>
      </c>
      <c r="K30" s="460">
        <v>3</v>
      </c>
      <c r="L30" s="460"/>
      <c r="M30" s="460"/>
      <c r="N30" s="460"/>
      <c r="O30" s="460"/>
      <c r="P30" s="460"/>
      <c r="Q30" s="460"/>
      <c r="R30" s="460"/>
      <c r="S30" s="460"/>
      <c r="T30" s="460"/>
      <c r="U30" s="460"/>
      <c r="V30" s="460"/>
      <c r="W30" s="460"/>
      <c r="X30" s="460"/>
      <c r="Y30" s="285">
        <f>IFERROR(MAX(_xlfn.MODE.MULT(J30:X30)),"")</f>
        <v>3</v>
      </c>
      <c r="Z30" s="284" t="str">
        <f>VLOOKUP(Y30,$B$17:$K$21,6,FALSE)</f>
        <v xml:space="preserve">Posible </v>
      </c>
      <c r="AA30" s="717">
        <f>IFERROR(Y30*Y31,"")</f>
        <v>33</v>
      </c>
      <c r="AB30" s="719" t="str">
        <f>IFERROR(VLOOKUP(AA30,DB!$B$37:$D$51,2,FALSE),"")</f>
        <v>Riesgo Alto (Z-9)</v>
      </c>
    </row>
    <row r="31" spans="2:30" s="75" customFormat="1" ht="47.25" customHeight="1" thickBot="1" x14ac:dyDescent="0.3">
      <c r="B31" s="716"/>
      <c r="C31" s="713"/>
      <c r="D31" s="714"/>
      <c r="E31" s="714"/>
      <c r="F31" s="714"/>
      <c r="G31" s="714"/>
      <c r="H31" s="715"/>
      <c r="I31" s="280" t="s">
        <v>15</v>
      </c>
      <c r="J31" s="724">
        <v>11</v>
      </c>
      <c r="K31" s="722"/>
      <c r="L31" s="722"/>
      <c r="M31" s="722"/>
      <c r="N31" s="722"/>
      <c r="O31" s="722"/>
      <c r="P31" s="722"/>
      <c r="Q31" s="722"/>
      <c r="R31" s="722"/>
      <c r="S31" s="722"/>
      <c r="T31" s="722"/>
      <c r="U31" s="722"/>
      <c r="V31" s="722"/>
      <c r="W31" s="722"/>
      <c r="X31" s="723"/>
      <c r="Y31" s="373">
        <f>+J31</f>
        <v>11</v>
      </c>
      <c r="Z31" s="284" t="str">
        <f>VLOOKUP(Y31,$L$17:$U$19,5,FALSE)</f>
        <v>Mayor</v>
      </c>
      <c r="AA31" s="718"/>
      <c r="AB31" s="720"/>
    </row>
    <row r="32" spans="2:30" s="75" customFormat="1" ht="24.95" customHeight="1" thickBot="1" x14ac:dyDescent="0.3">
      <c r="B32" s="705" t="str">
        <f>'SEPG-F-057'!B20</f>
        <v>GC-VEJ  4</v>
      </c>
      <c r="C32" s="707" t="str">
        <f>IF(COUNTA('SEPG-F-057'!C20)&gt;0,'SEPG-F-057'!C20,"")</f>
        <v>Intercambio de prebendas para el otorgamiento de permisos relacionados.</v>
      </c>
      <c r="D32" s="708"/>
      <c r="E32" s="708"/>
      <c r="F32" s="708"/>
      <c r="G32" s="708"/>
      <c r="H32" s="709"/>
      <c r="I32" s="281" t="s">
        <v>14</v>
      </c>
      <c r="J32" s="460">
        <v>3</v>
      </c>
      <c r="K32" s="460">
        <v>3</v>
      </c>
      <c r="L32" s="460"/>
      <c r="M32" s="460"/>
      <c r="N32" s="460"/>
      <c r="O32" s="460"/>
      <c r="P32" s="460"/>
      <c r="Q32" s="460"/>
      <c r="R32" s="460"/>
      <c r="S32" s="460"/>
      <c r="T32" s="460"/>
      <c r="U32" s="460"/>
      <c r="V32" s="460"/>
      <c r="W32" s="460"/>
      <c r="X32" s="460"/>
      <c r="Y32" s="286">
        <f>IFERROR(MAX(_xlfn.MODE.MULT(J32:X32)),"")</f>
        <v>3</v>
      </c>
      <c r="Z32" s="284" t="str">
        <f>VLOOKUP(Y32,$B$17:$K$21,6,FALSE)</f>
        <v xml:space="preserve">Posible </v>
      </c>
      <c r="AA32" s="717">
        <f>IFERROR(Y32*Y33,"")</f>
        <v>21</v>
      </c>
      <c r="AB32" s="719" t="str">
        <f>IFERROR(VLOOKUP(AA32,DB!$B$37:$D$51,2,FALSE),"")</f>
        <v>Riesgo Moderado (Z-4)</v>
      </c>
    </row>
    <row r="33" spans="2:28" s="75" customFormat="1" ht="24.95" customHeight="1" thickBot="1" x14ac:dyDescent="0.3">
      <c r="B33" s="716"/>
      <c r="C33" s="713"/>
      <c r="D33" s="714"/>
      <c r="E33" s="714"/>
      <c r="F33" s="714"/>
      <c r="G33" s="714"/>
      <c r="H33" s="715"/>
      <c r="I33" s="280" t="s">
        <v>15</v>
      </c>
      <c r="J33" s="724">
        <v>7</v>
      </c>
      <c r="K33" s="722"/>
      <c r="L33" s="722"/>
      <c r="M33" s="722"/>
      <c r="N33" s="722"/>
      <c r="O33" s="722"/>
      <c r="P33" s="722"/>
      <c r="Q33" s="722"/>
      <c r="R33" s="722"/>
      <c r="S33" s="722"/>
      <c r="T33" s="722"/>
      <c r="U33" s="722"/>
      <c r="V33" s="722"/>
      <c r="W33" s="722"/>
      <c r="X33" s="723"/>
      <c r="Y33" s="373">
        <f>+J33</f>
        <v>7</v>
      </c>
      <c r="Z33" s="284" t="str">
        <f>VLOOKUP(Y33,$L$17:$U$19,5,FALSE)</f>
        <v>Moderado</v>
      </c>
      <c r="AA33" s="718"/>
      <c r="AB33" s="720"/>
    </row>
    <row r="34" spans="2:28" s="75" customFormat="1" ht="24.95" customHeight="1" thickBot="1" x14ac:dyDescent="0.3">
      <c r="B34" s="705" t="str">
        <f>'SEPG-F-057'!B21</f>
        <v>GC-VEJ  5</v>
      </c>
      <c r="C34" s="707" t="str">
        <f>IF(COUNTA('SEPG-F-057'!C21)&gt;0,'SEPG-F-057'!C21,"")</f>
        <v>Filtración de información o robo de expedientes para provecho personal o de terceros</v>
      </c>
      <c r="D34" s="708"/>
      <c r="E34" s="708"/>
      <c r="F34" s="708"/>
      <c r="G34" s="708"/>
      <c r="H34" s="709"/>
      <c r="I34" s="281" t="s">
        <v>14</v>
      </c>
      <c r="J34" s="460">
        <v>3</v>
      </c>
      <c r="K34" s="460">
        <v>3</v>
      </c>
      <c r="L34" s="460"/>
      <c r="M34" s="460"/>
      <c r="N34" s="460"/>
      <c r="O34" s="460"/>
      <c r="P34" s="460"/>
      <c r="Q34" s="460"/>
      <c r="R34" s="460"/>
      <c r="S34" s="460"/>
      <c r="T34" s="460"/>
      <c r="U34" s="460"/>
      <c r="V34" s="460"/>
      <c r="W34" s="460"/>
      <c r="X34" s="460"/>
      <c r="Y34" s="285">
        <f>IFERROR(MAX(_xlfn.MODE.MULT(J34:X34)),"")</f>
        <v>3</v>
      </c>
      <c r="Z34" s="284" t="str">
        <f>VLOOKUP(Y34,$B$17:$K$21,6,FALSE)</f>
        <v xml:space="preserve">Posible </v>
      </c>
      <c r="AA34" s="717">
        <f>IFERROR(Y34*Y35,"")</f>
        <v>39</v>
      </c>
      <c r="AB34" s="719" t="str">
        <f>IFERROR(VLOOKUP(AA34,DB!$B$37:$D$51,2,FALSE),"")</f>
        <v>Riesgo Extremo (Z-13)</v>
      </c>
    </row>
    <row r="35" spans="2:28" s="75" customFormat="1" ht="24.95" customHeight="1" thickBot="1" x14ac:dyDescent="0.3">
      <c r="B35" s="716"/>
      <c r="C35" s="713"/>
      <c r="D35" s="714"/>
      <c r="E35" s="714"/>
      <c r="F35" s="714"/>
      <c r="G35" s="714"/>
      <c r="H35" s="715"/>
      <c r="I35" s="280" t="s">
        <v>15</v>
      </c>
      <c r="J35" s="724">
        <v>13</v>
      </c>
      <c r="K35" s="722"/>
      <c r="L35" s="722"/>
      <c r="M35" s="722"/>
      <c r="N35" s="722"/>
      <c r="O35" s="722"/>
      <c r="P35" s="722"/>
      <c r="Q35" s="722"/>
      <c r="R35" s="722"/>
      <c r="S35" s="722"/>
      <c r="T35" s="722"/>
      <c r="U35" s="722"/>
      <c r="V35" s="722"/>
      <c r="W35" s="722"/>
      <c r="X35" s="723"/>
      <c r="Y35" s="373">
        <f>+J35</f>
        <v>13</v>
      </c>
      <c r="Z35" s="284" t="str">
        <f>VLOOKUP(Y35,$L$17:$U$19,5,FALSE)</f>
        <v>Catastrófico</v>
      </c>
      <c r="AA35" s="718"/>
      <c r="AB35" s="720"/>
    </row>
    <row r="36" spans="2:28" s="75" customFormat="1" ht="24.95" customHeight="1" thickBot="1" x14ac:dyDescent="0.3">
      <c r="B36" s="705" t="str">
        <f>'SEPG-F-057'!B22</f>
        <v>GC-VEJ  6</v>
      </c>
      <c r="C36" s="707" t="str">
        <f>IF(COUNTA('SEPG-F-057'!C22)&gt;0,'SEPG-F-057'!C22,"")</f>
        <v>Utilización indebida de información privilegiada</v>
      </c>
      <c r="D36" s="708"/>
      <c r="E36" s="708"/>
      <c r="F36" s="708"/>
      <c r="G36" s="708"/>
      <c r="H36" s="709"/>
      <c r="I36" s="281" t="s">
        <v>14</v>
      </c>
      <c r="J36" s="460">
        <v>3</v>
      </c>
      <c r="K36" s="460">
        <v>3</v>
      </c>
      <c r="L36" s="460"/>
      <c r="M36" s="460"/>
      <c r="N36" s="460"/>
      <c r="O36" s="460"/>
      <c r="P36" s="460"/>
      <c r="Q36" s="460"/>
      <c r="R36" s="460"/>
      <c r="S36" s="460"/>
      <c r="T36" s="460"/>
      <c r="U36" s="460"/>
      <c r="V36" s="460"/>
      <c r="W36" s="460"/>
      <c r="X36" s="460"/>
      <c r="Y36" s="286">
        <f>IFERROR(MAX(_xlfn.MODE.MULT(J36:X36)),"")</f>
        <v>3</v>
      </c>
      <c r="Z36" s="284" t="str">
        <f>VLOOKUP(Y36,$B$17:$K$21,6,FALSE)</f>
        <v xml:space="preserve">Posible </v>
      </c>
      <c r="AA36" s="717">
        <f>IFERROR(Y36*Y37,"")</f>
        <v>39</v>
      </c>
      <c r="AB36" s="719" t="str">
        <f>IFERROR(VLOOKUP(AA36,DB!$B$37:$D$51,2,FALSE),"")</f>
        <v>Riesgo Extremo (Z-13)</v>
      </c>
    </row>
    <row r="37" spans="2:28" s="75" customFormat="1" ht="24.95" customHeight="1" thickBot="1" x14ac:dyDescent="0.3">
      <c r="B37" s="716"/>
      <c r="C37" s="713"/>
      <c r="D37" s="714"/>
      <c r="E37" s="714"/>
      <c r="F37" s="714"/>
      <c r="G37" s="714"/>
      <c r="H37" s="715"/>
      <c r="I37" s="280" t="s">
        <v>15</v>
      </c>
      <c r="J37" s="724">
        <v>13</v>
      </c>
      <c r="K37" s="722"/>
      <c r="L37" s="722"/>
      <c r="M37" s="722"/>
      <c r="N37" s="722"/>
      <c r="O37" s="722"/>
      <c r="P37" s="722"/>
      <c r="Q37" s="722"/>
      <c r="R37" s="722"/>
      <c r="S37" s="722"/>
      <c r="T37" s="722"/>
      <c r="U37" s="722"/>
      <c r="V37" s="722"/>
      <c r="W37" s="722"/>
      <c r="X37" s="723"/>
      <c r="Y37" s="373">
        <f>+J37</f>
        <v>13</v>
      </c>
      <c r="Z37" s="284" t="str">
        <f>VLOOKUP(Y37,$L$17:$U$19,5,FALSE)</f>
        <v>Catastrófico</v>
      </c>
      <c r="AA37" s="718"/>
      <c r="AB37" s="720"/>
    </row>
    <row r="38" spans="2:28" s="75" customFormat="1" ht="24.95" customHeight="1" thickBot="1" x14ac:dyDescent="0.3">
      <c r="B38" s="705" t="str">
        <f>'SEPG-F-057'!B23</f>
        <v>GC-VEJ  7</v>
      </c>
      <c r="C38" s="707" t="str">
        <f>IF(COUNTA('SEPG-F-057'!C23)&gt;0,'SEPG-F-057'!C23,"")</f>
        <v>Manipulación de liquidaciones de pagos de concesiones</v>
      </c>
      <c r="D38" s="708"/>
      <c r="E38" s="708"/>
      <c r="F38" s="708"/>
      <c r="G38" s="708"/>
      <c r="H38" s="709"/>
      <c r="I38" s="281" t="s">
        <v>14</v>
      </c>
      <c r="J38" s="460">
        <v>3</v>
      </c>
      <c r="K38" s="460">
        <v>3</v>
      </c>
      <c r="L38" s="460"/>
      <c r="M38" s="460"/>
      <c r="N38" s="460"/>
      <c r="O38" s="460"/>
      <c r="P38" s="460"/>
      <c r="Q38" s="460"/>
      <c r="R38" s="460"/>
      <c r="S38" s="460"/>
      <c r="T38" s="460"/>
      <c r="U38" s="460"/>
      <c r="V38" s="460"/>
      <c r="W38" s="460"/>
      <c r="X38" s="460"/>
      <c r="Y38" s="285">
        <f>IFERROR(MAX(_xlfn.MODE.MULT(J38:X38)),"")</f>
        <v>3</v>
      </c>
      <c r="Z38" s="284" t="str">
        <f>VLOOKUP(Y38,$B$17:$K$21,6,FALSE)</f>
        <v xml:space="preserve">Posible </v>
      </c>
      <c r="AA38" s="717">
        <f>IFERROR(Y38*Y39,"")</f>
        <v>39</v>
      </c>
      <c r="AB38" s="719" t="str">
        <f>IFERROR(VLOOKUP(AA38,DB!$B$37:$D$51,2,FALSE),"")</f>
        <v>Riesgo Extremo (Z-13)</v>
      </c>
    </row>
    <row r="39" spans="2:28" s="75" customFormat="1" ht="24.95" customHeight="1" thickBot="1" x14ac:dyDescent="0.3">
      <c r="B39" s="716"/>
      <c r="C39" s="713"/>
      <c r="D39" s="714"/>
      <c r="E39" s="714"/>
      <c r="F39" s="714"/>
      <c r="G39" s="714"/>
      <c r="H39" s="715"/>
      <c r="I39" s="280" t="s">
        <v>15</v>
      </c>
      <c r="J39" s="724">
        <v>13</v>
      </c>
      <c r="K39" s="722"/>
      <c r="L39" s="722"/>
      <c r="M39" s="722"/>
      <c r="N39" s="722"/>
      <c r="O39" s="722"/>
      <c r="P39" s="722"/>
      <c r="Q39" s="722"/>
      <c r="R39" s="722"/>
      <c r="S39" s="722"/>
      <c r="T39" s="722"/>
      <c r="U39" s="722"/>
      <c r="V39" s="722"/>
      <c r="W39" s="722"/>
      <c r="X39" s="723"/>
      <c r="Y39" s="373">
        <f>+J39</f>
        <v>13</v>
      </c>
      <c r="Z39" s="284" t="str">
        <f>VLOOKUP(Y39,$L$17:$U$19,5,FALSE)</f>
        <v>Catastrófico</v>
      </c>
      <c r="AA39" s="718"/>
      <c r="AB39" s="720"/>
    </row>
    <row r="40" spans="2:28" s="75" customFormat="1" ht="24.95" customHeight="1" thickBot="1" x14ac:dyDescent="0.3">
      <c r="B40" s="705" t="str">
        <f>'SEPG-F-057'!B24</f>
        <v>GC-VEJ  8</v>
      </c>
      <c r="C40" s="707" t="str">
        <f>IF(COUNTA('SEPG-F-057'!C24)&gt;0,'SEPG-F-057'!C24,"")</f>
        <v>Fiduciarias podrían dilatar procesos de carácter sancionatorio</v>
      </c>
      <c r="D40" s="708"/>
      <c r="E40" s="708"/>
      <c r="F40" s="708"/>
      <c r="G40" s="708"/>
      <c r="H40" s="709"/>
      <c r="I40" s="281" t="s">
        <v>14</v>
      </c>
      <c r="J40" s="460">
        <v>2</v>
      </c>
      <c r="K40" s="460">
        <v>2</v>
      </c>
      <c r="L40" s="460"/>
      <c r="M40" s="460"/>
      <c r="N40" s="460"/>
      <c r="O40" s="460"/>
      <c r="P40" s="460"/>
      <c r="Q40" s="460"/>
      <c r="R40" s="460"/>
      <c r="S40" s="460"/>
      <c r="T40" s="460"/>
      <c r="U40" s="460"/>
      <c r="V40" s="460"/>
      <c r="W40" s="460"/>
      <c r="X40" s="460"/>
      <c r="Y40" s="286">
        <f>IFERROR(MAX(_xlfn.MODE.MULT(J40:X40)),"")</f>
        <v>2</v>
      </c>
      <c r="Z40" s="284" t="str">
        <f>VLOOKUP(Y40,$B$17:$K$21,6,FALSE)</f>
        <v xml:space="preserve">Improbable </v>
      </c>
      <c r="AA40" s="717">
        <f>IFERROR(Y40*Y41,"")</f>
        <v>14</v>
      </c>
      <c r="AB40" s="719" t="str">
        <f>IFERROR(VLOOKUP(AA40,DB!$B$37:$D$51,2,FALSE),"")</f>
        <v>Riesgo Bajo (Z-2)</v>
      </c>
    </row>
    <row r="41" spans="2:28" s="75" customFormat="1" ht="24.95" customHeight="1" thickBot="1" x14ac:dyDescent="0.3">
      <c r="B41" s="716"/>
      <c r="C41" s="713"/>
      <c r="D41" s="714"/>
      <c r="E41" s="714"/>
      <c r="F41" s="714"/>
      <c r="G41" s="714"/>
      <c r="H41" s="715"/>
      <c r="I41" s="280" t="s">
        <v>15</v>
      </c>
      <c r="J41" s="724">
        <v>7</v>
      </c>
      <c r="K41" s="722"/>
      <c r="L41" s="722"/>
      <c r="M41" s="722"/>
      <c r="N41" s="722"/>
      <c r="O41" s="722"/>
      <c r="P41" s="722"/>
      <c r="Q41" s="722"/>
      <c r="R41" s="722"/>
      <c r="S41" s="722"/>
      <c r="T41" s="722"/>
      <c r="U41" s="722"/>
      <c r="V41" s="722"/>
      <c r="W41" s="722"/>
      <c r="X41" s="723"/>
      <c r="Y41" s="373">
        <f>+J41</f>
        <v>7</v>
      </c>
      <c r="Z41" s="284" t="str">
        <f>VLOOKUP(Y41,$L$17:$U$19,5,FALSE)</f>
        <v>Moderado</v>
      </c>
      <c r="AA41" s="718"/>
      <c r="AB41" s="720"/>
    </row>
    <row r="42" spans="2:28" s="75" customFormat="1" ht="24.95" hidden="1" customHeight="1" x14ac:dyDescent="0.25">
      <c r="B42" s="705" t="e">
        <f>'SEPG-F-057'!B25</f>
        <v>#VALUE!</v>
      </c>
      <c r="C42" s="707" t="str">
        <f>IF(COUNTA('SEPG-F-057'!C25)&gt;0,'SEPG-F-057'!C25,"")</f>
        <v/>
      </c>
      <c r="D42" s="708"/>
      <c r="E42" s="708"/>
      <c r="F42" s="708"/>
      <c r="G42" s="708"/>
      <c r="H42" s="709"/>
      <c r="I42" s="281" t="s">
        <v>14</v>
      </c>
      <c r="J42" s="316"/>
      <c r="K42" s="316"/>
      <c r="L42" s="316"/>
      <c r="M42" s="316"/>
      <c r="N42" s="316"/>
      <c r="O42" s="316"/>
      <c r="P42" s="316"/>
      <c r="Q42" s="316"/>
      <c r="R42" s="316"/>
      <c r="S42" s="316"/>
      <c r="T42" s="316"/>
      <c r="U42" s="316"/>
      <c r="V42" s="316"/>
      <c r="W42" s="316"/>
      <c r="X42" s="316"/>
      <c r="Y42" s="285" t="str">
        <f>IFERROR(MAX(_xlfn.MODE.MULT(J42:X42)),"")</f>
        <v/>
      </c>
      <c r="Z42" s="283" t="str">
        <f>IFERROR(IF(I42="P",IF(COUNT(K42:X42)&gt;1,VLOOKUP(Y42,$B$17:$K$21,6,0),""),IF(COUNT(K42:X42)&gt;1,VLOOKUP(Y42,$L$17:$U$21,5,0),"")),"")</f>
        <v/>
      </c>
      <c r="AA42" s="717" t="str">
        <f>IFERROR(Y42*Y43,"")</f>
        <v/>
      </c>
      <c r="AB42" s="719" t="str">
        <f>IFERROR(VLOOKUP(AA42,DB!$B$37:$D$51,2,FALSE),"")</f>
        <v/>
      </c>
    </row>
    <row r="43" spans="2:28" s="75" customFormat="1" ht="24.95" hidden="1" customHeight="1" thickBot="1" x14ac:dyDescent="0.3">
      <c r="B43" s="716"/>
      <c r="C43" s="713"/>
      <c r="D43" s="714"/>
      <c r="E43" s="714"/>
      <c r="F43" s="714"/>
      <c r="G43" s="714"/>
      <c r="H43" s="715"/>
      <c r="I43" s="280" t="s">
        <v>15</v>
      </c>
      <c r="J43" s="753">
        <v>7</v>
      </c>
      <c r="K43" s="754"/>
      <c r="L43" s="754"/>
      <c r="M43" s="754"/>
      <c r="N43" s="754"/>
      <c r="O43" s="754"/>
      <c r="P43" s="754"/>
      <c r="Q43" s="754"/>
      <c r="R43" s="754"/>
      <c r="S43" s="754"/>
      <c r="T43" s="754"/>
      <c r="U43" s="754"/>
      <c r="V43" s="754"/>
      <c r="W43" s="754"/>
      <c r="X43" s="755"/>
      <c r="Y43" s="373">
        <f>+J43</f>
        <v>7</v>
      </c>
      <c r="Z43" s="284" t="str">
        <f>VLOOKUP(Y43,$L$17:$U$19,5,FALSE)</f>
        <v>Moderado</v>
      </c>
      <c r="AA43" s="718"/>
      <c r="AB43" s="720"/>
    </row>
    <row r="44" spans="2:28" s="75" customFormat="1" ht="24.95" hidden="1" customHeight="1" thickBot="1" x14ac:dyDescent="0.3">
      <c r="B44" s="705" t="e">
        <f>'SEPG-F-057'!B26</f>
        <v>#VALUE!</v>
      </c>
      <c r="C44" s="707" t="str">
        <f>IF(COUNTA('SEPG-F-057'!C26)&gt;0,'SEPG-F-057'!C26,"")</f>
        <v/>
      </c>
      <c r="D44" s="708"/>
      <c r="E44" s="708"/>
      <c r="F44" s="708"/>
      <c r="G44" s="708"/>
      <c r="H44" s="709"/>
      <c r="I44" s="281" t="s">
        <v>14</v>
      </c>
      <c r="J44" s="316"/>
      <c r="K44" s="316"/>
      <c r="L44" s="316"/>
      <c r="M44" s="316"/>
      <c r="N44" s="316"/>
      <c r="O44" s="316"/>
      <c r="P44" s="316"/>
      <c r="Q44" s="316"/>
      <c r="R44" s="316"/>
      <c r="S44" s="316"/>
      <c r="T44" s="316"/>
      <c r="U44" s="316"/>
      <c r="V44" s="316"/>
      <c r="W44" s="316"/>
      <c r="X44" s="316"/>
      <c r="Y44" s="286" t="str">
        <f>IFERROR(MAX(_xlfn.MODE.MULT(J44:X44)),"")</f>
        <v/>
      </c>
      <c r="Z44" s="284" t="e">
        <f>VLOOKUP(Y44,$B$17:$K$21,6,FALSE)</f>
        <v>#N/A</v>
      </c>
      <c r="AA44" s="717" t="str">
        <f>IFERROR(Y44*Y45,"")</f>
        <v/>
      </c>
      <c r="AB44" s="719" t="str">
        <f>IFERROR(VLOOKUP(AA44,DB!$B$37:$D$51,2,FALSE),"")</f>
        <v/>
      </c>
    </row>
    <row r="45" spans="2:28" s="75" customFormat="1" ht="24.95" hidden="1" customHeight="1" thickBot="1" x14ac:dyDescent="0.3">
      <c r="B45" s="716"/>
      <c r="C45" s="713"/>
      <c r="D45" s="714"/>
      <c r="E45" s="714"/>
      <c r="F45" s="714"/>
      <c r="G45" s="714"/>
      <c r="H45" s="715"/>
      <c r="I45" s="280" t="s">
        <v>15</v>
      </c>
      <c r="J45" s="753">
        <v>7</v>
      </c>
      <c r="K45" s="754"/>
      <c r="L45" s="754"/>
      <c r="M45" s="754"/>
      <c r="N45" s="754"/>
      <c r="O45" s="754"/>
      <c r="P45" s="754"/>
      <c r="Q45" s="754"/>
      <c r="R45" s="754"/>
      <c r="S45" s="754"/>
      <c r="T45" s="754"/>
      <c r="U45" s="754"/>
      <c r="V45" s="754"/>
      <c r="W45" s="754"/>
      <c r="X45" s="755"/>
      <c r="Y45" s="373">
        <f>+J45</f>
        <v>7</v>
      </c>
      <c r="Z45" s="284" t="str">
        <f>VLOOKUP(Y45,$L$17:$U$19,5,FALSE)</f>
        <v>Moderado</v>
      </c>
      <c r="AA45" s="718"/>
      <c r="AB45" s="720"/>
    </row>
    <row r="46" spans="2:28" s="75" customFormat="1" ht="24.95" hidden="1" customHeight="1" thickBot="1" x14ac:dyDescent="0.3">
      <c r="B46" s="705" t="e">
        <f>'SEPG-F-057'!B27</f>
        <v>#VALUE!</v>
      </c>
      <c r="C46" s="707" t="str">
        <f>IF(COUNTA('SEPG-F-057'!C27)&gt;0,'SEPG-F-057'!C27,"")</f>
        <v/>
      </c>
      <c r="D46" s="708"/>
      <c r="E46" s="708"/>
      <c r="F46" s="708"/>
      <c r="G46" s="708"/>
      <c r="H46" s="709"/>
      <c r="I46" s="149" t="s">
        <v>14</v>
      </c>
      <c r="J46" s="316"/>
      <c r="K46" s="316"/>
      <c r="L46" s="316"/>
      <c r="M46" s="316"/>
      <c r="N46" s="316"/>
      <c r="O46" s="316"/>
      <c r="P46" s="316"/>
      <c r="Q46" s="316"/>
      <c r="R46" s="316"/>
      <c r="S46" s="316"/>
      <c r="T46" s="316"/>
      <c r="U46" s="316"/>
      <c r="V46" s="316"/>
      <c r="W46" s="316"/>
      <c r="X46" s="316"/>
      <c r="Y46" s="213" t="str">
        <f>IFERROR(MAX(_xlfn.MODE.MULT(J46:X46)),"")</f>
        <v/>
      </c>
      <c r="Z46" s="284" t="e">
        <f>VLOOKUP(Y46,$B$17:$K$21,6,FALSE)</f>
        <v>#N/A</v>
      </c>
      <c r="AA46" s="717" t="str">
        <f>IFERROR(Y46*Y47,"")</f>
        <v/>
      </c>
      <c r="AB46" s="719" t="str">
        <f>IFERROR(VLOOKUP(AA46,DB!$B$37:$D$51,2,FALSE),"")</f>
        <v/>
      </c>
    </row>
    <row r="47" spans="2:28" s="75" customFormat="1" ht="24.95" hidden="1" customHeight="1" thickBot="1" x14ac:dyDescent="0.3">
      <c r="B47" s="716"/>
      <c r="C47" s="713"/>
      <c r="D47" s="714"/>
      <c r="E47" s="714"/>
      <c r="F47" s="714"/>
      <c r="G47" s="714"/>
      <c r="H47" s="715"/>
      <c r="I47" s="148" t="s">
        <v>15</v>
      </c>
      <c r="J47" s="753">
        <v>7</v>
      </c>
      <c r="K47" s="754"/>
      <c r="L47" s="754"/>
      <c r="M47" s="754"/>
      <c r="N47" s="754"/>
      <c r="O47" s="754"/>
      <c r="P47" s="754"/>
      <c r="Q47" s="754"/>
      <c r="R47" s="754"/>
      <c r="S47" s="754"/>
      <c r="T47" s="754"/>
      <c r="U47" s="754"/>
      <c r="V47" s="754"/>
      <c r="W47" s="754"/>
      <c r="X47" s="755"/>
      <c r="Y47" s="373">
        <f>+J47</f>
        <v>7</v>
      </c>
      <c r="Z47" s="284" t="str">
        <f>VLOOKUP(Y47,$L$17:$U$19,5,FALSE)</f>
        <v>Moderado</v>
      </c>
      <c r="AA47" s="718"/>
      <c r="AB47" s="720"/>
    </row>
    <row r="48" spans="2:28" s="75" customFormat="1" ht="24.95" hidden="1" customHeight="1" thickBot="1" x14ac:dyDescent="0.3">
      <c r="B48" s="705" t="e">
        <f>'SEPG-F-057'!B28</f>
        <v>#VALUE!</v>
      </c>
      <c r="C48" s="707" t="str">
        <f>IF(COUNTA('SEPG-F-057'!C29)&gt;0,'SEPG-F-057'!C29,"")</f>
        <v/>
      </c>
      <c r="D48" s="708"/>
      <c r="E48" s="708"/>
      <c r="F48" s="708"/>
      <c r="G48" s="708"/>
      <c r="H48" s="709"/>
      <c r="I48" s="149" t="s">
        <v>14</v>
      </c>
      <c r="J48" s="316"/>
      <c r="K48" s="316"/>
      <c r="L48" s="316"/>
      <c r="M48" s="316"/>
      <c r="N48" s="316"/>
      <c r="O48" s="316"/>
      <c r="P48" s="316"/>
      <c r="Q48" s="316"/>
      <c r="R48" s="316"/>
      <c r="S48" s="316"/>
      <c r="T48" s="316"/>
      <c r="U48" s="316"/>
      <c r="V48" s="316"/>
      <c r="W48" s="316"/>
      <c r="X48" s="316"/>
      <c r="Y48" s="218" t="str">
        <f>IFERROR(MAX(_xlfn.MODE.MULT(J48:X48)),"")</f>
        <v/>
      </c>
      <c r="Z48" s="284" t="e">
        <f>VLOOKUP(Y48,$B$17:$K$21,6,FALSE)</f>
        <v>#N/A</v>
      </c>
      <c r="AA48" s="717" t="str">
        <f>IFERROR(Y48*Y49,"")</f>
        <v/>
      </c>
      <c r="AB48" s="719" t="str">
        <f>IFERROR(VLOOKUP(AA48,DB!$B$37:$D$51,2,FALSE),"")</f>
        <v/>
      </c>
    </row>
    <row r="49" spans="2:28" s="75" customFormat="1" ht="24.95" hidden="1" customHeight="1" thickBot="1" x14ac:dyDescent="0.3">
      <c r="B49" s="706"/>
      <c r="C49" s="710"/>
      <c r="D49" s="711"/>
      <c r="E49" s="711"/>
      <c r="F49" s="711"/>
      <c r="G49" s="711"/>
      <c r="H49" s="712"/>
      <c r="I49" s="150" t="s">
        <v>15</v>
      </c>
      <c r="J49" s="753">
        <v>7</v>
      </c>
      <c r="K49" s="754"/>
      <c r="L49" s="754"/>
      <c r="M49" s="754"/>
      <c r="N49" s="754"/>
      <c r="O49" s="754"/>
      <c r="P49" s="754"/>
      <c r="Q49" s="754"/>
      <c r="R49" s="754"/>
      <c r="S49" s="754"/>
      <c r="T49" s="754"/>
      <c r="U49" s="754"/>
      <c r="V49" s="754"/>
      <c r="W49" s="754"/>
      <c r="X49" s="755"/>
      <c r="Y49" s="373">
        <f>+J49</f>
        <v>7</v>
      </c>
      <c r="Z49" s="284" t="str">
        <f>VLOOKUP(Y49,$L$17:$U$19,5,FALSE)</f>
        <v>Moderado</v>
      </c>
      <c r="AA49" s="718"/>
      <c r="AB49" s="720"/>
    </row>
    <row r="50" spans="2:28" s="75" customFormat="1" ht="24.95" hidden="1" customHeight="1" thickBot="1" x14ac:dyDescent="0.3">
      <c r="B50" s="705" t="e">
        <f>'SEPG-F-057'!B29</f>
        <v>#VALUE!</v>
      </c>
      <c r="C50" s="707" t="str">
        <f>IF(COUNTA('SEPG-F-057'!C28)&gt;0,'SEPG-F-057'!C28,"")</f>
        <v/>
      </c>
      <c r="D50" s="708"/>
      <c r="E50" s="708"/>
      <c r="F50" s="708"/>
      <c r="G50" s="708"/>
      <c r="H50" s="709"/>
      <c r="I50" s="149" t="s">
        <v>14</v>
      </c>
      <c r="J50" s="316"/>
      <c r="K50" s="316"/>
      <c r="L50" s="316"/>
      <c r="M50" s="316"/>
      <c r="N50" s="316"/>
      <c r="O50" s="316"/>
      <c r="P50" s="316"/>
      <c r="Q50" s="316"/>
      <c r="R50" s="316"/>
      <c r="S50" s="316"/>
      <c r="T50" s="316"/>
      <c r="U50" s="316"/>
      <c r="V50" s="316"/>
      <c r="W50" s="316"/>
      <c r="X50" s="316"/>
      <c r="Y50" s="213" t="str">
        <f>IFERROR(MAX(_xlfn.MODE.MULT(J50:X50)),"")</f>
        <v/>
      </c>
      <c r="Z50" s="284" t="e">
        <f>VLOOKUP(Y50,$B$17:$K$21,6,FALSE)</f>
        <v>#N/A</v>
      </c>
      <c r="AA50" s="717" t="str">
        <f>IFERROR(Y50*Y51,"")</f>
        <v/>
      </c>
      <c r="AB50" s="719" t="str">
        <f>IFERROR(VLOOKUP(AA50,DB!$B$37:$D$51,2,FALSE),"")</f>
        <v/>
      </c>
    </row>
    <row r="51" spans="2:28" s="75" customFormat="1" ht="24.95" hidden="1" customHeight="1" thickBot="1" x14ac:dyDescent="0.3">
      <c r="B51" s="716"/>
      <c r="C51" s="713"/>
      <c r="D51" s="714"/>
      <c r="E51" s="714"/>
      <c r="F51" s="714"/>
      <c r="G51" s="714"/>
      <c r="H51" s="715"/>
      <c r="I51" s="148" t="s">
        <v>15</v>
      </c>
      <c r="J51" s="753">
        <v>7</v>
      </c>
      <c r="K51" s="754"/>
      <c r="L51" s="754"/>
      <c r="M51" s="754"/>
      <c r="N51" s="754"/>
      <c r="O51" s="754"/>
      <c r="P51" s="754"/>
      <c r="Q51" s="754"/>
      <c r="R51" s="754"/>
      <c r="S51" s="754"/>
      <c r="T51" s="754"/>
      <c r="U51" s="754"/>
      <c r="V51" s="754"/>
      <c r="W51" s="754"/>
      <c r="X51" s="755"/>
      <c r="Y51" s="373">
        <f>+J51</f>
        <v>7</v>
      </c>
      <c r="Z51" s="284" t="str">
        <f>VLOOKUP(Y51,$L$17:$U$19,5,FALSE)</f>
        <v>Moderado</v>
      </c>
      <c r="AA51" s="718"/>
      <c r="AB51" s="720"/>
    </row>
    <row r="52" spans="2:28" s="75" customFormat="1" ht="24.95" hidden="1" customHeight="1" thickBot="1" x14ac:dyDescent="0.3">
      <c r="B52" s="705" t="e">
        <f>'SEPG-F-057'!B30</f>
        <v>#VALUE!</v>
      </c>
      <c r="C52" s="707" t="str">
        <f>IF(COUNTA('SEPG-F-057'!C30)&gt;0,'SEPG-F-057'!C30,"")</f>
        <v/>
      </c>
      <c r="D52" s="708"/>
      <c r="E52" s="708"/>
      <c r="F52" s="708"/>
      <c r="G52" s="708"/>
      <c r="H52" s="709"/>
      <c r="I52" s="149" t="s">
        <v>14</v>
      </c>
      <c r="J52" s="316"/>
      <c r="K52" s="316"/>
      <c r="L52" s="316"/>
      <c r="M52" s="316"/>
      <c r="N52" s="316"/>
      <c r="O52" s="316"/>
      <c r="P52" s="316"/>
      <c r="Q52" s="316"/>
      <c r="R52" s="316"/>
      <c r="S52" s="316"/>
      <c r="T52" s="316"/>
      <c r="U52" s="316"/>
      <c r="V52" s="316"/>
      <c r="W52" s="316"/>
      <c r="X52" s="316"/>
      <c r="Y52" s="218" t="str">
        <f>IFERROR(MAX(_xlfn.MODE.MULT(J52:X52)),"")</f>
        <v/>
      </c>
      <c r="Z52" s="284" t="e">
        <f>VLOOKUP(Y52,$B$17:$K$21,6,FALSE)</f>
        <v>#N/A</v>
      </c>
      <c r="AA52" s="717" t="str">
        <f>IFERROR(Y52*Y53,"")</f>
        <v/>
      </c>
      <c r="AB52" s="719" t="str">
        <f>IFERROR(VLOOKUP(AA52,DB!$B$37:$D$51,2,FALSE),"")</f>
        <v/>
      </c>
    </row>
    <row r="53" spans="2:28" s="75" customFormat="1" ht="24.95" hidden="1" customHeight="1" thickBot="1" x14ac:dyDescent="0.3">
      <c r="B53" s="716"/>
      <c r="C53" s="713"/>
      <c r="D53" s="714"/>
      <c r="E53" s="714"/>
      <c r="F53" s="714"/>
      <c r="G53" s="714"/>
      <c r="H53" s="715"/>
      <c r="I53" s="148" t="s">
        <v>15</v>
      </c>
      <c r="J53" s="753">
        <v>7</v>
      </c>
      <c r="K53" s="754"/>
      <c r="L53" s="754"/>
      <c r="M53" s="754"/>
      <c r="N53" s="754"/>
      <c r="O53" s="754"/>
      <c r="P53" s="754"/>
      <c r="Q53" s="754"/>
      <c r="R53" s="754"/>
      <c r="S53" s="754"/>
      <c r="T53" s="754"/>
      <c r="U53" s="754"/>
      <c r="V53" s="754"/>
      <c r="W53" s="754"/>
      <c r="X53" s="755"/>
      <c r="Y53" s="373">
        <f>+J53</f>
        <v>7</v>
      </c>
      <c r="Z53" s="284" t="str">
        <f>VLOOKUP(Y53,$L$17:$U$19,5,FALSE)</f>
        <v>Moderado</v>
      </c>
      <c r="AA53" s="718"/>
      <c r="AB53" s="720"/>
    </row>
    <row r="54" spans="2:28" s="75" customFormat="1" ht="24.95" hidden="1" customHeight="1" thickBot="1" x14ac:dyDescent="0.3">
      <c r="B54" s="705" t="e">
        <f>'SEPG-F-057'!B31</f>
        <v>#VALUE!</v>
      </c>
      <c r="C54" s="707" t="str">
        <f>IF(COUNTA('SEPG-F-057'!C31)&gt;0,'SEPG-F-057'!C31,"")</f>
        <v/>
      </c>
      <c r="D54" s="708"/>
      <c r="E54" s="708"/>
      <c r="F54" s="708"/>
      <c r="G54" s="708"/>
      <c r="H54" s="709"/>
      <c r="I54" s="149" t="s">
        <v>14</v>
      </c>
      <c r="J54" s="316"/>
      <c r="K54" s="316"/>
      <c r="L54" s="316"/>
      <c r="M54" s="316"/>
      <c r="N54" s="316"/>
      <c r="O54" s="316"/>
      <c r="P54" s="316"/>
      <c r="Q54" s="316"/>
      <c r="R54" s="316"/>
      <c r="S54" s="316"/>
      <c r="T54" s="316"/>
      <c r="U54" s="316"/>
      <c r="V54" s="316"/>
      <c r="W54" s="316"/>
      <c r="X54" s="316"/>
      <c r="Y54" s="213" t="str">
        <f>IFERROR(MAX(_xlfn.MODE.MULT(J54:X54)),"")</f>
        <v/>
      </c>
      <c r="Z54" s="284" t="e">
        <f>VLOOKUP(Y54,$B$17:$K$21,6,FALSE)</f>
        <v>#N/A</v>
      </c>
      <c r="AA54" s="717" t="str">
        <f>IFERROR(Y54*Y55,"")</f>
        <v/>
      </c>
      <c r="AB54" s="719" t="str">
        <f>IFERROR(VLOOKUP(AA54,DB!$B$37:$D$51,2,FALSE),"")</f>
        <v/>
      </c>
    </row>
    <row r="55" spans="2:28" s="75" customFormat="1" ht="24.95" hidden="1" customHeight="1" thickBot="1" x14ac:dyDescent="0.3">
      <c r="B55" s="716"/>
      <c r="C55" s="713"/>
      <c r="D55" s="714"/>
      <c r="E55" s="714"/>
      <c r="F55" s="714"/>
      <c r="G55" s="714"/>
      <c r="H55" s="715"/>
      <c r="I55" s="148" t="s">
        <v>15</v>
      </c>
      <c r="J55" s="753">
        <v>7</v>
      </c>
      <c r="K55" s="754"/>
      <c r="L55" s="754"/>
      <c r="M55" s="754"/>
      <c r="N55" s="754"/>
      <c r="O55" s="754"/>
      <c r="P55" s="754"/>
      <c r="Q55" s="754"/>
      <c r="R55" s="754"/>
      <c r="S55" s="754"/>
      <c r="T55" s="754"/>
      <c r="U55" s="754"/>
      <c r="V55" s="754"/>
      <c r="W55" s="754"/>
      <c r="X55" s="755"/>
      <c r="Y55" s="373">
        <f>+J55</f>
        <v>7</v>
      </c>
      <c r="Z55" s="284" t="str">
        <f>VLOOKUP(Y55,$L$17:$U$19,5,FALSE)</f>
        <v>Moderado</v>
      </c>
      <c r="AA55" s="718"/>
      <c r="AB55" s="720"/>
    </row>
    <row r="56" spans="2:28" s="75" customFormat="1" ht="24.95" hidden="1" customHeight="1" thickBot="1" x14ac:dyDescent="0.3">
      <c r="B56" s="705" t="e">
        <f>'SEPG-F-057'!B32</f>
        <v>#VALUE!</v>
      </c>
      <c r="C56" s="707" t="str">
        <f>IF(COUNTA('SEPG-F-057'!C32)&gt;0,'SEPG-F-057'!C32,"")</f>
        <v/>
      </c>
      <c r="D56" s="708"/>
      <c r="E56" s="708"/>
      <c r="F56" s="708"/>
      <c r="G56" s="708"/>
      <c r="H56" s="709"/>
      <c r="I56" s="149" t="s">
        <v>14</v>
      </c>
      <c r="J56" s="316"/>
      <c r="K56" s="316"/>
      <c r="L56" s="316"/>
      <c r="M56" s="316"/>
      <c r="N56" s="316"/>
      <c r="O56" s="316"/>
      <c r="P56" s="316"/>
      <c r="Q56" s="316"/>
      <c r="R56" s="316"/>
      <c r="S56" s="316"/>
      <c r="T56" s="316"/>
      <c r="U56" s="316"/>
      <c r="V56" s="316"/>
      <c r="W56" s="316"/>
      <c r="X56" s="316"/>
      <c r="Y56" s="213" t="str">
        <f>IFERROR(MAX(_xlfn.MODE.MULT(J56:X56)),"")</f>
        <v/>
      </c>
      <c r="Z56" s="284" t="e">
        <f>VLOOKUP(Y56,$B$17:$K$21,6,FALSE)</f>
        <v>#N/A</v>
      </c>
      <c r="AA56" s="717" t="str">
        <f>IFERROR(Y56*Y57,"")</f>
        <v/>
      </c>
      <c r="AB56" s="719" t="str">
        <f>IFERROR(VLOOKUP(AA56,DB!$B$37:$D$51,2,FALSE),"")</f>
        <v/>
      </c>
    </row>
    <row r="57" spans="2:28" s="75" customFormat="1" ht="24.95" hidden="1" customHeight="1" thickBot="1" x14ac:dyDescent="0.3">
      <c r="B57" s="716"/>
      <c r="C57" s="713"/>
      <c r="D57" s="714"/>
      <c r="E57" s="714"/>
      <c r="F57" s="714"/>
      <c r="G57" s="714"/>
      <c r="H57" s="715"/>
      <c r="I57" s="148" t="s">
        <v>15</v>
      </c>
      <c r="J57" s="753">
        <v>7</v>
      </c>
      <c r="K57" s="754"/>
      <c r="L57" s="754"/>
      <c r="M57" s="754"/>
      <c r="N57" s="754"/>
      <c r="O57" s="754"/>
      <c r="P57" s="754"/>
      <c r="Q57" s="754"/>
      <c r="R57" s="754"/>
      <c r="S57" s="754"/>
      <c r="T57" s="754"/>
      <c r="U57" s="754"/>
      <c r="V57" s="754"/>
      <c r="W57" s="754"/>
      <c r="X57" s="755"/>
      <c r="Y57" s="373">
        <f>+J57</f>
        <v>7</v>
      </c>
      <c r="Z57" s="284" t="str">
        <f>VLOOKUP(Y57,$L$17:$U$19,5,FALSE)</f>
        <v>Moderado</v>
      </c>
      <c r="AA57" s="718"/>
      <c r="AB57" s="720"/>
    </row>
    <row r="58" spans="2:28" s="75" customFormat="1" ht="24.95" hidden="1" customHeight="1" thickBot="1" x14ac:dyDescent="0.3">
      <c r="B58" s="705" t="e">
        <f>'SEPG-F-057'!B33</f>
        <v>#VALUE!</v>
      </c>
      <c r="C58" s="707" t="str">
        <f>IF(COUNTA('SEPG-F-057'!C33)&gt;0,'SEPG-F-057'!C33,"")</f>
        <v/>
      </c>
      <c r="D58" s="708"/>
      <c r="E58" s="708"/>
      <c r="F58" s="708"/>
      <c r="G58" s="708"/>
      <c r="H58" s="709"/>
      <c r="I58" s="149" t="s">
        <v>14</v>
      </c>
      <c r="J58" s="316"/>
      <c r="K58" s="316"/>
      <c r="L58" s="316"/>
      <c r="M58" s="316"/>
      <c r="N58" s="316"/>
      <c r="O58" s="316"/>
      <c r="P58" s="316"/>
      <c r="Q58" s="316"/>
      <c r="R58" s="316"/>
      <c r="S58" s="316"/>
      <c r="T58" s="316"/>
      <c r="U58" s="316"/>
      <c r="V58" s="316"/>
      <c r="W58" s="316"/>
      <c r="X58" s="316"/>
      <c r="Y58" s="219" t="str">
        <f>IFERROR(MAX(_xlfn.MODE.MULT(J58:X58)),"")</f>
        <v/>
      </c>
      <c r="Z58" s="284" t="e">
        <f>VLOOKUP(Y58,$B$17:$K$21,6,FALSE)</f>
        <v>#N/A</v>
      </c>
      <c r="AA58" s="717" t="str">
        <f>IFERROR(Y58*Y59,"")</f>
        <v/>
      </c>
      <c r="AB58" s="719" t="str">
        <f>IFERROR(VLOOKUP(AA58,DB!$B$37:$D$51,2,FALSE),"")</f>
        <v/>
      </c>
    </row>
    <row r="59" spans="2:28" s="75" customFormat="1" ht="24.95" hidden="1" customHeight="1" thickBot="1" x14ac:dyDescent="0.3">
      <c r="B59" s="716"/>
      <c r="C59" s="713"/>
      <c r="D59" s="714"/>
      <c r="E59" s="714"/>
      <c r="F59" s="714"/>
      <c r="G59" s="714"/>
      <c r="H59" s="715"/>
      <c r="I59" s="148" t="s">
        <v>15</v>
      </c>
      <c r="J59" s="753">
        <v>7</v>
      </c>
      <c r="K59" s="754"/>
      <c r="L59" s="754"/>
      <c r="M59" s="754"/>
      <c r="N59" s="754"/>
      <c r="O59" s="754"/>
      <c r="P59" s="754"/>
      <c r="Q59" s="754"/>
      <c r="R59" s="754"/>
      <c r="S59" s="754"/>
      <c r="T59" s="754"/>
      <c r="U59" s="754"/>
      <c r="V59" s="754"/>
      <c r="W59" s="754"/>
      <c r="X59" s="755"/>
      <c r="Y59" s="373">
        <f>+J59</f>
        <v>7</v>
      </c>
      <c r="Z59" s="284" t="str">
        <f>VLOOKUP(Y59,$L$17:$U$19,5,FALSE)</f>
        <v>Moderado</v>
      </c>
      <c r="AA59" s="718"/>
      <c r="AB59" s="720"/>
    </row>
    <row r="60" spans="2:28" s="75" customFormat="1" ht="24.95" hidden="1" customHeight="1" thickBot="1" x14ac:dyDescent="0.3">
      <c r="B60" s="705" t="e">
        <f>'SEPG-F-057'!B34</f>
        <v>#VALUE!</v>
      </c>
      <c r="C60" s="707" t="str">
        <f>IF(COUNTA('SEPG-F-057'!C34)&gt;0,'SEPG-F-057'!C34,"")</f>
        <v/>
      </c>
      <c r="D60" s="708"/>
      <c r="E60" s="708"/>
      <c r="F60" s="708"/>
      <c r="G60" s="708"/>
      <c r="H60" s="709"/>
      <c r="I60" s="149" t="s">
        <v>14</v>
      </c>
      <c r="J60" s="316"/>
      <c r="K60" s="316"/>
      <c r="L60" s="316"/>
      <c r="M60" s="316"/>
      <c r="N60" s="316"/>
      <c r="O60" s="316"/>
      <c r="P60" s="316"/>
      <c r="Q60" s="316"/>
      <c r="R60" s="316"/>
      <c r="S60" s="316"/>
      <c r="T60" s="316"/>
      <c r="U60" s="316"/>
      <c r="V60" s="316"/>
      <c r="W60" s="316"/>
      <c r="X60" s="316"/>
      <c r="Y60" s="213" t="str">
        <f>IFERROR(MAX(_xlfn.MODE.MULT(J60:X60)),"")</f>
        <v/>
      </c>
      <c r="Z60" s="284" t="e">
        <f>VLOOKUP(Y60,$B$17:$K$21,6,FALSE)</f>
        <v>#N/A</v>
      </c>
      <c r="AA60" s="717" t="str">
        <f>IFERROR(Y60*Y61,"")</f>
        <v/>
      </c>
      <c r="AB60" s="719" t="str">
        <f>IFERROR(VLOOKUP(AA60,DB!$B$37:$D$51,2,FALSE),"")</f>
        <v/>
      </c>
    </row>
    <row r="61" spans="2:28" s="75" customFormat="1" ht="24.95" hidden="1" customHeight="1" thickBot="1" x14ac:dyDescent="0.3">
      <c r="B61" s="716"/>
      <c r="C61" s="713"/>
      <c r="D61" s="714"/>
      <c r="E61" s="714"/>
      <c r="F61" s="714"/>
      <c r="G61" s="714"/>
      <c r="H61" s="715"/>
      <c r="I61" s="148" t="s">
        <v>15</v>
      </c>
      <c r="J61" s="753">
        <v>7</v>
      </c>
      <c r="K61" s="754"/>
      <c r="L61" s="754"/>
      <c r="M61" s="754"/>
      <c r="N61" s="754"/>
      <c r="O61" s="754"/>
      <c r="P61" s="754"/>
      <c r="Q61" s="754"/>
      <c r="R61" s="754"/>
      <c r="S61" s="754"/>
      <c r="T61" s="754"/>
      <c r="U61" s="754"/>
      <c r="V61" s="754"/>
      <c r="W61" s="754"/>
      <c r="X61" s="755"/>
      <c r="Y61" s="373">
        <f>+J61</f>
        <v>7</v>
      </c>
      <c r="Z61" s="284" t="str">
        <f>VLOOKUP(Y61,$L$17:$U$19,5,FALSE)</f>
        <v>Moderado</v>
      </c>
      <c r="AA61" s="718"/>
      <c r="AB61" s="720"/>
    </row>
    <row r="62" spans="2:28" s="75" customFormat="1" ht="24.95" hidden="1" customHeight="1" thickBot="1" x14ac:dyDescent="0.3">
      <c r="B62" s="705" t="e">
        <f>'SEPG-F-057'!B35</f>
        <v>#VALUE!</v>
      </c>
      <c r="C62" s="707" t="str">
        <f>IF(COUNTA('SEPG-F-057'!C35)&gt;0,'SEPG-F-057'!C35,"")</f>
        <v/>
      </c>
      <c r="D62" s="708"/>
      <c r="E62" s="708"/>
      <c r="F62" s="708"/>
      <c r="G62" s="708"/>
      <c r="H62" s="709"/>
      <c r="I62" s="149" t="s">
        <v>14</v>
      </c>
      <c r="J62" s="316"/>
      <c r="K62" s="316"/>
      <c r="L62" s="316"/>
      <c r="M62" s="316"/>
      <c r="N62" s="316"/>
      <c r="O62" s="316"/>
      <c r="P62" s="316"/>
      <c r="Q62" s="316"/>
      <c r="R62" s="316"/>
      <c r="S62" s="316"/>
      <c r="T62" s="316"/>
      <c r="U62" s="316"/>
      <c r="V62" s="316"/>
      <c r="W62" s="316"/>
      <c r="X62" s="316"/>
      <c r="Y62" s="218" t="str">
        <f>IFERROR(MAX(_xlfn.MODE.MULT(J62:X62)),"")</f>
        <v/>
      </c>
      <c r="Z62" s="284" t="e">
        <f>VLOOKUP(Y62,$B$17:$K$21,6,FALSE)</f>
        <v>#N/A</v>
      </c>
      <c r="AA62" s="717" t="str">
        <f>IFERROR(Y62*Y63,"")</f>
        <v/>
      </c>
      <c r="AB62" s="719" t="str">
        <f>IFERROR(VLOOKUP(AA62,DB!$B$37:$D$51,2,FALSE),"")</f>
        <v/>
      </c>
    </row>
    <row r="63" spans="2:28" s="75" customFormat="1" ht="24.95" hidden="1" customHeight="1" thickBot="1" x14ac:dyDescent="0.3">
      <c r="B63" s="716"/>
      <c r="C63" s="713"/>
      <c r="D63" s="714"/>
      <c r="E63" s="714"/>
      <c r="F63" s="714"/>
      <c r="G63" s="714"/>
      <c r="H63" s="715"/>
      <c r="I63" s="148" t="s">
        <v>15</v>
      </c>
      <c r="J63" s="753">
        <v>7</v>
      </c>
      <c r="K63" s="754"/>
      <c r="L63" s="754"/>
      <c r="M63" s="754"/>
      <c r="N63" s="754"/>
      <c r="O63" s="754"/>
      <c r="P63" s="754"/>
      <c r="Q63" s="754"/>
      <c r="R63" s="754"/>
      <c r="S63" s="754"/>
      <c r="T63" s="754"/>
      <c r="U63" s="754"/>
      <c r="V63" s="754"/>
      <c r="W63" s="754"/>
      <c r="X63" s="755"/>
      <c r="Y63" s="373">
        <f>+J63</f>
        <v>7</v>
      </c>
      <c r="Z63" s="284" t="str">
        <f>VLOOKUP(Y63,$L$17:$U$19,5,FALSE)</f>
        <v>Moderado</v>
      </c>
      <c r="AA63" s="718"/>
      <c r="AB63" s="720"/>
    </row>
    <row r="64" spans="2:28" s="75" customFormat="1" ht="24.95" hidden="1" customHeight="1" thickBot="1" x14ac:dyDescent="0.3">
      <c r="B64" s="861" t="e">
        <f>'SEPG-F-057'!B36</f>
        <v>#VALUE!</v>
      </c>
      <c r="C64" s="862" t="str">
        <f>IF(COUNTA('SEPG-F-057'!C36)&gt;0,'SEPG-F-057'!C36,"")</f>
        <v/>
      </c>
      <c r="D64" s="863"/>
      <c r="E64" s="863"/>
      <c r="F64" s="863"/>
      <c r="G64" s="863"/>
      <c r="H64" s="864"/>
      <c r="I64" s="147" t="s">
        <v>14</v>
      </c>
      <c r="J64" s="316"/>
      <c r="K64" s="316"/>
      <c r="L64" s="316"/>
      <c r="M64" s="316"/>
      <c r="N64" s="316"/>
      <c r="O64" s="316"/>
      <c r="P64" s="316"/>
      <c r="Q64" s="316"/>
      <c r="R64" s="316"/>
      <c r="S64" s="316"/>
      <c r="T64" s="316"/>
      <c r="U64" s="316"/>
      <c r="V64" s="316"/>
      <c r="W64" s="316"/>
      <c r="X64" s="316"/>
      <c r="Y64" s="213" t="str">
        <f>IFERROR(MAX(_xlfn.MODE.MULT(J64:X64)),"")</f>
        <v/>
      </c>
      <c r="Z64" s="284" t="e">
        <f>VLOOKUP(Y64,$B$17:$K$21,6,FALSE)</f>
        <v>#N/A</v>
      </c>
      <c r="AA64" s="717" t="str">
        <f>IFERROR(Y64*Y65,"")</f>
        <v/>
      </c>
      <c r="AB64" s="719" t="str">
        <f>IFERROR(VLOOKUP(AA64,DB!$B$37:$D$51,2,FALSE),"")</f>
        <v/>
      </c>
    </row>
    <row r="65" spans="2:28" s="75" customFormat="1" ht="15.75" hidden="1" customHeight="1" thickBot="1" x14ac:dyDescent="0.3">
      <c r="B65" s="716"/>
      <c r="C65" s="713"/>
      <c r="D65" s="714"/>
      <c r="E65" s="714"/>
      <c r="F65" s="714"/>
      <c r="G65" s="714"/>
      <c r="H65" s="715"/>
      <c r="I65" s="148" t="s">
        <v>15</v>
      </c>
      <c r="J65" s="753">
        <v>11</v>
      </c>
      <c r="K65" s="754"/>
      <c r="L65" s="754"/>
      <c r="M65" s="754"/>
      <c r="N65" s="754"/>
      <c r="O65" s="754"/>
      <c r="P65" s="754"/>
      <c r="Q65" s="754"/>
      <c r="R65" s="754"/>
      <c r="S65" s="754"/>
      <c r="T65" s="754"/>
      <c r="U65" s="754"/>
      <c r="V65" s="754"/>
      <c r="W65" s="754"/>
      <c r="X65" s="755"/>
      <c r="Y65" s="373">
        <f>+J65</f>
        <v>11</v>
      </c>
      <c r="Z65" s="284" t="str">
        <f>VLOOKUP(Y65,$L$17:$U$19,5,FALSE)</f>
        <v>Mayor</v>
      </c>
      <c r="AA65" s="718"/>
      <c r="AB65" s="720"/>
    </row>
    <row r="66" spans="2:28" s="71" customFormat="1" ht="17.25" thickBot="1" x14ac:dyDescent="0.25">
      <c r="B66" s="54"/>
      <c r="D66" s="70"/>
      <c r="E66" s="70"/>
      <c r="F66" s="70"/>
      <c r="G66" s="73"/>
    </row>
    <row r="67" spans="2:28" s="72" customFormat="1" ht="48.75" customHeight="1" thickBot="1" x14ac:dyDescent="0.25">
      <c r="B67" s="745" t="s">
        <v>125</v>
      </c>
      <c r="C67" s="746"/>
      <c r="D67" s="746"/>
      <c r="E67" s="746"/>
      <c r="F67" s="746"/>
      <c r="G67" s="746"/>
      <c r="H67" s="746"/>
      <c r="I67" s="746"/>
      <c r="J67" s="746"/>
      <c r="K67" s="746"/>
      <c r="L67" s="746"/>
      <c r="M67" s="746"/>
      <c r="N67" s="746"/>
      <c r="O67" s="742" t="s">
        <v>63</v>
      </c>
      <c r="P67" s="743"/>
      <c r="Q67" s="743"/>
      <c r="R67" s="743"/>
      <c r="S67" s="743"/>
      <c r="T67" s="743"/>
      <c r="U67" s="743"/>
      <c r="V67" s="743"/>
      <c r="W67" s="743"/>
      <c r="X67" s="743"/>
      <c r="Y67" s="744"/>
      <c r="Z67" s="745" t="s">
        <v>166</v>
      </c>
      <c r="AA67" s="746"/>
      <c r="AB67" s="747"/>
    </row>
    <row r="68" spans="2:28" ht="22.5" customHeight="1" thickBot="1" x14ac:dyDescent="0.25">
      <c r="B68" s="740" t="s">
        <v>209</v>
      </c>
      <c r="C68" s="859"/>
      <c r="D68" s="859"/>
      <c r="E68" s="859"/>
      <c r="F68" s="859"/>
      <c r="G68" s="859"/>
      <c r="H68" s="859"/>
      <c r="I68" s="741"/>
      <c r="J68" s="740" t="s">
        <v>128</v>
      </c>
      <c r="K68" s="859"/>
      <c r="L68" s="859"/>
      <c r="M68" s="859"/>
      <c r="N68" s="741"/>
      <c r="O68" s="737" t="s">
        <v>207</v>
      </c>
      <c r="P68" s="738"/>
      <c r="Q68" s="738"/>
      <c r="R68" s="738"/>
      <c r="S68" s="738"/>
      <c r="T68" s="738"/>
      <c r="U68" s="738"/>
      <c r="V68" s="738"/>
      <c r="W68" s="739"/>
      <c r="X68" s="740" t="s">
        <v>131</v>
      </c>
      <c r="Y68" s="741"/>
      <c r="Z68" s="740" t="s">
        <v>208</v>
      </c>
      <c r="AA68" s="741"/>
      <c r="AB68" s="278" t="s">
        <v>130</v>
      </c>
    </row>
    <row r="69" spans="2:28" ht="28.5" customHeight="1" x14ac:dyDescent="0.2">
      <c r="B69" s="836" t="s">
        <v>452</v>
      </c>
      <c r="C69" s="837"/>
      <c r="D69" s="837"/>
      <c r="E69" s="837"/>
      <c r="F69" s="837"/>
      <c r="G69" s="837"/>
      <c r="H69" s="837"/>
      <c r="I69" s="838"/>
      <c r="J69" s="839"/>
      <c r="K69" s="839"/>
      <c r="L69" s="839"/>
      <c r="M69" s="839"/>
      <c r="N69" s="840"/>
      <c r="O69" s="828" t="s">
        <v>452</v>
      </c>
      <c r="P69" s="829"/>
      <c r="Q69" s="829"/>
      <c r="R69" s="829"/>
      <c r="S69" s="829"/>
      <c r="T69" s="829"/>
      <c r="U69" s="829"/>
      <c r="V69" s="829"/>
      <c r="W69" s="830"/>
      <c r="X69" s="831"/>
      <c r="Y69" s="832"/>
      <c r="Z69" s="857" t="s">
        <v>503</v>
      </c>
      <c r="AA69" s="857"/>
      <c r="AB69" s="854"/>
    </row>
    <row r="70" spans="2:28" ht="28.5" customHeight="1" x14ac:dyDescent="0.2">
      <c r="B70" s="825" t="s">
        <v>453</v>
      </c>
      <c r="C70" s="826"/>
      <c r="D70" s="826"/>
      <c r="E70" s="826"/>
      <c r="F70" s="826"/>
      <c r="G70" s="826"/>
      <c r="H70" s="826"/>
      <c r="I70" s="827"/>
      <c r="J70" s="699"/>
      <c r="K70" s="699"/>
      <c r="L70" s="699"/>
      <c r="M70" s="699"/>
      <c r="N70" s="700"/>
      <c r="O70" s="833"/>
      <c r="P70" s="834"/>
      <c r="Q70" s="834"/>
      <c r="R70" s="834"/>
      <c r="S70" s="834"/>
      <c r="T70" s="834"/>
      <c r="U70" s="834"/>
      <c r="V70" s="834"/>
      <c r="W70" s="835"/>
      <c r="X70" s="694"/>
      <c r="Y70" s="695"/>
      <c r="Z70" s="858"/>
      <c r="AA70" s="858"/>
      <c r="AB70" s="693"/>
    </row>
    <row r="71" spans="2:28" ht="28.5" customHeight="1" x14ac:dyDescent="0.2">
      <c r="B71" s="825"/>
      <c r="C71" s="826"/>
      <c r="D71" s="826"/>
      <c r="E71" s="826"/>
      <c r="F71" s="826"/>
      <c r="G71" s="826"/>
      <c r="H71" s="826"/>
      <c r="I71" s="827"/>
      <c r="J71" s="699"/>
      <c r="K71" s="699"/>
      <c r="L71" s="699"/>
      <c r="M71" s="699"/>
      <c r="N71" s="700"/>
      <c r="O71" s="841"/>
      <c r="P71" s="699"/>
      <c r="Q71" s="699"/>
      <c r="R71" s="699"/>
      <c r="S71" s="699"/>
      <c r="T71" s="699"/>
      <c r="U71" s="699"/>
      <c r="V71" s="699"/>
      <c r="W71" s="700"/>
      <c r="X71" s="694"/>
      <c r="Y71" s="695"/>
      <c r="Z71" s="690" t="s">
        <v>454</v>
      </c>
      <c r="AA71" s="690"/>
      <c r="AB71" s="692"/>
    </row>
    <row r="72" spans="2:28" ht="28.5" customHeight="1" x14ac:dyDescent="0.2">
      <c r="B72" s="825"/>
      <c r="C72" s="826"/>
      <c r="D72" s="826"/>
      <c r="E72" s="826"/>
      <c r="F72" s="826"/>
      <c r="G72" s="826"/>
      <c r="H72" s="826"/>
      <c r="I72" s="827"/>
      <c r="J72" s="252"/>
      <c r="K72" s="252"/>
      <c r="L72" s="252"/>
      <c r="M72" s="252"/>
      <c r="N72" s="253"/>
      <c r="O72" s="841"/>
      <c r="P72" s="699"/>
      <c r="Q72" s="699"/>
      <c r="R72" s="699"/>
      <c r="S72" s="699"/>
      <c r="T72" s="699"/>
      <c r="U72" s="699"/>
      <c r="V72" s="699"/>
      <c r="W72" s="700"/>
      <c r="X72" s="694"/>
      <c r="Y72" s="695"/>
      <c r="Z72" s="853"/>
      <c r="AA72" s="853"/>
      <c r="AB72" s="856"/>
    </row>
    <row r="73" spans="2:28" ht="28.5" customHeight="1" x14ac:dyDescent="0.2">
      <c r="B73" s="825"/>
      <c r="C73" s="826"/>
      <c r="D73" s="826"/>
      <c r="E73" s="826"/>
      <c r="F73" s="826"/>
      <c r="G73" s="826"/>
      <c r="H73" s="826"/>
      <c r="I73" s="827"/>
      <c r="J73" s="699"/>
      <c r="K73" s="699"/>
      <c r="L73" s="699"/>
      <c r="M73" s="699"/>
      <c r="N73" s="700"/>
      <c r="O73" s="701"/>
      <c r="P73" s="702"/>
      <c r="Q73" s="702"/>
      <c r="R73" s="702"/>
      <c r="S73" s="702"/>
      <c r="T73" s="702"/>
      <c r="U73" s="702"/>
      <c r="V73" s="702"/>
      <c r="W73" s="703"/>
      <c r="X73" s="694"/>
      <c r="Y73" s="695"/>
      <c r="Z73" s="691"/>
      <c r="AA73" s="691"/>
      <c r="AB73" s="693"/>
    </row>
    <row r="74" spans="2:28" ht="28.5" customHeight="1" x14ac:dyDescent="0.2">
      <c r="B74" s="825"/>
      <c r="C74" s="826"/>
      <c r="D74" s="826"/>
      <c r="E74" s="826"/>
      <c r="F74" s="826"/>
      <c r="G74" s="826"/>
      <c r="H74" s="826"/>
      <c r="I74" s="827"/>
      <c r="J74" s="699"/>
      <c r="K74" s="699"/>
      <c r="L74" s="699"/>
      <c r="M74" s="699"/>
      <c r="N74" s="700"/>
      <c r="O74" s="701"/>
      <c r="P74" s="702"/>
      <c r="Q74" s="702"/>
      <c r="R74" s="702"/>
      <c r="S74" s="702"/>
      <c r="T74" s="702"/>
      <c r="U74" s="702"/>
      <c r="V74" s="702"/>
      <c r="W74" s="703"/>
      <c r="X74" s="694"/>
      <c r="Y74" s="695"/>
      <c r="Z74" s="690"/>
      <c r="AA74" s="690"/>
      <c r="AB74" s="692"/>
    </row>
    <row r="75" spans="2:28" ht="23.1" customHeight="1" thickBot="1" x14ac:dyDescent="0.25">
      <c r="B75" s="815"/>
      <c r="C75" s="816"/>
      <c r="D75" s="816"/>
      <c r="E75" s="816"/>
      <c r="F75" s="816"/>
      <c r="G75" s="816"/>
      <c r="H75" s="816"/>
      <c r="I75" s="817"/>
      <c r="J75" s="818"/>
      <c r="K75" s="818"/>
      <c r="L75" s="818"/>
      <c r="M75" s="818"/>
      <c r="N75" s="819"/>
      <c r="O75" s="820"/>
      <c r="P75" s="821"/>
      <c r="Q75" s="821"/>
      <c r="R75" s="821"/>
      <c r="S75" s="821"/>
      <c r="T75" s="821"/>
      <c r="U75" s="821"/>
      <c r="V75" s="821"/>
      <c r="W75" s="822"/>
      <c r="X75" s="823"/>
      <c r="Y75" s="824"/>
      <c r="Z75" s="852"/>
      <c r="AA75" s="852"/>
      <c r="AB75" s="855"/>
    </row>
    <row r="76" spans="2:28" ht="23.1" hidden="1" customHeight="1" x14ac:dyDescent="0.2">
      <c r="B76" s="842"/>
      <c r="C76" s="843"/>
      <c r="D76" s="843"/>
      <c r="E76" s="843"/>
      <c r="F76" s="843"/>
      <c r="G76" s="843"/>
      <c r="H76" s="843"/>
      <c r="I76" s="844"/>
      <c r="J76" s="845"/>
      <c r="K76" s="845"/>
      <c r="L76" s="845"/>
      <c r="M76" s="845"/>
      <c r="N76" s="846"/>
      <c r="O76" s="847"/>
      <c r="P76" s="848"/>
      <c r="Q76" s="848"/>
      <c r="R76" s="848"/>
      <c r="S76" s="848"/>
      <c r="T76" s="848"/>
      <c r="U76" s="848"/>
      <c r="V76" s="848"/>
      <c r="W76" s="849"/>
      <c r="X76" s="850"/>
      <c r="Y76" s="851"/>
      <c r="Z76" s="853"/>
      <c r="AA76" s="853"/>
      <c r="AB76" s="856"/>
    </row>
    <row r="77" spans="2:28" ht="23.1" hidden="1" customHeight="1" x14ac:dyDescent="0.2">
      <c r="B77" s="696"/>
      <c r="C77" s="697"/>
      <c r="D77" s="697"/>
      <c r="E77" s="697"/>
      <c r="F77" s="697"/>
      <c r="G77" s="697"/>
      <c r="H77" s="697"/>
      <c r="I77" s="698"/>
      <c r="J77" s="699"/>
      <c r="K77" s="699"/>
      <c r="L77" s="699"/>
      <c r="M77" s="699"/>
      <c r="N77" s="700"/>
      <c r="O77" s="701"/>
      <c r="P77" s="702"/>
      <c r="Q77" s="702"/>
      <c r="R77" s="702"/>
      <c r="S77" s="702"/>
      <c r="T77" s="702"/>
      <c r="U77" s="702"/>
      <c r="V77" s="702"/>
      <c r="W77" s="703"/>
      <c r="X77" s="694"/>
      <c r="Y77" s="695"/>
      <c r="Z77" s="691"/>
      <c r="AA77" s="691"/>
      <c r="AB77" s="693"/>
    </row>
    <row r="78" spans="2:28" ht="23.1" hidden="1" customHeight="1" x14ac:dyDescent="0.2">
      <c r="B78" s="696"/>
      <c r="C78" s="697"/>
      <c r="D78" s="697"/>
      <c r="E78" s="697"/>
      <c r="F78" s="697"/>
      <c r="G78" s="697"/>
      <c r="H78" s="697"/>
      <c r="I78" s="698"/>
      <c r="J78" s="699"/>
      <c r="K78" s="699"/>
      <c r="L78" s="699"/>
      <c r="M78" s="699"/>
      <c r="N78" s="700"/>
      <c r="O78" s="701"/>
      <c r="P78" s="702"/>
      <c r="Q78" s="702"/>
      <c r="R78" s="702"/>
      <c r="S78" s="702"/>
      <c r="T78" s="702"/>
      <c r="U78" s="702"/>
      <c r="V78" s="702"/>
      <c r="W78" s="703"/>
      <c r="X78" s="694"/>
      <c r="Y78" s="695"/>
      <c r="Z78" s="690"/>
      <c r="AA78" s="690"/>
      <c r="AB78" s="692"/>
    </row>
    <row r="79" spans="2:28" ht="23.1" hidden="1" customHeight="1" x14ac:dyDescent="0.2">
      <c r="B79" s="696"/>
      <c r="C79" s="697"/>
      <c r="D79" s="697"/>
      <c r="E79" s="697"/>
      <c r="F79" s="697"/>
      <c r="G79" s="697"/>
      <c r="H79" s="697"/>
      <c r="I79" s="698"/>
      <c r="J79" s="699"/>
      <c r="K79" s="699"/>
      <c r="L79" s="699"/>
      <c r="M79" s="699"/>
      <c r="N79" s="700"/>
      <c r="O79" s="701"/>
      <c r="P79" s="702"/>
      <c r="Q79" s="702"/>
      <c r="R79" s="702"/>
      <c r="S79" s="702"/>
      <c r="T79" s="702"/>
      <c r="U79" s="702"/>
      <c r="V79" s="702"/>
      <c r="W79" s="703"/>
      <c r="X79" s="694"/>
      <c r="Y79" s="695"/>
      <c r="Z79" s="691"/>
      <c r="AA79" s="691"/>
      <c r="AB79" s="693"/>
    </row>
    <row r="80" spans="2:28" ht="23.1" hidden="1" customHeight="1" x14ac:dyDescent="0.2">
      <c r="B80" s="696"/>
      <c r="C80" s="697"/>
      <c r="D80" s="697"/>
      <c r="E80" s="697"/>
      <c r="F80" s="697"/>
      <c r="G80" s="697"/>
      <c r="H80" s="697"/>
      <c r="I80" s="698"/>
      <c r="J80" s="699"/>
      <c r="K80" s="699"/>
      <c r="L80" s="699"/>
      <c r="M80" s="699"/>
      <c r="N80" s="700"/>
      <c r="O80" s="701"/>
      <c r="P80" s="702"/>
      <c r="Q80" s="702"/>
      <c r="R80" s="702"/>
      <c r="S80" s="702"/>
      <c r="T80" s="702"/>
      <c r="U80" s="702"/>
      <c r="V80" s="702"/>
      <c r="W80" s="703"/>
      <c r="X80" s="694"/>
      <c r="Y80" s="695"/>
      <c r="Z80" s="690"/>
      <c r="AA80" s="690"/>
      <c r="AB80" s="692"/>
    </row>
    <row r="81" spans="2:28" ht="23.1" hidden="1" customHeight="1" x14ac:dyDescent="0.2">
      <c r="B81" s="696"/>
      <c r="C81" s="697"/>
      <c r="D81" s="697"/>
      <c r="E81" s="697"/>
      <c r="F81" s="697"/>
      <c r="G81" s="697"/>
      <c r="H81" s="697"/>
      <c r="I81" s="698"/>
      <c r="J81" s="699"/>
      <c r="K81" s="699"/>
      <c r="L81" s="699"/>
      <c r="M81" s="699"/>
      <c r="N81" s="700"/>
      <c r="O81" s="701"/>
      <c r="P81" s="702"/>
      <c r="Q81" s="702"/>
      <c r="R81" s="702"/>
      <c r="S81" s="702"/>
      <c r="T81" s="702"/>
      <c r="U81" s="702"/>
      <c r="V81" s="702"/>
      <c r="W81" s="703"/>
      <c r="X81" s="694"/>
      <c r="Y81" s="695"/>
      <c r="Z81" s="691"/>
      <c r="AA81" s="691"/>
      <c r="AB81" s="693"/>
    </row>
    <row r="82" spans="2:28" ht="23.1" hidden="1" customHeight="1" x14ac:dyDescent="0.2">
      <c r="B82" s="696"/>
      <c r="C82" s="697"/>
      <c r="D82" s="697"/>
      <c r="E82" s="697"/>
      <c r="F82" s="697"/>
      <c r="G82" s="697"/>
      <c r="H82" s="697"/>
      <c r="I82" s="698"/>
      <c r="J82" s="699"/>
      <c r="K82" s="699"/>
      <c r="L82" s="699"/>
      <c r="M82" s="699"/>
      <c r="N82" s="700"/>
      <c r="O82" s="701"/>
      <c r="P82" s="702"/>
      <c r="Q82" s="702"/>
      <c r="R82" s="702"/>
      <c r="S82" s="702"/>
      <c r="T82" s="702"/>
      <c r="U82" s="702"/>
      <c r="V82" s="702"/>
      <c r="W82" s="703"/>
      <c r="X82" s="694"/>
      <c r="Y82" s="695"/>
      <c r="Z82" s="690"/>
      <c r="AA82" s="690"/>
      <c r="AB82" s="692"/>
    </row>
    <row r="83" spans="2:28" ht="23.1" hidden="1" customHeight="1" x14ac:dyDescent="0.2">
      <c r="B83" s="696"/>
      <c r="C83" s="697"/>
      <c r="D83" s="697"/>
      <c r="E83" s="697"/>
      <c r="F83" s="697"/>
      <c r="G83" s="697"/>
      <c r="H83" s="697"/>
      <c r="I83" s="698"/>
      <c r="J83" s="699"/>
      <c r="K83" s="699"/>
      <c r="L83" s="699"/>
      <c r="M83" s="699"/>
      <c r="N83" s="700"/>
      <c r="O83" s="701"/>
      <c r="P83" s="702"/>
      <c r="Q83" s="702"/>
      <c r="R83" s="702"/>
      <c r="S83" s="702"/>
      <c r="T83" s="702"/>
      <c r="U83" s="702"/>
      <c r="V83" s="702"/>
      <c r="W83" s="703"/>
      <c r="X83" s="694"/>
      <c r="Y83" s="695"/>
      <c r="Z83" s="691"/>
      <c r="AA83" s="691"/>
      <c r="AB83" s="693"/>
    </row>
  </sheetData>
  <sheetProtection sheet="1" objects="1" scenarios="1"/>
  <mergeCells count="235">
    <mergeCell ref="B6:AB6"/>
    <mergeCell ref="C46:H47"/>
    <mergeCell ref="B44:B45"/>
    <mergeCell ref="C44:H45"/>
    <mergeCell ref="B36:B37"/>
    <mergeCell ref="C36:H37"/>
    <mergeCell ref="B34:B35"/>
    <mergeCell ref="C34:H35"/>
    <mergeCell ref="B73:I73"/>
    <mergeCell ref="J71:N71"/>
    <mergeCell ref="J73:N73"/>
    <mergeCell ref="B72:I72"/>
    <mergeCell ref="J35:X35"/>
    <mergeCell ref="AA52:AA53"/>
    <mergeCell ref="J47:X47"/>
    <mergeCell ref="J49:X49"/>
    <mergeCell ref="J51:X51"/>
    <mergeCell ref="J53:X53"/>
    <mergeCell ref="AB52:AB53"/>
    <mergeCell ref="B64:B65"/>
    <mergeCell ref="C64:H65"/>
    <mergeCell ref="AA64:AA65"/>
    <mergeCell ref="AB64:AB65"/>
    <mergeCell ref="AA48:AA49"/>
    <mergeCell ref="AB48:AB49"/>
    <mergeCell ref="B50:B51"/>
    <mergeCell ref="C50:H51"/>
    <mergeCell ref="AA50:AA51"/>
    <mergeCell ref="AB50:AB51"/>
    <mergeCell ref="B48:B49"/>
    <mergeCell ref="AA46:AA47"/>
    <mergeCell ref="AB46:AB47"/>
    <mergeCell ref="J65:X65"/>
    <mergeCell ref="B52:B53"/>
    <mergeCell ref="C52:H53"/>
    <mergeCell ref="C48:H49"/>
    <mergeCell ref="B46:B47"/>
    <mergeCell ref="AA44:AA45"/>
    <mergeCell ref="AB44:AB45"/>
    <mergeCell ref="J45:X45"/>
    <mergeCell ref="B40:B41"/>
    <mergeCell ref="C40:H41"/>
    <mergeCell ref="AA40:AA41"/>
    <mergeCell ref="AB40:AB41"/>
    <mergeCell ref="B42:B43"/>
    <mergeCell ref="C42:H43"/>
    <mergeCell ref="AA42:AA43"/>
    <mergeCell ref="AB42:AB43"/>
    <mergeCell ref="J41:X41"/>
    <mergeCell ref="J43:X43"/>
    <mergeCell ref="AA36:AA37"/>
    <mergeCell ref="AB36:AB37"/>
    <mergeCell ref="B38:B39"/>
    <mergeCell ref="C38:H39"/>
    <mergeCell ref="AA38:AA39"/>
    <mergeCell ref="AB38:AB39"/>
    <mergeCell ref="J39:X39"/>
    <mergeCell ref="J37:X37"/>
    <mergeCell ref="Z69:AA70"/>
    <mergeCell ref="B54:B55"/>
    <mergeCell ref="B56:B57"/>
    <mergeCell ref="B58:B59"/>
    <mergeCell ref="B60:B61"/>
    <mergeCell ref="AB60:AB61"/>
    <mergeCell ref="J59:X59"/>
    <mergeCell ref="J61:X61"/>
    <mergeCell ref="B62:B63"/>
    <mergeCell ref="C62:H63"/>
    <mergeCell ref="AA62:AA63"/>
    <mergeCell ref="AB62:AB63"/>
    <mergeCell ref="B68:I68"/>
    <mergeCell ref="J68:N68"/>
    <mergeCell ref="B67:N67"/>
    <mergeCell ref="J63:X63"/>
    <mergeCell ref="Z74:AA75"/>
    <mergeCell ref="Z76:AA77"/>
    <mergeCell ref="Z78:AA79"/>
    <mergeCell ref="AB69:AB70"/>
    <mergeCell ref="AB74:AB75"/>
    <mergeCell ref="AB76:AB77"/>
    <mergeCell ref="AB78:AB79"/>
    <mergeCell ref="Z71:AA73"/>
    <mergeCell ref="AB71:AB73"/>
    <mergeCell ref="B78:I78"/>
    <mergeCell ref="J78:N78"/>
    <mergeCell ref="O78:W78"/>
    <mergeCell ref="X78:Y78"/>
    <mergeCell ref="B79:I79"/>
    <mergeCell ref="J79:N79"/>
    <mergeCell ref="O79:W79"/>
    <mergeCell ref="X79:Y79"/>
    <mergeCell ref="B76:I76"/>
    <mergeCell ref="J76:N76"/>
    <mergeCell ref="O76:W76"/>
    <mergeCell ref="X76:Y76"/>
    <mergeCell ref="B77:I77"/>
    <mergeCell ref="J77:N77"/>
    <mergeCell ref="O77:W77"/>
    <mergeCell ref="X77:Y77"/>
    <mergeCell ref="J74:N74"/>
    <mergeCell ref="O74:W74"/>
    <mergeCell ref="X74:Y74"/>
    <mergeCell ref="B75:I75"/>
    <mergeCell ref="J75:N75"/>
    <mergeCell ref="O75:W75"/>
    <mergeCell ref="X75:Y75"/>
    <mergeCell ref="B74:I74"/>
    <mergeCell ref="O69:W69"/>
    <mergeCell ref="X69:Y69"/>
    <mergeCell ref="B71:I71"/>
    <mergeCell ref="J70:N70"/>
    <mergeCell ref="O70:W70"/>
    <mergeCell ref="X70:Y70"/>
    <mergeCell ref="B69:I69"/>
    <mergeCell ref="J69:N69"/>
    <mergeCell ref="B70:I70"/>
    <mergeCell ref="O71:W71"/>
    <mergeCell ref="X71:Y71"/>
    <mergeCell ref="O73:W73"/>
    <mergeCell ref="X73:Y73"/>
    <mergeCell ref="X72:Y72"/>
    <mergeCell ref="O72:W72"/>
    <mergeCell ref="B2:E5"/>
    <mergeCell ref="AA2:AB2"/>
    <mergeCell ref="AA3:AB3"/>
    <mergeCell ref="AA4:AB4"/>
    <mergeCell ref="AA5:AB5"/>
    <mergeCell ref="F2:Z2"/>
    <mergeCell ref="F3:Z3"/>
    <mergeCell ref="F4:Z4"/>
    <mergeCell ref="F5:Z5"/>
    <mergeCell ref="S7:U7"/>
    <mergeCell ref="B15:K15"/>
    <mergeCell ref="L15:U15"/>
    <mergeCell ref="B23:B25"/>
    <mergeCell ref="B10:F10"/>
    <mergeCell ref="B12:U12"/>
    <mergeCell ref="P16:U16"/>
    <mergeCell ref="L16:O16"/>
    <mergeCell ref="B21:F21"/>
    <mergeCell ref="B20:F20"/>
    <mergeCell ref="B19:F19"/>
    <mergeCell ref="B18:F18"/>
    <mergeCell ref="B17:F17"/>
    <mergeCell ref="P17:U17"/>
    <mergeCell ref="G17:K17"/>
    <mergeCell ref="L17:O17"/>
    <mergeCell ref="L18:O18"/>
    <mergeCell ref="L19:O19"/>
    <mergeCell ref="G21:K21"/>
    <mergeCell ref="P18:U18"/>
    <mergeCell ref="P19:U19"/>
    <mergeCell ref="P20:U20"/>
    <mergeCell ref="C7:E7"/>
    <mergeCell ref="B8:AB8"/>
    <mergeCell ref="B9:F9"/>
    <mergeCell ref="G9:AB9"/>
    <mergeCell ref="G10:AB10"/>
    <mergeCell ref="B16:F16"/>
    <mergeCell ref="G16:K16"/>
    <mergeCell ref="AA23:AA25"/>
    <mergeCell ref="J23:X24"/>
    <mergeCell ref="AB23:AB25"/>
    <mergeCell ref="P21:U21"/>
    <mergeCell ref="L21:O21"/>
    <mergeCell ref="G18:K18"/>
    <mergeCell ref="G19:K19"/>
    <mergeCell ref="G20:K20"/>
    <mergeCell ref="L20:O20"/>
    <mergeCell ref="B13:U14"/>
    <mergeCell ref="AA34:AA35"/>
    <mergeCell ref="AB34:AB35"/>
    <mergeCell ref="C23:H25"/>
    <mergeCell ref="I23:I25"/>
    <mergeCell ref="O68:W68"/>
    <mergeCell ref="Z68:AA68"/>
    <mergeCell ref="O67:Y67"/>
    <mergeCell ref="Z67:AB67"/>
    <mergeCell ref="X68:Y68"/>
    <mergeCell ref="Z23:Z25"/>
    <mergeCell ref="Y23:Y25"/>
    <mergeCell ref="C54:H55"/>
    <mergeCell ref="AA54:AA55"/>
    <mergeCell ref="AB54:AB55"/>
    <mergeCell ref="C56:H57"/>
    <mergeCell ref="AA56:AA57"/>
    <mergeCell ref="AB56:AB57"/>
    <mergeCell ref="J55:X55"/>
    <mergeCell ref="J57:X57"/>
    <mergeCell ref="C58:H59"/>
    <mergeCell ref="AA58:AA59"/>
    <mergeCell ref="AB58:AB59"/>
    <mergeCell ref="C60:H61"/>
    <mergeCell ref="AA60:AA61"/>
    <mergeCell ref="AD26:AD27"/>
    <mergeCell ref="B28:B29"/>
    <mergeCell ref="C28:H29"/>
    <mergeCell ref="C26:H27"/>
    <mergeCell ref="B32:B33"/>
    <mergeCell ref="C32:H33"/>
    <mergeCell ref="AA26:AA27"/>
    <mergeCell ref="AB30:AB31"/>
    <mergeCell ref="AA32:AA33"/>
    <mergeCell ref="AB32:AB33"/>
    <mergeCell ref="AB26:AB27"/>
    <mergeCell ref="AA28:AA29"/>
    <mergeCell ref="AA30:AA31"/>
    <mergeCell ref="AB28:AB29"/>
    <mergeCell ref="B30:B31"/>
    <mergeCell ref="C30:H31"/>
    <mergeCell ref="B26:B27"/>
    <mergeCell ref="J27:X27"/>
    <mergeCell ref="J29:X29"/>
    <mergeCell ref="J31:X31"/>
    <mergeCell ref="J33:X33"/>
    <mergeCell ref="Z80:AA81"/>
    <mergeCell ref="AB80:AB81"/>
    <mergeCell ref="Z82:AA83"/>
    <mergeCell ref="AB82:AB83"/>
    <mergeCell ref="X80:Y80"/>
    <mergeCell ref="X81:Y81"/>
    <mergeCell ref="X82:Y82"/>
    <mergeCell ref="X83:Y83"/>
    <mergeCell ref="B80:I80"/>
    <mergeCell ref="B81:I81"/>
    <mergeCell ref="B82:I82"/>
    <mergeCell ref="B83:I83"/>
    <mergeCell ref="J83:N83"/>
    <mergeCell ref="J82:N82"/>
    <mergeCell ref="J81:N81"/>
    <mergeCell ref="J80:N80"/>
    <mergeCell ref="O83:W83"/>
    <mergeCell ref="O82:W82"/>
    <mergeCell ref="O81:W81"/>
    <mergeCell ref="O80:W80"/>
  </mergeCells>
  <phoneticPr fontId="5" type="noConversion"/>
  <conditionalFormatting sqref="AD26:AD27">
    <cfRule type="containsText" dxfId="455" priority="266" stopIfTrue="1" operator="containsText" text="riesgo extrema">
      <formula>NOT(ISERROR(SEARCH("riesgo extrema",AD26)))</formula>
    </cfRule>
    <cfRule type="containsText" dxfId="454" priority="267" stopIfTrue="1" operator="containsText" text="riesgo extrema">
      <formula>NOT(ISERROR(SEARCH("riesgo extrema",AD26)))</formula>
    </cfRule>
    <cfRule type="containsText" dxfId="453" priority="268" stopIfTrue="1" operator="containsText" text="riesgo moderada">
      <formula>NOT(ISERROR(SEARCH("riesgo moderada",AD26)))</formula>
    </cfRule>
    <cfRule type="containsText" dxfId="452" priority="269" stopIfTrue="1" operator="containsText" text="Riesgo alta">
      <formula>NOT(ISERROR(SEARCH("Riesgo alta",AD26)))</formula>
    </cfRule>
    <cfRule type="containsText" dxfId="451" priority="270" stopIfTrue="1" operator="containsText" text="Riesgo baja">
      <formula>NOT(ISERROR(SEARCH("Riesgo baja",AD26)))</formula>
    </cfRule>
  </conditionalFormatting>
  <conditionalFormatting sqref="AE17">
    <cfRule type="colorScale" priority="240">
      <colorScale>
        <cfvo type="min"/>
        <cfvo type="percentile" val="50"/>
        <cfvo type="max"/>
        <color rgb="FFF8696B"/>
        <color rgb="FFFFEB84"/>
        <color rgb="FF63BE7B"/>
      </colorScale>
    </cfRule>
  </conditionalFormatting>
  <conditionalFormatting sqref="AB26 AB28 AB30 AB32 AB34 AB36 AB38 AB40 AB42 AB44 AB46 AB48 AB50 AB52 AB54 AB56 AB58 AB60 AB62 AB64">
    <cfRule type="containsText" dxfId="450" priority="92" stopIfTrue="1" operator="containsText" text="Riesgo Alto">
      <formula>NOT(ISERROR(SEARCH("Riesgo Alto",AB26)))</formula>
    </cfRule>
    <cfRule type="containsText" dxfId="449" priority="93" stopIfTrue="1" operator="containsText" text="Riesgo Moderado">
      <formula>NOT(ISERROR(SEARCH("Riesgo Moderado",AB26)))</formula>
    </cfRule>
    <cfRule type="containsText" dxfId="448" priority="94" stopIfTrue="1" operator="containsText" text="Riesgo Bajo">
      <formula>NOT(ISERROR(SEARCH("Riesgo Bajo",AB26)))</formula>
    </cfRule>
    <cfRule type="containsText" dxfId="447" priority="95" stopIfTrue="1" operator="containsText" text="Riesgo Alto">
      <formula>NOT(ISERROR(SEARCH("Riesgo Alto",AB26)))</formula>
    </cfRule>
    <cfRule type="containsText" dxfId="446" priority="96" stopIfTrue="1" operator="containsText" text="Riesgo Extremo">
      <formula>NOT(ISERROR(SEARCH("Riesgo Extremo",AB26)))</formula>
    </cfRule>
  </conditionalFormatting>
  <conditionalFormatting sqref="AB26 AB28 AB30 AB32 AB34 AB36 AB38 AB40 AB42 AB44 AB46 AB48 AB50 AB52 AB54 AB56 AB58 AB60 AB62 AB64">
    <cfRule type="containsText" dxfId="445" priority="91" stopIfTrue="1" operator="containsText" text="Riesgo Extremo">
      <formula>NOT(ISERROR(SEARCH("Riesgo Extremo",AB26)))</formula>
    </cfRule>
  </conditionalFormatting>
  <dataValidations count="2">
    <dataValidation type="list" allowBlank="1" showInputMessage="1" showErrorMessage="1" sqref="J26:X26 J28:X28 J30:X30 J32:X32 J34:X34 J36:X36 J38:X38 J40:X40 J42:X42 J44:X44 J46:X46 J48:X48 J50:X50 J52:X52 J54:X54 J56:X56 J58:X58 J60:X60 J62:X62 J64:X64">
      <formula1>$B$17:$B$21</formula1>
    </dataValidation>
    <dataValidation type="list" allowBlank="1" showInputMessage="1" showErrorMessage="1" sqref="J63 J27 J29 J31 J33 J35 J37 J39 J41 J43 J45 J47 J49 J51 J53 J55 J57 J59 J61 J65">
      <formula1>$L$17:$L$19</formula1>
    </dataValidation>
  </dataValidations>
  <printOptions horizontalCentered="1" verticalCentered="1"/>
  <pageMargins left="0.78740157480314965" right="0" top="0" bottom="0" header="0" footer="0"/>
  <pageSetup scale="5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W35"/>
  <sheetViews>
    <sheetView topLeftCell="G10" workbookViewId="0">
      <selection activeCell="C33" sqref="C33:W34"/>
    </sheetView>
  </sheetViews>
  <sheetFormatPr baseColWidth="10" defaultColWidth="11.42578125" defaultRowHeight="12.75" x14ac:dyDescent="0.2"/>
  <cols>
    <col min="2" max="2" width="6.85546875" customWidth="1"/>
    <col min="3" max="3" width="85" customWidth="1"/>
    <col min="4" max="4" width="17.7109375" customWidth="1"/>
    <col min="6" max="6" width="16.42578125" customWidth="1"/>
  </cols>
  <sheetData>
    <row r="1" spans="2:23" s="94" customFormat="1" ht="23.25" x14ac:dyDescent="0.35">
      <c r="C1" s="870"/>
      <c r="D1" s="873" t="s">
        <v>68</v>
      </c>
      <c r="E1" s="873"/>
      <c r="F1" s="873"/>
      <c r="G1" s="873"/>
      <c r="H1" s="873"/>
      <c r="I1" s="873"/>
      <c r="J1" s="873"/>
      <c r="K1" s="873"/>
      <c r="L1" s="873"/>
      <c r="M1" s="873"/>
      <c r="N1" s="873"/>
      <c r="O1" s="873"/>
      <c r="P1" s="873"/>
      <c r="Q1" s="873"/>
      <c r="R1" s="873"/>
      <c r="S1" s="873"/>
      <c r="T1" s="873"/>
      <c r="U1" s="873"/>
      <c r="V1" s="874" t="s">
        <v>554</v>
      </c>
      <c r="W1" s="875"/>
    </row>
    <row r="2" spans="2:23" s="94" customFormat="1" ht="23.25" x14ac:dyDescent="0.35">
      <c r="C2" s="871"/>
      <c r="D2" s="873" t="s">
        <v>58</v>
      </c>
      <c r="E2" s="873"/>
      <c r="F2" s="873"/>
      <c r="G2" s="873"/>
      <c r="H2" s="873"/>
      <c r="I2" s="873"/>
      <c r="J2" s="873"/>
      <c r="K2" s="873"/>
      <c r="L2" s="873"/>
      <c r="M2" s="873"/>
      <c r="N2" s="873"/>
      <c r="O2" s="873"/>
      <c r="P2" s="873"/>
      <c r="Q2" s="873"/>
      <c r="R2" s="873"/>
      <c r="S2" s="873"/>
      <c r="T2" s="873"/>
      <c r="U2" s="873"/>
      <c r="V2" s="876" t="s">
        <v>552</v>
      </c>
      <c r="W2" s="877"/>
    </row>
    <row r="3" spans="2:23" s="94" customFormat="1" ht="23.25" x14ac:dyDescent="0.35">
      <c r="C3" s="871"/>
      <c r="D3" s="873"/>
      <c r="E3" s="873"/>
      <c r="F3" s="873"/>
      <c r="G3" s="873"/>
      <c r="H3" s="873"/>
      <c r="I3" s="873"/>
      <c r="J3" s="873"/>
      <c r="K3" s="873"/>
      <c r="L3" s="873"/>
      <c r="M3" s="873"/>
      <c r="N3" s="873"/>
      <c r="O3" s="873"/>
      <c r="P3" s="873"/>
      <c r="Q3" s="873"/>
      <c r="R3" s="873"/>
      <c r="S3" s="873"/>
      <c r="T3" s="873"/>
      <c r="U3" s="873"/>
      <c r="V3" s="876" t="s">
        <v>555</v>
      </c>
      <c r="W3" s="877"/>
    </row>
    <row r="4" spans="2:23" s="94" customFormat="1" ht="34.5" customHeight="1" thickBot="1" x14ac:dyDescent="0.4">
      <c r="C4" s="872"/>
      <c r="D4" s="873" t="s">
        <v>556</v>
      </c>
      <c r="E4" s="873"/>
      <c r="F4" s="873"/>
      <c r="G4" s="873"/>
      <c r="H4" s="873"/>
      <c r="I4" s="873"/>
      <c r="J4" s="873"/>
      <c r="K4" s="873"/>
      <c r="L4" s="873"/>
      <c r="M4" s="873"/>
      <c r="N4" s="873"/>
      <c r="O4" s="873"/>
      <c r="P4" s="873"/>
      <c r="Q4" s="873"/>
      <c r="R4" s="873"/>
      <c r="S4" s="873"/>
      <c r="T4" s="873"/>
      <c r="U4" s="873"/>
      <c r="V4" s="878" t="s">
        <v>61</v>
      </c>
      <c r="W4" s="879"/>
    </row>
    <row r="5" spans="2:23" x14ac:dyDescent="0.2">
      <c r="C5">
        <v>0</v>
      </c>
    </row>
    <row r="6" spans="2:23" ht="18" x14ac:dyDescent="0.25">
      <c r="B6" s="869" t="s">
        <v>329</v>
      </c>
      <c r="C6" s="869"/>
      <c r="D6" s="869"/>
      <c r="E6" s="869"/>
    </row>
    <row r="7" spans="2:23" x14ac:dyDescent="0.2">
      <c r="C7" s="312"/>
      <c r="D7" s="312"/>
      <c r="E7" s="312"/>
    </row>
    <row r="8" spans="2:23" ht="13.5" thickBot="1" x14ac:dyDescent="0.25">
      <c r="B8" s="372" t="s">
        <v>330</v>
      </c>
    </row>
    <row r="9" spans="2:23" ht="60" customHeight="1" thickBot="1" x14ac:dyDescent="0.3">
      <c r="B9" s="865" t="s">
        <v>308</v>
      </c>
      <c r="C9" s="440" t="s">
        <v>307</v>
      </c>
      <c r="D9" s="867" t="s">
        <v>328</v>
      </c>
      <c r="E9" s="868"/>
      <c r="F9" s="880" t="s">
        <v>557</v>
      </c>
      <c r="G9" s="881"/>
      <c r="H9" s="880" t="s">
        <v>558</v>
      </c>
      <c r="I9" s="881"/>
      <c r="J9" s="880" t="s">
        <v>559</v>
      </c>
      <c r="K9" s="881"/>
      <c r="L9" s="880" t="s">
        <v>560</v>
      </c>
      <c r="M9" s="881"/>
      <c r="N9" s="880" t="s">
        <v>561</v>
      </c>
      <c r="O9" s="881"/>
      <c r="P9" s="880" t="s">
        <v>562</v>
      </c>
      <c r="Q9" s="881"/>
      <c r="R9" s="880" t="s">
        <v>563</v>
      </c>
      <c r="S9" s="881"/>
      <c r="T9" s="880" t="s">
        <v>564</v>
      </c>
      <c r="U9" s="881"/>
      <c r="V9" s="880" t="s">
        <v>565</v>
      </c>
      <c r="W9" s="881"/>
    </row>
    <row r="10" spans="2:23" ht="16.5" thickBot="1" x14ac:dyDescent="0.3">
      <c r="B10" s="866"/>
      <c r="C10" s="441" t="s">
        <v>326</v>
      </c>
      <c r="D10" s="449" t="s">
        <v>272</v>
      </c>
      <c r="E10" s="449" t="s">
        <v>273</v>
      </c>
      <c r="F10" s="867" t="s">
        <v>328</v>
      </c>
      <c r="G10" s="868"/>
      <c r="H10" s="867" t="s">
        <v>328</v>
      </c>
      <c r="I10" s="868"/>
      <c r="J10" s="867" t="s">
        <v>328</v>
      </c>
      <c r="K10" s="868"/>
      <c r="L10" s="867" t="s">
        <v>328</v>
      </c>
      <c r="M10" s="868"/>
      <c r="N10" s="867" t="s">
        <v>328</v>
      </c>
      <c r="O10" s="868"/>
      <c r="P10" s="867" t="s">
        <v>328</v>
      </c>
      <c r="Q10" s="868"/>
      <c r="R10" s="867" t="s">
        <v>328</v>
      </c>
      <c r="S10" s="868"/>
      <c r="T10" s="867" t="s">
        <v>328</v>
      </c>
      <c r="U10" s="868"/>
      <c r="V10" s="867" t="s">
        <v>328</v>
      </c>
      <c r="W10" s="868"/>
    </row>
    <row r="11" spans="2:23" ht="16.5" hidden="1" thickBot="1" x14ac:dyDescent="0.3">
      <c r="B11" s="442"/>
      <c r="C11" s="443"/>
      <c r="D11" s="370"/>
      <c r="E11" s="370"/>
      <c r="F11" s="449" t="s">
        <v>272</v>
      </c>
      <c r="G11" s="449" t="s">
        <v>273</v>
      </c>
      <c r="H11" s="449" t="s">
        <v>272</v>
      </c>
      <c r="I11" s="449" t="s">
        <v>273</v>
      </c>
      <c r="J11" s="449" t="s">
        <v>272</v>
      </c>
      <c r="K11" s="449" t="s">
        <v>273</v>
      </c>
      <c r="L11" s="449" t="s">
        <v>272</v>
      </c>
      <c r="M11" s="449" t="s">
        <v>273</v>
      </c>
      <c r="N11" s="449" t="s">
        <v>272</v>
      </c>
      <c r="O11" s="449" t="s">
        <v>273</v>
      </c>
      <c r="P11" s="449" t="s">
        <v>272</v>
      </c>
      <c r="Q11" s="449" t="s">
        <v>273</v>
      </c>
      <c r="R11" s="449" t="s">
        <v>272</v>
      </c>
      <c r="S11" s="449" t="s">
        <v>273</v>
      </c>
      <c r="T11" s="449" t="s">
        <v>272</v>
      </c>
      <c r="U11" s="449" t="s">
        <v>273</v>
      </c>
      <c r="V11" s="449" t="s">
        <v>272</v>
      </c>
      <c r="W11" s="449" t="s">
        <v>273</v>
      </c>
    </row>
    <row r="12" spans="2:23" ht="15" x14ac:dyDescent="0.2">
      <c r="B12" s="444">
        <v>1</v>
      </c>
      <c r="C12" s="445" t="s">
        <v>309</v>
      </c>
      <c r="D12" s="308"/>
      <c r="E12" s="307" t="s">
        <v>273</v>
      </c>
      <c r="F12" s="308" t="s">
        <v>272</v>
      </c>
      <c r="G12" s="503"/>
      <c r="H12" s="308" t="s">
        <v>272</v>
      </c>
      <c r="I12" s="503"/>
      <c r="J12" s="308"/>
      <c r="K12" s="503" t="s">
        <v>273</v>
      </c>
      <c r="L12" s="308"/>
      <c r="M12" s="503"/>
      <c r="N12" s="308"/>
      <c r="O12" s="503"/>
      <c r="P12" s="308"/>
      <c r="Q12" s="503"/>
      <c r="R12" s="308"/>
      <c r="S12" s="503"/>
      <c r="T12" s="308"/>
      <c r="U12" s="503"/>
      <c r="V12" s="308"/>
      <c r="W12" s="503"/>
    </row>
    <row r="13" spans="2:23" ht="15" x14ac:dyDescent="0.2">
      <c r="B13" s="446">
        <v>2</v>
      </c>
      <c r="C13" s="447" t="s">
        <v>310</v>
      </c>
      <c r="D13" s="308"/>
      <c r="E13" s="307" t="s">
        <v>273</v>
      </c>
      <c r="F13" s="308"/>
      <c r="G13" s="503" t="s">
        <v>273</v>
      </c>
      <c r="H13" s="308"/>
      <c r="I13" s="503" t="s">
        <v>273</v>
      </c>
      <c r="J13" s="308"/>
      <c r="K13" s="503" t="s">
        <v>273</v>
      </c>
      <c r="L13" s="308"/>
      <c r="M13" s="503"/>
      <c r="N13" s="308"/>
      <c r="O13" s="503"/>
      <c r="P13" s="308"/>
      <c r="Q13" s="503"/>
      <c r="R13" s="308"/>
      <c r="S13" s="503"/>
      <c r="T13" s="308"/>
      <c r="U13" s="503"/>
      <c r="V13" s="308"/>
      <c r="W13" s="503"/>
    </row>
    <row r="14" spans="2:23" ht="15" x14ac:dyDescent="0.2">
      <c r="B14" s="446">
        <v>3</v>
      </c>
      <c r="C14" s="447" t="s">
        <v>311</v>
      </c>
      <c r="D14" s="308"/>
      <c r="E14" s="307" t="s">
        <v>273</v>
      </c>
      <c r="F14" s="308"/>
      <c r="G14" s="503" t="s">
        <v>273</v>
      </c>
      <c r="H14" s="308"/>
      <c r="I14" s="503" t="s">
        <v>273</v>
      </c>
      <c r="J14" s="308"/>
      <c r="K14" s="503" t="s">
        <v>273</v>
      </c>
      <c r="L14" s="308"/>
      <c r="M14" s="503"/>
      <c r="N14" s="308"/>
      <c r="O14" s="503"/>
      <c r="P14" s="308"/>
      <c r="Q14" s="503"/>
      <c r="R14" s="308"/>
      <c r="S14" s="503"/>
      <c r="T14" s="308"/>
      <c r="U14" s="503"/>
      <c r="V14" s="308"/>
      <c r="W14" s="503"/>
    </row>
    <row r="15" spans="2:23" ht="15" x14ac:dyDescent="0.2">
      <c r="B15" s="446">
        <v>4</v>
      </c>
      <c r="C15" s="447" t="s">
        <v>312</v>
      </c>
      <c r="D15" s="308"/>
      <c r="E15" s="307" t="s">
        <v>273</v>
      </c>
      <c r="F15" s="308"/>
      <c r="G15" s="503" t="s">
        <v>273</v>
      </c>
      <c r="H15" s="308"/>
      <c r="I15" s="503" t="s">
        <v>273</v>
      </c>
      <c r="J15" s="308"/>
      <c r="K15" s="503" t="s">
        <v>273</v>
      </c>
      <c r="L15" s="308"/>
      <c r="M15" s="503"/>
      <c r="N15" s="308"/>
      <c r="O15" s="503"/>
      <c r="P15" s="308"/>
      <c r="Q15" s="503"/>
      <c r="R15" s="308"/>
      <c r="S15" s="503"/>
      <c r="T15" s="308"/>
      <c r="U15" s="503"/>
      <c r="V15" s="308"/>
      <c r="W15" s="503"/>
    </row>
    <row r="16" spans="2:23" ht="15" x14ac:dyDescent="0.2">
      <c r="B16" s="446">
        <v>5</v>
      </c>
      <c r="C16" s="447" t="s">
        <v>313</v>
      </c>
      <c r="D16" s="308"/>
      <c r="E16" s="307" t="s">
        <v>273</v>
      </c>
      <c r="F16" s="308" t="s">
        <v>272</v>
      </c>
      <c r="G16" s="503"/>
      <c r="H16" s="308" t="s">
        <v>272</v>
      </c>
      <c r="I16" s="503"/>
      <c r="J16" s="308" t="s">
        <v>272</v>
      </c>
      <c r="K16" s="503"/>
      <c r="L16" s="308"/>
      <c r="M16" s="503"/>
      <c r="N16" s="308"/>
      <c r="O16" s="503"/>
      <c r="P16" s="308"/>
      <c r="Q16" s="503"/>
      <c r="R16" s="308"/>
      <c r="S16" s="503"/>
      <c r="T16" s="308"/>
      <c r="U16" s="503"/>
      <c r="V16" s="308"/>
      <c r="W16" s="503"/>
    </row>
    <row r="17" spans="2:23" ht="15" x14ac:dyDescent="0.2">
      <c r="B17" s="446">
        <v>6</v>
      </c>
      <c r="C17" s="447" t="s">
        <v>324</v>
      </c>
      <c r="D17" s="308" t="s">
        <v>272</v>
      </c>
      <c r="E17" s="307"/>
      <c r="F17" s="308" t="s">
        <v>272</v>
      </c>
      <c r="G17" s="503"/>
      <c r="H17" s="308" t="s">
        <v>272</v>
      </c>
      <c r="I17" s="503"/>
      <c r="J17" s="308"/>
      <c r="K17" s="503"/>
      <c r="L17" s="308"/>
      <c r="M17" s="503"/>
      <c r="N17" s="308"/>
      <c r="O17" s="503"/>
      <c r="P17" s="308"/>
      <c r="Q17" s="503"/>
      <c r="R17" s="308"/>
      <c r="S17" s="503"/>
      <c r="T17" s="308"/>
      <c r="U17" s="503"/>
      <c r="V17" s="308"/>
      <c r="W17" s="503"/>
    </row>
    <row r="18" spans="2:23" ht="15" x14ac:dyDescent="0.2">
      <c r="B18" s="446">
        <v>7</v>
      </c>
      <c r="C18" s="447" t="s">
        <v>314</v>
      </c>
      <c r="D18" s="308"/>
      <c r="E18" s="307" t="s">
        <v>273</v>
      </c>
      <c r="F18" s="308" t="s">
        <v>272</v>
      </c>
      <c r="G18" s="503"/>
      <c r="H18" s="308"/>
      <c r="I18" s="503" t="s">
        <v>273</v>
      </c>
      <c r="J18" s="308"/>
      <c r="K18" s="503"/>
      <c r="L18" s="308"/>
      <c r="M18" s="503"/>
      <c r="N18" s="308"/>
      <c r="O18" s="503"/>
      <c r="P18" s="308"/>
      <c r="Q18" s="503"/>
      <c r="R18" s="308"/>
      <c r="S18" s="503"/>
      <c r="T18" s="308"/>
      <c r="U18" s="503"/>
      <c r="V18" s="308"/>
      <c r="W18" s="503"/>
    </row>
    <row r="19" spans="2:23" ht="30" x14ac:dyDescent="0.2">
      <c r="B19" s="446">
        <v>8</v>
      </c>
      <c r="C19" s="447" t="s">
        <v>315</v>
      </c>
      <c r="D19" s="308"/>
      <c r="E19" s="307" t="s">
        <v>273</v>
      </c>
      <c r="F19" s="308" t="s">
        <v>272</v>
      </c>
      <c r="G19" s="503"/>
      <c r="H19" s="308" t="s">
        <v>272</v>
      </c>
      <c r="I19" s="503"/>
      <c r="J19" s="308"/>
      <c r="K19" s="503"/>
      <c r="L19" s="308"/>
      <c r="M19" s="503"/>
      <c r="N19" s="308"/>
      <c r="O19" s="503"/>
      <c r="P19" s="308"/>
      <c r="Q19" s="503"/>
      <c r="R19" s="308"/>
      <c r="S19" s="503"/>
      <c r="T19" s="308"/>
      <c r="U19" s="503"/>
      <c r="V19" s="308"/>
      <c r="W19" s="503"/>
    </row>
    <row r="20" spans="2:23" ht="15" x14ac:dyDescent="0.2">
      <c r="B20" s="446">
        <v>9</v>
      </c>
      <c r="C20" s="447" t="s">
        <v>316</v>
      </c>
      <c r="D20" s="308"/>
      <c r="E20" s="307" t="s">
        <v>273</v>
      </c>
      <c r="F20" s="308" t="s">
        <v>272</v>
      </c>
      <c r="G20" s="503"/>
      <c r="H20" s="308" t="s">
        <v>272</v>
      </c>
      <c r="I20" s="503"/>
      <c r="J20" s="308"/>
      <c r="K20" s="503"/>
      <c r="L20" s="308"/>
      <c r="M20" s="503"/>
      <c r="N20" s="308"/>
      <c r="O20" s="503"/>
      <c r="P20" s="308"/>
      <c r="Q20" s="503"/>
      <c r="R20" s="308"/>
      <c r="S20" s="503"/>
      <c r="T20" s="308"/>
      <c r="U20" s="503"/>
      <c r="V20" s="308"/>
      <c r="W20" s="503"/>
    </row>
    <row r="21" spans="2:23" ht="15" x14ac:dyDescent="0.2">
      <c r="B21" s="446">
        <v>10</v>
      </c>
      <c r="C21" s="447" t="s">
        <v>325</v>
      </c>
      <c r="D21" s="308" t="s">
        <v>272</v>
      </c>
      <c r="E21" s="307"/>
      <c r="F21" s="308" t="s">
        <v>272</v>
      </c>
      <c r="G21" s="503"/>
      <c r="H21" s="308" t="s">
        <v>272</v>
      </c>
      <c r="I21" s="503"/>
      <c r="J21" s="308"/>
      <c r="K21" s="503"/>
      <c r="L21" s="308"/>
      <c r="M21" s="503"/>
      <c r="N21" s="308"/>
      <c r="O21" s="503"/>
      <c r="P21" s="308"/>
      <c r="Q21" s="503"/>
      <c r="R21" s="308"/>
      <c r="S21" s="503"/>
      <c r="T21" s="308"/>
      <c r="U21" s="503"/>
      <c r="V21" s="308"/>
      <c r="W21" s="503"/>
    </row>
    <row r="22" spans="2:23" ht="15" x14ac:dyDescent="0.2">
      <c r="B22" s="446">
        <v>11</v>
      </c>
      <c r="C22" s="447" t="s">
        <v>318</v>
      </c>
      <c r="D22" s="308" t="s">
        <v>272</v>
      </c>
      <c r="E22" s="307"/>
      <c r="F22" s="308" t="s">
        <v>272</v>
      </c>
      <c r="G22" s="503"/>
      <c r="H22" s="308" t="s">
        <v>272</v>
      </c>
      <c r="I22" s="503"/>
      <c r="J22" s="308" t="s">
        <v>272</v>
      </c>
      <c r="K22" s="503"/>
      <c r="L22" s="308"/>
      <c r="M22" s="503"/>
      <c r="N22" s="308"/>
      <c r="O22" s="503"/>
      <c r="P22" s="308"/>
      <c r="Q22" s="503"/>
      <c r="R22" s="308"/>
      <c r="S22" s="503"/>
      <c r="T22" s="308"/>
      <c r="U22" s="503"/>
      <c r="V22" s="308"/>
      <c r="W22" s="503"/>
    </row>
    <row r="23" spans="2:23" ht="15" x14ac:dyDescent="0.2">
      <c r="B23" s="446">
        <v>12</v>
      </c>
      <c r="C23" s="447" t="s">
        <v>317</v>
      </c>
      <c r="D23" s="308" t="s">
        <v>272</v>
      </c>
      <c r="E23" s="307"/>
      <c r="F23" s="308" t="s">
        <v>272</v>
      </c>
      <c r="G23" s="503"/>
      <c r="H23" s="308" t="s">
        <v>272</v>
      </c>
      <c r="I23" s="503"/>
      <c r="J23" s="308"/>
      <c r="K23" s="503"/>
      <c r="L23" s="308"/>
      <c r="M23" s="503"/>
      <c r="N23" s="308"/>
      <c r="O23" s="503"/>
      <c r="P23" s="308"/>
      <c r="Q23" s="503"/>
      <c r="R23" s="308"/>
      <c r="S23" s="503"/>
      <c r="T23" s="308"/>
      <c r="U23" s="503"/>
      <c r="V23" s="308"/>
      <c r="W23" s="503"/>
    </row>
    <row r="24" spans="2:23" ht="15" x14ac:dyDescent="0.2">
      <c r="B24" s="446">
        <v>13</v>
      </c>
      <c r="C24" s="447" t="s">
        <v>319</v>
      </c>
      <c r="D24" s="308" t="s">
        <v>272</v>
      </c>
      <c r="E24" s="307"/>
      <c r="F24" s="308" t="s">
        <v>272</v>
      </c>
      <c r="G24" s="503"/>
      <c r="H24" s="308" t="s">
        <v>272</v>
      </c>
      <c r="I24" s="503"/>
      <c r="J24" s="308"/>
      <c r="K24" s="503"/>
      <c r="L24" s="308"/>
      <c r="M24" s="503"/>
      <c r="N24" s="308"/>
      <c r="O24" s="503"/>
      <c r="P24" s="308"/>
      <c r="Q24" s="503"/>
      <c r="R24" s="308"/>
      <c r="S24" s="503"/>
      <c r="T24" s="308"/>
      <c r="U24" s="503"/>
      <c r="V24" s="308"/>
      <c r="W24" s="503"/>
    </row>
    <row r="25" spans="2:23" ht="15" x14ac:dyDescent="0.2">
      <c r="B25" s="446">
        <v>14</v>
      </c>
      <c r="C25" s="447" t="s">
        <v>320</v>
      </c>
      <c r="D25" s="308"/>
      <c r="E25" s="307"/>
      <c r="F25" s="308" t="s">
        <v>272</v>
      </c>
      <c r="G25" s="503"/>
      <c r="H25" s="308" t="s">
        <v>272</v>
      </c>
      <c r="I25" s="503"/>
      <c r="J25" s="308" t="s">
        <v>272</v>
      </c>
      <c r="K25" s="503"/>
      <c r="L25" s="308"/>
      <c r="M25" s="503"/>
      <c r="N25" s="308"/>
      <c r="O25" s="503"/>
      <c r="P25" s="308"/>
      <c r="Q25" s="503"/>
      <c r="R25" s="308"/>
      <c r="S25" s="503"/>
      <c r="T25" s="308"/>
      <c r="U25" s="503"/>
      <c r="V25" s="308"/>
      <c r="W25" s="503"/>
    </row>
    <row r="26" spans="2:23" ht="15" x14ac:dyDescent="0.2">
      <c r="B26" s="446">
        <v>15</v>
      </c>
      <c r="C26" s="447" t="s">
        <v>320</v>
      </c>
      <c r="D26" s="308"/>
      <c r="E26" s="307"/>
      <c r="F26" s="308" t="s">
        <v>272</v>
      </c>
      <c r="G26" s="503"/>
      <c r="H26" s="308" t="s">
        <v>272</v>
      </c>
      <c r="I26" s="503"/>
      <c r="J26" s="308" t="s">
        <v>272</v>
      </c>
      <c r="K26" s="503"/>
      <c r="L26" s="308"/>
      <c r="M26" s="503"/>
      <c r="N26" s="308"/>
      <c r="O26" s="503"/>
      <c r="P26" s="308"/>
      <c r="Q26" s="503"/>
      <c r="R26" s="308"/>
      <c r="S26" s="503"/>
      <c r="T26" s="308"/>
      <c r="U26" s="503"/>
      <c r="V26" s="308"/>
      <c r="W26" s="503"/>
    </row>
    <row r="27" spans="2:23" ht="15" x14ac:dyDescent="0.2">
      <c r="B27" s="446">
        <v>16</v>
      </c>
      <c r="C27" s="447" t="s">
        <v>322</v>
      </c>
      <c r="D27" s="308"/>
      <c r="E27" s="307"/>
      <c r="F27" s="308"/>
      <c r="G27" s="503" t="s">
        <v>273</v>
      </c>
      <c r="H27" s="308"/>
      <c r="I27" s="503" t="s">
        <v>273</v>
      </c>
      <c r="J27" s="308"/>
      <c r="K27" s="503"/>
      <c r="L27" s="308"/>
      <c r="M27" s="503"/>
      <c r="N27" s="308"/>
      <c r="O27" s="503"/>
      <c r="P27" s="308"/>
      <c r="Q27" s="503"/>
      <c r="R27" s="308"/>
      <c r="S27" s="503"/>
      <c r="T27" s="308"/>
      <c r="U27" s="503"/>
      <c r="V27" s="308"/>
      <c r="W27" s="503"/>
    </row>
    <row r="28" spans="2:23" ht="15" x14ac:dyDescent="0.2">
      <c r="B28" s="446">
        <v>17</v>
      </c>
      <c r="C28" s="447" t="s">
        <v>321</v>
      </c>
      <c r="D28" s="308"/>
      <c r="E28" s="307"/>
      <c r="F28" s="308"/>
      <c r="G28" s="503" t="s">
        <v>273</v>
      </c>
      <c r="H28" s="308"/>
      <c r="I28" s="503" t="s">
        <v>273</v>
      </c>
      <c r="J28" s="308"/>
      <c r="K28" s="503"/>
      <c r="L28" s="308"/>
      <c r="M28" s="503"/>
      <c r="N28" s="308"/>
      <c r="O28" s="503"/>
      <c r="P28" s="308"/>
      <c r="Q28" s="503"/>
      <c r="R28" s="308"/>
      <c r="S28" s="503"/>
      <c r="T28" s="308"/>
      <c r="U28" s="503"/>
      <c r="V28" s="308"/>
      <c r="W28" s="503"/>
    </row>
    <row r="29" spans="2:23" ht="15.75" thickBot="1" x14ac:dyDescent="0.25">
      <c r="B29" s="446">
        <v>18</v>
      </c>
      <c r="C29" s="448" t="s">
        <v>323</v>
      </c>
      <c r="D29" s="308"/>
      <c r="E29" s="307"/>
      <c r="F29" s="308"/>
      <c r="G29" s="503" t="s">
        <v>273</v>
      </c>
      <c r="H29" s="308"/>
      <c r="I29" s="503" t="s">
        <v>273</v>
      </c>
      <c r="J29" s="308"/>
      <c r="K29" s="503"/>
      <c r="L29" s="308"/>
      <c r="M29" s="503"/>
      <c r="N29" s="308"/>
      <c r="O29" s="503"/>
      <c r="P29" s="308"/>
      <c r="Q29" s="503"/>
      <c r="R29" s="308"/>
      <c r="S29" s="503"/>
      <c r="T29" s="308"/>
      <c r="U29" s="503"/>
      <c r="V29" s="308"/>
      <c r="W29" s="503"/>
    </row>
    <row r="30" spans="2:23" ht="15.75" thickBot="1" x14ac:dyDescent="0.25">
      <c r="C30" s="437" t="s">
        <v>327</v>
      </c>
      <c r="D30" s="438">
        <f>COUNTIFS(D12:D29,"SI")</f>
        <v>5</v>
      </c>
      <c r="E30" s="439">
        <f>COUNTIFS(E12:E29,"NO")</f>
        <v>8</v>
      </c>
      <c r="F30" s="438">
        <f>COUNTIFS(F12:F29,"SI")</f>
        <v>12</v>
      </c>
      <c r="G30" s="439">
        <f>COUNTIFS(G12:G29,"NO")</f>
        <v>6</v>
      </c>
      <c r="H30" s="438">
        <f>COUNTIFS(H12:H29,"SI")</f>
        <v>11</v>
      </c>
      <c r="I30" s="439">
        <f>COUNTIFS(I12:I29,"NO")</f>
        <v>7</v>
      </c>
      <c r="J30" s="438">
        <f>COUNTIFS(J12:J29,"SI")</f>
        <v>4</v>
      </c>
      <c r="K30" s="439">
        <f>COUNTIFS(K12:K29,"NO")</f>
        <v>4</v>
      </c>
      <c r="L30" s="438">
        <f>COUNTIFS(L12:L29,"SI")</f>
        <v>0</v>
      </c>
      <c r="M30" s="439">
        <f>COUNTIFS(M12:M29,"NO")</f>
        <v>0</v>
      </c>
      <c r="N30" s="438">
        <f>COUNTIFS(N12:N29,"SI")</f>
        <v>0</v>
      </c>
      <c r="O30" s="439">
        <f>COUNTIFS(O12:O29,"NO")</f>
        <v>0</v>
      </c>
      <c r="P30" s="438">
        <f>COUNTIFS(P12:P29,"SI")</f>
        <v>0</v>
      </c>
      <c r="Q30" s="439">
        <f>COUNTIFS(Q12:Q29,"NO")</f>
        <v>0</v>
      </c>
      <c r="R30" s="438">
        <f>COUNTIFS(R12:R29,"SI")</f>
        <v>0</v>
      </c>
      <c r="S30" s="439">
        <f>COUNTIFS(S12:S29,"NO")</f>
        <v>0</v>
      </c>
      <c r="T30" s="438">
        <f>COUNTIFS(T12:T29,"SI")</f>
        <v>0</v>
      </c>
      <c r="U30" s="439">
        <f>COUNTIFS(U12:U29,"NO")</f>
        <v>0</v>
      </c>
      <c r="V30" s="438">
        <f>COUNTIFS(V12:V29,"SI")</f>
        <v>0</v>
      </c>
      <c r="W30" s="439">
        <f>COUNTIFS(W12:W29,"NO")</f>
        <v>0</v>
      </c>
    </row>
    <row r="31" spans="2:23" ht="15" x14ac:dyDescent="0.2">
      <c r="C31" s="371"/>
      <c r="D31" s="2"/>
      <c r="E31" s="2"/>
      <c r="F31" s="2"/>
      <c r="G31" s="2"/>
      <c r="H31" s="2"/>
      <c r="I31" s="2"/>
      <c r="J31" s="2"/>
      <c r="K31" s="2"/>
      <c r="L31" s="2"/>
      <c r="M31" s="2"/>
      <c r="N31" s="2"/>
      <c r="O31" s="2"/>
      <c r="P31" s="2"/>
      <c r="Q31" s="2"/>
      <c r="R31" s="2"/>
      <c r="S31" s="2"/>
      <c r="T31" s="2"/>
      <c r="U31" s="2"/>
      <c r="V31" s="2"/>
      <c r="W31" s="2"/>
    </row>
    <row r="32" spans="2:23" ht="13.5" thickBot="1" x14ac:dyDescent="0.25"/>
    <row r="33" spans="3:23" ht="29.25" customHeight="1" x14ac:dyDescent="0.2">
      <c r="C33" s="509" t="s">
        <v>578</v>
      </c>
      <c r="D33" s="506">
        <f>+D30</f>
        <v>5</v>
      </c>
      <c r="E33" s="506"/>
      <c r="F33" s="506">
        <f t="shared" ref="F33:V33" si="0">+F30</f>
        <v>12</v>
      </c>
      <c r="G33" s="506"/>
      <c r="H33" s="506">
        <f t="shared" si="0"/>
        <v>11</v>
      </c>
      <c r="I33" s="506"/>
      <c r="J33" s="506">
        <f t="shared" si="0"/>
        <v>4</v>
      </c>
      <c r="K33" s="506"/>
      <c r="L33" s="506">
        <f t="shared" si="0"/>
        <v>0</v>
      </c>
      <c r="M33" s="506"/>
      <c r="N33" s="506">
        <f t="shared" si="0"/>
        <v>0</v>
      </c>
      <c r="O33" s="506"/>
      <c r="P33" s="506">
        <f t="shared" si="0"/>
        <v>0</v>
      </c>
      <c r="Q33" s="506"/>
      <c r="R33" s="506">
        <f t="shared" si="0"/>
        <v>0</v>
      </c>
      <c r="S33" s="506"/>
      <c r="T33" s="506">
        <f t="shared" si="0"/>
        <v>0</v>
      </c>
      <c r="U33" s="506"/>
      <c r="V33" s="506">
        <f t="shared" si="0"/>
        <v>0</v>
      </c>
      <c r="W33" s="506"/>
    </row>
    <row r="34" spans="3:23" ht="16.5" customHeight="1" x14ac:dyDescent="0.25">
      <c r="C34" s="507" t="s">
        <v>572</v>
      </c>
      <c r="D34" s="507" t="str">
        <f>IF(D$30&lt;1,"",IF(D$30&lt;=5,"Moderado",IF(D$30&lt;=11,"Mayor",IF(D$30&lt;=18,"Catastrofico",0))))</f>
        <v>Moderado</v>
      </c>
      <c r="E34" s="507"/>
      <c r="F34" s="507" t="str">
        <f t="shared" ref="F34:W34" si="1">IF(F$30&lt;1,"",IF(F$30&lt;=5,"Moderado",IF(F$30&lt;=11,"Mayor",IF(F$30&lt;=18,"Catastrofico",0))))</f>
        <v>Catastrofico</v>
      </c>
      <c r="G34" s="507"/>
      <c r="H34" s="507" t="str">
        <f t="shared" si="1"/>
        <v>Mayor</v>
      </c>
      <c r="I34" s="507"/>
      <c r="J34" s="507" t="str">
        <f t="shared" si="1"/>
        <v>Moderado</v>
      </c>
      <c r="K34" s="507"/>
      <c r="L34" s="507" t="str">
        <f t="shared" si="1"/>
        <v/>
      </c>
      <c r="M34" s="507" t="str">
        <f t="shared" si="1"/>
        <v/>
      </c>
      <c r="N34" s="507" t="str">
        <f t="shared" si="1"/>
        <v/>
      </c>
      <c r="O34" s="507" t="str">
        <f t="shared" si="1"/>
        <v/>
      </c>
      <c r="P34" s="507" t="str">
        <f t="shared" si="1"/>
        <v/>
      </c>
      <c r="Q34" s="507" t="str">
        <f t="shared" si="1"/>
        <v/>
      </c>
      <c r="R34" s="507" t="str">
        <f t="shared" si="1"/>
        <v/>
      </c>
      <c r="S34" s="507" t="str">
        <f t="shared" si="1"/>
        <v/>
      </c>
      <c r="T34" s="507" t="str">
        <f t="shared" si="1"/>
        <v/>
      </c>
      <c r="U34" s="507" t="str">
        <f t="shared" si="1"/>
        <v/>
      </c>
      <c r="V34" s="507" t="str">
        <f t="shared" si="1"/>
        <v/>
      </c>
      <c r="W34" s="507" t="str">
        <f t="shared" si="1"/>
        <v/>
      </c>
    </row>
    <row r="35" spans="3:23" ht="15" x14ac:dyDescent="0.2">
      <c r="C35" s="371"/>
    </row>
  </sheetData>
  <sheetProtection sheet="1" objects="1" scenarios="1"/>
  <mergeCells count="30">
    <mergeCell ref="V10:W10"/>
    <mergeCell ref="V4:W4"/>
    <mergeCell ref="F9:G9"/>
    <mergeCell ref="H9:I9"/>
    <mergeCell ref="J9:K9"/>
    <mergeCell ref="L9:M9"/>
    <mergeCell ref="N9:O9"/>
    <mergeCell ref="P9:Q9"/>
    <mergeCell ref="R9:S9"/>
    <mergeCell ref="T9:U9"/>
    <mergeCell ref="V9:W9"/>
    <mergeCell ref="V1:W1"/>
    <mergeCell ref="D2:U2"/>
    <mergeCell ref="V2:W2"/>
    <mergeCell ref="D3:U3"/>
    <mergeCell ref="V3:W3"/>
    <mergeCell ref="B9:B10"/>
    <mergeCell ref="D9:E9"/>
    <mergeCell ref="B6:E6"/>
    <mergeCell ref="C1:C4"/>
    <mergeCell ref="D1:U1"/>
    <mergeCell ref="D4:U4"/>
    <mergeCell ref="F10:G10"/>
    <mergeCell ref="H10:I10"/>
    <mergeCell ref="J10:K10"/>
    <mergeCell ref="L10:M10"/>
    <mergeCell ref="N10:O10"/>
    <mergeCell ref="P10:Q10"/>
    <mergeCell ref="R10:S10"/>
    <mergeCell ref="T10:U10"/>
  </mergeCells>
  <dataValidations count="2">
    <dataValidation type="list" allowBlank="1" showInputMessage="1" showErrorMessage="1" sqref="D12:D29 V12:V29 J12:J29 T12:T29 R12:R29 P12:P29 N12:N29 L12:L29 H12:H29 F12:F29">
      <formula1>$D$10:$D$11</formula1>
    </dataValidation>
    <dataValidation type="list" allowBlank="1" showInputMessage="1" showErrorMessage="1" sqref="E12:E29 I12:I29 U12:U29 S12:S29 Q12:Q29 O12:O29 K12:K29 M12:M29 G12:G29 W12:W29">
      <formula1>$E$10:$E$11</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P40"/>
  <sheetViews>
    <sheetView topLeftCell="A4" zoomScale="50" zoomScaleNormal="50" workbookViewId="0">
      <selection activeCell="D8" sqref="D8:G8"/>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s>
  <sheetData>
    <row r="2" spans="2:16" x14ac:dyDescent="0.2">
      <c r="D2" s="1"/>
      <c r="E2" s="1"/>
      <c r="F2" s="1"/>
      <c r="G2" s="1"/>
      <c r="H2" s="1"/>
    </row>
    <row r="3" spans="2:16" x14ac:dyDescent="0.2">
      <c r="D3" s="1"/>
      <c r="E3" s="1"/>
      <c r="F3" s="1"/>
      <c r="G3" s="1"/>
      <c r="H3" s="1"/>
    </row>
    <row r="4" spans="2:16" x14ac:dyDescent="0.2">
      <c r="D4" s="1"/>
      <c r="E4" s="1"/>
      <c r="F4" s="1"/>
      <c r="G4" s="1"/>
      <c r="H4" s="1"/>
    </row>
    <row r="5" spans="2:16" ht="24.75" customHeight="1" x14ac:dyDescent="0.3">
      <c r="B5" s="903"/>
      <c r="C5" s="903"/>
      <c r="D5" s="904" t="s">
        <v>68</v>
      </c>
      <c r="E5" s="904"/>
      <c r="F5" s="904"/>
      <c r="G5" s="904"/>
      <c r="H5" s="36" t="s">
        <v>566</v>
      </c>
    </row>
    <row r="6" spans="2:16" ht="24.75" customHeight="1" x14ac:dyDescent="0.3">
      <c r="B6" s="903"/>
      <c r="C6" s="903"/>
      <c r="D6" s="904" t="s">
        <v>58</v>
      </c>
      <c r="E6" s="904"/>
      <c r="F6" s="904"/>
      <c r="G6" s="904"/>
      <c r="H6" s="36" t="s">
        <v>221</v>
      </c>
    </row>
    <row r="7" spans="2:16" ht="24.75" customHeight="1" x14ac:dyDescent="0.3">
      <c r="B7" s="903"/>
      <c r="C7" s="903"/>
      <c r="D7" s="904" t="s">
        <v>59</v>
      </c>
      <c r="E7" s="904"/>
      <c r="F7" s="904"/>
      <c r="G7" s="904"/>
      <c r="H7" s="37" t="s">
        <v>555</v>
      </c>
    </row>
    <row r="8" spans="2:16" ht="24.75" customHeight="1" x14ac:dyDescent="0.3">
      <c r="B8" s="903"/>
      <c r="C8" s="903"/>
      <c r="D8" s="904" t="s">
        <v>567</v>
      </c>
      <c r="E8" s="904"/>
      <c r="F8" s="904"/>
      <c r="G8" s="904"/>
      <c r="H8" s="501" t="s">
        <v>60</v>
      </c>
    </row>
    <row r="9" spans="2:16" ht="14.25" customHeight="1" thickBot="1" x14ac:dyDescent="0.25">
      <c r="B9" s="16"/>
      <c r="C9" s="17"/>
      <c r="D9" s="18"/>
      <c r="E9" s="18"/>
      <c r="F9" s="18"/>
      <c r="G9" s="18"/>
      <c r="H9" s="18"/>
      <c r="M9" s="2" t="s">
        <v>305</v>
      </c>
    </row>
    <row r="10" spans="2:16" ht="34.5" customHeight="1" thickBot="1" x14ac:dyDescent="0.25">
      <c r="B10" s="899" t="s">
        <v>1</v>
      </c>
      <c r="C10" s="900"/>
      <c r="D10" s="893" t="s">
        <v>2</v>
      </c>
      <c r="E10" s="894"/>
      <c r="F10" s="895"/>
      <c r="G10" s="359"/>
      <c r="H10" s="359"/>
      <c r="M10" s="905">
        <v>5</v>
      </c>
      <c r="N10" s="906"/>
      <c r="O10" s="906"/>
      <c r="P10" s="907"/>
    </row>
    <row r="11" spans="2:16" ht="18.75" thickBot="1" x14ac:dyDescent="0.25">
      <c r="B11" s="901"/>
      <c r="C11" s="902"/>
      <c r="D11" s="3" t="s">
        <v>53</v>
      </c>
      <c r="E11" s="19" t="s">
        <v>54</v>
      </c>
      <c r="F11" s="19" t="s">
        <v>55</v>
      </c>
      <c r="M11" s="905">
        <v>10</v>
      </c>
      <c r="N11" s="908"/>
      <c r="O11" s="908"/>
      <c r="P11" s="909"/>
    </row>
    <row r="12" spans="2:16" ht="27" thickBot="1" x14ac:dyDescent="0.25">
      <c r="B12" s="319"/>
      <c r="C12" s="320"/>
      <c r="D12" s="19">
        <v>7</v>
      </c>
      <c r="E12" s="19">
        <v>11</v>
      </c>
      <c r="F12" s="351">
        <v>13</v>
      </c>
      <c r="G12" s="339"/>
      <c r="H12" s="339"/>
      <c r="M12" s="905">
        <v>20</v>
      </c>
      <c r="N12" s="908"/>
      <c r="O12" s="908"/>
      <c r="P12" s="909"/>
    </row>
    <row r="13" spans="2:16" ht="20.25" customHeight="1" thickBot="1" x14ac:dyDescent="0.25">
      <c r="B13" s="896" t="s">
        <v>283</v>
      </c>
      <c r="C13" s="896">
        <v>1</v>
      </c>
      <c r="D13" s="343">
        <f>+C13*$D$12</f>
        <v>7</v>
      </c>
      <c r="E13" s="344">
        <f>+C13*$E$12</f>
        <v>11</v>
      </c>
      <c r="F13" s="345">
        <f>+C13*F$12</f>
        <v>13</v>
      </c>
      <c r="G13" s="340"/>
      <c r="H13" s="55" t="s">
        <v>25</v>
      </c>
      <c r="I13" s="56" t="s">
        <v>108</v>
      </c>
    </row>
    <row r="14" spans="2:16" ht="51.75" customHeight="1" thickBot="1" x14ac:dyDescent="0.25">
      <c r="B14" s="897"/>
      <c r="C14" s="897"/>
      <c r="D14" s="346" t="s">
        <v>291</v>
      </c>
      <c r="E14" s="26" t="s">
        <v>295</v>
      </c>
      <c r="F14" s="32" t="s">
        <v>292</v>
      </c>
      <c r="G14" s="341"/>
      <c r="H14" s="321"/>
      <c r="I14" s="321"/>
      <c r="M14" s="905">
        <v>7</v>
      </c>
      <c r="N14" s="905">
        <v>11</v>
      </c>
      <c r="O14" s="905">
        <v>13</v>
      </c>
    </row>
    <row r="15" spans="2:16" ht="20.25" customHeight="1" x14ac:dyDescent="0.2">
      <c r="B15" s="897"/>
      <c r="C15" s="897"/>
      <c r="D15" s="347" t="s">
        <v>23</v>
      </c>
      <c r="E15" s="20" t="s">
        <v>23</v>
      </c>
      <c r="F15" s="33"/>
      <c r="G15" s="342"/>
      <c r="H15" s="882" t="s">
        <v>109</v>
      </c>
      <c r="I15" s="360" t="s">
        <v>141</v>
      </c>
      <c r="M15" s="906"/>
      <c r="N15" s="908"/>
      <c r="O15" s="908"/>
    </row>
    <row r="16" spans="2:16" ht="20.25" customHeight="1" x14ac:dyDescent="0.2">
      <c r="B16" s="897"/>
      <c r="C16" s="897"/>
      <c r="D16" s="348"/>
      <c r="E16" s="27"/>
      <c r="F16" s="33" t="s">
        <v>32</v>
      </c>
      <c r="G16" s="342"/>
      <c r="H16" s="883"/>
      <c r="I16" s="361" t="s">
        <v>142</v>
      </c>
      <c r="M16" s="906"/>
      <c r="N16" s="908"/>
      <c r="O16" s="908"/>
    </row>
    <row r="17" spans="2:15" ht="38.25" customHeight="1" thickBot="1" x14ac:dyDescent="0.25">
      <c r="B17" s="898"/>
      <c r="C17" s="898"/>
      <c r="D17" s="349"/>
      <c r="E17" s="28"/>
      <c r="F17" s="352"/>
      <c r="G17" s="342"/>
      <c r="H17" s="884"/>
      <c r="I17" s="361" t="s">
        <v>143</v>
      </c>
      <c r="M17" s="907"/>
      <c r="N17" s="909"/>
      <c r="O17" s="909"/>
    </row>
    <row r="18" spans="2:15" ht="20.25" customHeight="1" x14ac:dyDescent="0.2">
      <c r="B18" s="896" t="s">
        <v>284</v>
      </c>
      <c r="C18" s="896">
        <v>2</v>
      </c>
      <c r="D18" s="350">
        <f>+C18*$D$12</f>
        <v>14</v>
      </c>
      <c r="E18" s="356">
        <f>+C18*$E$12</f>
        <v>22</v>
      </c>
      <c r="F18" s="332">
        <f>+C18*F$12</f>
        <v>26</v>
      </c>
      <c r="G18" s="340"/>
      <c r="H18" s="885" t="s">
        <v>168</v>
      </c>
      <c r="I18" s="362" t="s">
        <v>144</v>
      </c>
    </row>
    <row r="19" spans="2:15" ht="35.25" customHeight="1" x14ac:dyDescent="0.2">
      <c r="B19" s="897"/>
      <c r="C19" s="897"/>
      <c r="D19" s="346" t="s">
        <v>290</v>
      </c>
      <c r="E19" s="329" t="s">
        <v>298</v>
      </c>
      <c r="F19" s="334" t="s">
        <v>301</v>
      </c>
      <c r="G19" s="341"/>
      <c r="H19" s="886"/>
      <c r="I19" s="362" t="s">
        <v>145</v>
      </c>
    </row>
    <row r="20" spans="2:15" ht="20.25" customHeight="1" x14ac:dyDescent="0.2">
      <c r="B20" s="897"/>
      <c r="C20" s="897"/>
      <c r="D20" s="347" t="s">
        <v>23</v>
      </c>
      <c r="E20" s="329" t="s">
        <v>23</v>
      </c>
      <c r="F20" s="334"/>
      <c r="G20" s="342"/>
      <c r="H20" s="886"/>
      <c r="I20" s="362" t="s">
        <v>146</v>
      </c>
    </row>
    <row r="21" spans="2:15" ht="20.25" customHeight="1" x14ac:dyDescent="0.2">
      <c r="B21" s="897"/>
      <c r="C21" s="897"/>
      <c r="D21" s="348"/>
      <c r="E21" s="329"/>
      <c r="F21" s="334" t="s">
        <v>32</v>
      </c>
      <c r="G21" s="342"/>
      <c r="H21" s="886"/>
      <c r="I21" s="362" t="s">
        <v>147</v>
      </c>
    </row>
    <row r="22" spans="2:15" ht="53.25" customHeight="1" thickBot="1" x14ac:dyDescent="0.25">
      <c r="B22" s="898"/>
      <c r="C22" s="898"/>
      <c r="D22" s="349"/>
      <c r="E22" s="329"/>
      <c r="F22" s="335"/>
      <c r="G22" s="342"/>
      <c r="H22" s="886"/>
      <c r="I22" s="362" t="s">
        <v>148</v>
      </c>
    </row>
    <row r="23" spans="2:15" ht="20.25" customHeight="1" x14ac:dyDescent="0.2">
      <c r="B23" s="896" t="s">
        <v>285</v>
      </c>
      <c r="C23" s="896">
        <v>3</v>
      </c>
      <c r="D23" s="328">
        <f>+C23*$D$12</f>
        <v>21</v>
      </c>
      <c r="E23" s="332">
        <f>+C23*$E$12</f>
        <v>33</v>
      </c>
      <c r="F23" s="336">
        <f>+C23*F$12</f>
        <v>39</v>
      </c>
      <c r="G23" s="340"/>
      <c r="H23" s="887" t="s">
        <v>202</v>
      </c>
      <c r="I23" s="363" t="s">
        <v>149</v>
      </c>
    </row>
    <row r="24" spans="2:15" ht="33.75" customHeight="1" x14ac:dyDescent="0.2">
      <c r="B24" s="897"/>
      <c r="C24" s="897"/>
      <c r="D24" s="329" t="s">
        <v>296</v>
      </c>
      <c r="E24" s="326" t="s">
        <v>300</v>
      </c>
      <c r="F24" s="337" t="s">
        <v>293</v>
      </c>
      <c r="G24" s="341"/>
      <c r="H24" s="888"/>
      <c r="I24" s="363" t="s">
        <v>150</v>
      </c>
    </row>
    <row r="25" spans="2:15" ht="20.25" customHeight="1" x14ac:dyDescent="0.2">
      <c r="B25" s="897"/>
      <c r="C25" s="897"/>
      <c r="D25" s="330" t="s">
        <v>32</v>
      </c>
      <c r="E25" s="326" t="s">
        <v>32</v>
      </c>
      <c r="F25" s="337" t="s">
        <v>32</v>
      </c>
      <c r="G25" s="342"/>
      <c r="H25" s="888"/>
      <c r="I25" s="363" t="s">
        <v>151</v>
      </c>
    </row>
    <row r="26" spans="2:15" ht="20.25" customHeight="1" x14ac:dyDescent="0.2">
      <c r="B26" s="897"/>
      <c r="C26" s="897"/>
      <c r="D26" s="330" t="s">
        <v>22</v>
      </c>
      <c r="E26" s="326" t="s">
        <v>22</v>
      </c>
      <c r="F26" s="337" t="s">
        <v>22</v>
      </c>
      <c r="G26" s="342"/>
      <c r="H26" s="889"/>
      <c r="I26" s="363" t="s">
        <v>152</v>
      </c>
    </row>
    <row r="27" spans="2:15" ht="56.25" customHeight="1" thickBot="1" x14ac:dyDescent="0.25">
      <c r="B27" s="898"/>
      <c r="C27" s="898"/>
      <c r="D27" s="331" t="s">
        <v>46</v>
      </c>
      <c r="E27" s="327" t="s">
        <v>46</v>
      </c>
      <c r="F27" s="337" t="s">
        <v>46</v>
      </c>
      <c r="G27" s="342"/>
      <c r="H27" s="890" t="s">
        <v>201</v>
      </c>
      <c r="I27" s="364" t="s">
        <v>153</v>
      </c>
    </row>
    <row r="28" spans="2:15" ht="20.25" customHeight="1" x14ac:dyDescent="0.2">
      <c r="B28" s="896" t="s">
        <v>286</v>
      </c>
      <c r="C28" s="896">
        <v>4</v>
      </c>
      <c r="D28" s="324">
        <f>+C28*$D$12</f>
        <v>28</v>
      </c>
      <c r="E28" s="353">
        <f>+C28*$E$12</f>
        <v>44</v>
      </c>
      <c r="F28" s="336">
        <f>+C28*F$12</f>
        <v>52</v>
      </c>
      <c r="G28" s="340"/>
      <c r="H28" s="891"/>
      <c r="I28" s="364" t="s">
        <v>154</v>
      </c>
      <c r="K28" s="357"/>
      <c r="L28" s="318"/>
    </row>
    <row r="29" spans="2:15" ht="38.25" customHeight="1" thickBot="1" x14ac:dyDescent="0.25">
      <c r="B29" s="897"/>
      <c r="C29" s="897"/>
      <c r="D29" s="322" t="s">
        <v>288</v>
      </c>
      <c r="E29" s="354" t="s">
        <v>299</v>
      </c>
      <c r="F29" s="337" t="s">
        <v>294</v>
      </c>
      <c r="G29" s="341"/>
      <c r="H29" s="892"/>
      <c r="I29" s="365" t="s">
        <v>155</v>
      </c>
      <c r="K29" s="358"/>
      <c r="L29" s="318"/>
    </row>
    <row r="30" spans="2:15" ht="20.25" customHeight="1" x14ac:dyDescent="0.2">
      <c r="B30" s="897"/>
      <c r="C30" s="897"/>
      <c r="D30" s="324" t="s">
        <v>32</v>
      </c>
      <c r="E30" s="355" t="s">
        <v>32</v>
      </c>
      <c r="F30" s="337" t="s">
        <v>32</v>
      </c>
      <c r="G30" s="342"/>
      <c r="H30" s="342"/>
      <c r="K30" s="358"/>
      <c r="L30" s="318"/>
    </row>
    <row r="31" spans="2:15" ht="20.25" customHeight="1" x14ac:dyDescent="0.2">
      <c r="B31" s="897"/>
      <c r="C31" s="897"/>
      <c r="D31" s="324" t="s">
        <v>22</v>
      </c>
      <c r="E31" s="355" t="s">
        <v>22</v>
      </c>
      <c r="F31" s="337" t="s">
        <v>22</v>
      </c>
      <c r="G31" s="342"/>
      <c r="H31" s="342"/>
      <c r="K31" s="357"/>
      <c r="L31" s="318"/>
    </row>
    <row r="32" spans="2:15" ht="42.75" customHeight="1" thickBot="1" x14ac:dyDescent="0.25">
      <c r="B32" s="898"/>
      <c r="C32" s="898"/>
      <c r="D32" s="325" t="s">
        <v>46</v>
      </c>
      <c r="E32" s="317" t="s">
        <v>46</v>
      </c>
      <c r="F32" s="338" t="s">
        <v>46</v>
      </c>
      <c r="G32" s="342"/>
      <c r="H32" s="342"/>
      <c r="K32" s="357"/>
      <c r="L32" s="318"/>
    </row>
    <row r="33" spans="2:12" ht="20.25" customHeight="1" x14ac:dyDescent="0.2">
      <c r="B33" s="896" t="s">
        <v>287</v>
      </c>
      <c r="C33" s="896">
        <v>5</v>
      </c>
      <c r="D33" s="323">
        <f>+C33*$D$12</f>
        <v>35</v>
      </c>
      <c r="E33" s="25">
        <f>+C33*$E$12</f>
        <v>55</v>
      </c>
      <c r="F33" s="333">
        <f>+C33*F$12</f>
        <v>65</v>
      </c>
      <c r="G33" s="340"/>
      <c r="H33" s="340"/>
      <c r="K33" s="357"/>
      <c r="L33" s="318"/>
    </row>
    <row r="34" spans="2:12" ht="27.75" customHeight="1" x14ac:dyDescent="0.2">
      <c r="B34" s="897"/>
      <c r="C34" s="897"/>
      <c r="D34" s="324" t="s">
        <v>297</v>
      </c>
      <c r="E34" s="22" t="s">
        <v>289</v>
      </c>
      <c r="F34" s="23" t="s">
        <v>302</v>
      </c>
      <c r="G34" s="341"/>
      <c r="H34" s="341"/>
      <c r="K34" s="357"/>
      <c r="L34" s="318"/>
    </row>
    <row r="35" spans="2:12" ht="20.25" customHeight="1" x14ac:dyDescent="0.2">
      <c r="B35" s="897"/>
      <c r="C35" s="897"/>
      <c r="D35" s="324" t="s">
        <v>32</v>
      </c>
      <c r="E35" s="21" t="s">
        <v>32</v>
      </c>
      <c r="F35" s="30" t="s">
        <v>22</v>
      </c>
      <c r="G35" s="342"/>
      <c r="H35" s="342"/>
      <c r="K35" s="357"/>
      <c r="L35" s="318"/>
    </row>
    <row r="36" spans="2:12" ht="20.25" customHeight="1" x14ac:dyDescent="0.2">
      <c r="B36" s="897"/>
      <c r="C36" s="897"/>
      <c r="D36" s="324" t="s">
        <v>22</v>
      </c>
      <c r="E36" s="21" t="s">
        <v>22</v>
      </c>
      <c r="F36" s="30" t="s">
        <v>32</v>
      </c>
      <c r="G36" s="342"/>
      <c r="H36" s="342"/>
      <c r="K36" s="357"/>
      <c r="L36" s="318"/>
    </row>
    <row r="37" spans="2:12" ht="39.75" customHeight="1" thickBot="1" x14ac:dyDescent="0.25">
      <c r="B37" s="898"/>
      <c r="C37" s="898"/>
      <c r="D37" s="325" t="s">
        <v>46</v>
      </c>
      <c r="E37" s="29" t="s">
        <v>46</v>
      </c>
      <c r="F37" s="31" t="s">
        <v>46</v>
      </c>
      <c r="G37" s="342"/>
      <c r="H37" s="342"/>
      <c r="K37" s="357"/>
      <c r="L37" s="318"/>
    </row>
    <row r="40" spans="2:12" ht="18" x14ac:dyDescent="0.25">
      <c r="B40" s="368" t="s">
        <v>306</v>
      </c>
    </row>
  </sheetData>
  <mergeCells count="27">
    <mergeCell ref="M10:P10"/>
    <mergeCell ref="M11:P11"/>
    <mergeCell ref="M12:P12"/>
    <mergeCell ref="M14:M17"/>
    <mergeCell ref="N14:N17"/>
    <mergeCell ref="O14:O17"/>
    <mergeCell ref="B5:C8"/>
    <mergeCell ref="D5:G5"/>
    <mergeCell ref="D6:G6"/>
    <mergeCell ref="D7:G7"/>
    <mergeCell ref="D8:G8"/>
    <mergeCell ref="C18:C22"/>
    <mergeCell ref="B33:B37"/>
    <mergeCell ref="C33:C37"/>
    <mergeCell ref="B10:C11"/>
    <mergeCell ref="B13:B17"/>
    <mergeCell ref="C13:C17"/>
    <mergeCell ref="B18:B22"/>
    <mergeCell ref="B23:B27"/>
    <mergeCell ref="C23:C27"/>
    <mergeCell ref="B28:B32"/>
    <mergeCell ref="C28:C32"/>
    <mergeCell ref="H15:H17"/>
    <mergeCell ref="H18:H22"/>
    <mergeCell ref="H23:H26"/>
    <mergeCell ref="H27:H29"/>
    <mergeCell ref="D10:F10"/>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pageSetUpPr fitToPage="1"/>
  </sheetPr>
  <dimension ref="A1:AE83"/>
  <sheetViews>
    <sheetView zoomScale="52" zoomScaleNormal="52" workbookViewId="0">
      <pane ySplit="10" topLeftCell="A20" activePane="bottomLeft" state="frozenSplit"/>
      <selection activeCell="J22" sqref="J22"/>
      <selection pane="bottomLeft" activeCell="B23" activeCellId="1" sqref="R23:AA48 B23:F48"/>
    </sheetView>
  </sheetViews>
  <sheetFormatPr baseColWidth="10" defaultColWidth="11.42578125" defaultRowHeight="18" x14ac:dyDescent="0.25"/>
  <cols>
    <col min="1" max="1" width="6.28515625" style="114" customWidth="1"/>
    <col min="2" max="2" width="9.140625" style="114" customWidth="1"/>
    <col min="3" max="3" width="31.85546875" style="114" customWidth="1"/>
    <col min="4" max="4" width="18.5703125" style="114" customWidth="1"/>
    <col min="5" max="5" width="17.140625" style="114" customWidth="1"/>
    <col min="6" max="6" width="31" style="114" customWidth="1"/>
    <col min="7" max="7" width="21.42578125" style="114" customWidth="1"/>
    <col min="8" max="8" width="34.42578125" style="114" customWidth="1"/>
    <col min="9" max="10" width="5.7109375" style="114" customWidth="1"/>
    <col min="11" max="17" width="31.7109375" style="114" customWidth="1"/>
    <col min="18" max="20" width="23.28515625" style="115" customWidth="1"/>
    <col min="21" max="21" width="21" style="114" hidden="1" customWidth="1"/>
    <col min="22" max="24" width="15.85546875" style="114" customWidth="1"/>
    <col min="25" max="25" width="32.7109375" style="114" customWidth="1"/>
    <col min="26" max="26" width="19.5703125" style="114" customWidth="1"/>
    <col min="27" max="27" width="27" style="114" customWidth="1"/>
    <col min="28" max="29" width="0" style="114" hidden="1" customWidth="1"/>
    <col min="30" max="16384" width="11.42578125" style="114"/>
  </cols>
  <sheetData>
    <row r="1" spans="2:27" ht="1.5" customHeight="1" x14ac:dyDescent="0.25"/>
    <row r="2" spans="2:27" ht="1.5" customHeight="1" x14ac:dyDescent="0.25">
      <c r="B2" s="116"/>
      <c r="C2" s="116"/>
      <c r="D2" s="116"/>
      <c r="E2" s="116"/>
      <c r="F2" s="116"/>
      <c r="G2" s="116"/>
      <c r="H2" s="116"/>
      <c r="I2" s="116"/>
      <c r="J2" s="116"/>
      <c r="K2" s="116"/>
      <c r="L2" s="116"/>
      <c r="M2" s="116"/>
      <c r="N2" s="116"/>
      <c r="O2" s="116"/>
      <c r="P2" s="116"/>
      <c r="Q2" s="116"/>
      <c r="R2" s="117"/>
      <c r="S2" s="117"/>
      <c r="T2" s="117"/>
      <c r="U2" s="116"/>
    </row>
    <row r="3" spans="2:27" ht="1.5" customHeight="1" x14ac:dyDescent="0.25">
      <c r="B3" s="116"/>
      <c r="C3" s="116"/>
      <c r="D3" s="116"/>
      <c r="E3" s="116"/>
      <c r="F3" s="116"/>
      <c r="G3" s="116"/>
      <c r="H3" s="116"/>
      <c r="I3" s="116"/>
      <c r="J3" s="116"/>
      <c r="K3" s="116"/>
      <c r="L3" s="116"/>
      <c r="M3" s="116"/>
      <c r="N3" s="116"/>
      <c r="O3" s="116"/>
      <c r="P3" s="116"/>
      <c r="Q3" s="116"/>
      <c r="R3" s="117"/>
      <c r="S3" s="117"/>
      <c r="T3" s="117"/>
      <c r="U3" s="116"/>
    </row>
    <row r="4" spans="2:27" ht="1.5" customHeight="1" x14ac:dyDescent="0.25">
      <c r="B4" s="116"/>
      <c r="C4" s="116"/>
      <c r="D4" s="116"/>
      <c r="E4" s="116"/>
      <c r="F4" s="116"/>
      <c r="G4" s="116"/>
      <c r="H4" s="116"/>
      <c r="I4" s="116"/>
      <c r="J4" s="116"/>
      <c r="K4" s="116"/>
      <c r="L4" s="116"/>
      <c r="M4" s="116"/>
      <c r="N4" s="116"/>
      <c r="O4" s="116"/>
      <c r="P4" s="116"/>
      <c r="Q4" s="116"/>
      <c r="R4" s="117"/>
      <c r="S4" s="117"/>
      <c r="T4" s="117"/>
      <c r="U4" s="116"/>
    </row>
    <row r="5" spans="2:27" ht="25.5" customHeight="1" x14ac:dyDescent="0.25">
      <c r="B5" s="943"/>
      <c r="C5" s="943"/>
      <c r="D5" s="943"/>
      <c r="E5" s="943"/>
      <c r="F5" s="943"/>
      <c r="G5" s="943"/>
      <c r="H5" s="943"/>
      <c r="I5" s="943"/>
      <c r="J5" s="943"/>
      <c r="K5" s="943"/>
      <c r="L5" s="943"/>
      <c r="M5" s="943"/>
      <c r="N5" s="943"/>
      <c r="O5" s="943"/>
      <c r="P5" s="943"/>
      <c r="Q5" s="943"/>
      <c r="R5" s="943"/>
      <c r="S5" s="943"/>
      <c r="T5" s="943"/>
      <c r="U5" s="943"/>
    </row>
    <row r="6" spans="2:27" ht="23.25" customHeight="1" x14ac:dyDescent="0.25">
      <c r="B6" s="951"/>
      <c r="C6" s="952"/>
      <c r="D6" s="952"/>
      <c r="E6" s="953"/>
      <c r="F6" s="961" t="s">
        <v>68</v>
      </c>
      <c r="G6" s="962"/>
      <c r="H6" s="962"/>
      <c r="I6" s="962"/>
      <c r="J6" s="962"/>
      <c r="K6" s="962"/>
      <c r="L6" s="962"/>
      <c r="M6" s="962"/>
      <c r="N6" s="962"/>
      <c r="O6" s="962"/>
      <c r="P6" s="962"/>
      <c r="Q6" s="962"/>
      <c r="R6" s="962"/>
      <c r="S6" s="962"/>
      <c r="T6" s="962"/>
      <c r="U6" s="962"/>
      <c r="V6" s="962"/>
      <c r="W6" s="962"/>
      <c r="X6" s="962"/>
      <c r="Y6" s="963"/>
      <c r="Z6" s="208" t="s">
        <v>217</v>
      </c>
      <c r="AA6" s="209" t="s">
        <v>569</v>
      </c>
    </row>
    <row r="7" spans="2:27" ht="23.25" customHeight="1" x14ac:dyDescent="0.25">
      <c r="B7" s="954"/>
      <c r="C7" s="955"/>
      <c r="D7" s="955"/>
      <c r="E7" s="956"/>
      <c r="F7" s="961" t="s">
        <v>58</v>
      </c>
      <c r="G7" s="962"/>
      <c r="H7" s="962"/>
      <c r="I7" s="962"/>
      <c r="J7" s="962"/>
      <c r="K7" s="962"/>
      <c r="L7" s="962"/>
      <c r="M7" s="962"/>
      <c r="N7" s="962"/>
      <c r="O7" s="962"/>
      <c r="P7" s="962"/>
      <c r="Q7" s="962"/>
      <c r="R7" s="962"/>
      <c r="S7" s="962"/>
      <c r="T7" s="962"/>
      <c r="U7" s="962"/>
      <c r="V7" s="962"/>
      <c r="W7" s="962"/>
      <c r="X7" s="962"/>
      <c r="Y7" s="963"/>
      <c r="Z7" s="210" t="s">
        <v>218</v>
      </c>
      <c r="AA7" s="508">
        <v>1</v>
      </c>
    </row>
    <row r="8" spans="2:27" ht="23.25" customHeight="1" x14ac:dyDescent="0.25">
      <c r="B8" s="954"/>
      <c r="C8" s="955"/>
      <c r="D8" s="955"/>
      <c r="E8" s="956"/>
      <c r="F8" s="961" t="s">
        <v>59</v>
      </c>
      <c r="G8" s="962"/>
      <c r="H8" s="962"/>
      <c r="I8" s="962"/>
      <c r="J8" s="962"/>
      <c r="K8" s="962"/>
      <c r="L8" s="962"/>
      <c r="M8" s="962"/>
      <c r="N8" s="962"/>
      <c r="O8" s="962"/>
      <c r="P8" s="962"/>
      <c r="Q8" s="962"/>
      <c r="R8" s="962"/>
      <c r="S8" s="962"/>
      <c r="T8" s="962"/>
      <c r="U8" s="962"/>
      <c r="V8" s="962"/>
      <c r="W8" s="962"/>
      <c r="X8" s="962"/>
      <c r="Y8" s="963"/>
      <c r="Z8" s="211" t="s">
        <v>219</v>
      </c>
      <c r="AA8" s="212">
        <v>42447</v>
      </c>
    </row>
    <row r="9" spans="2:27" ht="23.25" customHeight="1" x14ac:dyDescent="0.25">
      <c r="B9" s="957"/>
      <c r="C9" s="958"/>
      <c r="D9" s="958"/>
      <c r="E9" s="959"/>
      <c r="F9" s="1016" t="s">
        <v>568</v>
      </c>
      <c r="G9" s="1017"/>
      <c r="H9" s="1017"/>
      <c r="I9" s="1017"/>
      <c r="J9" s="1017"/>
      <c r="K9" s="1017"/>
      <c r="L9" s="1017"/>
      <c r="M9" s="1017"/>
      <c r="N9" s="1017"/>
      <c r="O9" s="1017"/>
      <c r="P9" s="1017"/>
      <c r="Q9" s="1017"/>
      <c r="R9" s="1017"/>
      <c r="S9" s="1017"/>
      <c r="T9" s="1017"/>
      <c r="U9" s="1017"/>
      <c r="V9" s="1017"/>
      <c r="W9" s="1017"/>
      <c r="X9" s="1017"/>
      <c r="Y9" s="1018"/>
      <c r="Z9" s="1035" t="s">
        <v>220</v>
      </c>
      <c r="AA9" s="1036"/>
    </row>
    <row r="10" spans="2:27" ht="17.25" customHeight="1" x14ac:dyDescent="0.25">
      <c r="B10" s="969" t="str">
        <f>+'SEPG-F-056'!B6:G6</f>
        <v>PROCESO " GESTIÓN CONTRACTUAL Y DE SEGUIMIENTO DE INFRAESTRUCTURA DE TRANSPORTE "</v>
      </c>
      <c r="C10" s="969"/>
      <c r="D10" s="969"/>
      <c r="E10" s="969"/>
      <c r="F10" s="969"/>
      <c r="G10" s="969"/>
      <c r="H10" s="969"/>
      <c r="I10" s="969"/>
      <c r="J10" s="969"/>
      <c r="K10" s="969"/>
      <c r="L10" s="969"/>
      <c r="M10" s="969"/>
      <c r="N10" s="969"/>
      <c r="O10" s="969"/>
      <c r="P10" s="969"/>
      <c r="Q10" s="969"/>
      <c r="R10" s="969"/>
      <c r="S10" s="969"/>
      <c r="T10" s="969"/>
      <c r="U10" s="969"/>
      <c r="V10" s="969"/>
      <c r="W10" s="969"/>
      <c r="X10" s="969"/>
      <c r="Y10" s="969"/>
      <c r="Z10" s="969"/>
      <c r="AA10" s="969"/>
    </row>
    <row r="11" spans="2:27" ht="45.75" customHeight="1" x14ac:dyDescent="0.25">
      <c r="B11" s="970" t="str">
        <f>+'SEPG-F-056'!B7</f>
        <v>MAPA DE RIESGO Y MEDIDAS ANTICORRUPCION VICEPRESIDENCIA EJECUTIVA 2017</v>
      </c>
      <c r="C11" s="970"/>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row>
    <row r="12" spans="2:27" ht="33" customHeight="1" x14ac:dyDescent="0.25">
      <c r="B12" s="453" t="str">
        <f>+'SEPG-F-059'!B7</f>
        <v>FECHA:</v>
      </c>
      <c r="C12" s="454">
        <f>+'SEPG-F-056'!C9:G9</f>
        <v>42736</v>
      </c>
      <c r="D12" s="454"/>
      <c r="E12" s="454"/>
      <c r="F12" s="454"/>
      <c r="G12" s="454"/>
      <c r="H12" s="454"/>
      <c r="I12" s="454"/>
      <c r="J12" s="454"/>
      <c r="K12" s="454"/>
      <c r="L12" s="454"/>
      <c r="M12" s="454"/>
      <c r="N12" s="454"/>
      <c r="O12" s="454"/>
      <c r="P12" s="454"/>
      <c r="Q12" s="454"/>
      <c r="R12" s="454"/>
      <c r="S12" s="454"/>
      <c r="T12" s="454"/>
      <c r="U12" s="454"/>
      <c r="V12" s="454"/>
      <c r="W12" s="454"/>
      <c r="X12" s="454"/>
      <c r="Y12" s="454"/>
      <c r="Z12" s="454"/>
      <c r="AA12" s="455"/>
    </row>
    <row r="13" spans="2:27" ht="56.25" customHeight="1" x14ac:dyDescent="0.25">
      <c r="B13" s="946" t="s">
        <v>212</v>
      </c>
      <c r="C13" s="947"/>
      <c r="D13" s="947"/>
      <c r="E13" s="947"/>
      <c r="F13" s="948"/>
      <c r="G13" s="1026" t="str">
        <f>'SEPG-F-057'!D11</f>
        <v>Garantizar el buen desarrollo de la ejecución contractual, mediante la supervisión, administración, seguimiento, verificación y evaluación del cumplimiento de los contratos de Interventoría y de Concesión u otras formas de Asociación Público Privada de Infraestructura de Transporte en todos sus modos; incorporando la gestión social, predial y ambiental, para ofrecer infraestructura de calidad para el desarrollo del país.</v>
      </c>
      <c r="H13" s="947"/>
      <c r="I13" s="947"/>
      <c r="J13" s="947"/>
      <c r="K13" s="947"/>
      <c r="L13" s="947"/>
      <c r="M13" s="947"/>
      <c r="N13" s="947"/>
      <c r="O13" s="947"/>
      <c r="P13" s="947"/>
      <c r="Q13" s="947"/>
      <c r="R13" s="947"/>
      <c r="S13" s="947"/>
      <c r="T13" s="947"/>
      <c r="U13" s="947"/>
      <c r="V13" s="947"/>
      <c r="W13" s="947"/>
      <c r="X13" s="947"/>
      <c r="Y13" s="947"/>
      <c r="Z13" s="947"/>
      <c r="AA13" s="948"/>
    </row>
    <row r="14" spans="2:27" ht="15.75" customHeight="1" x14ac:dyDescent="0.25">
      <c r="B14" s="944"/>
      <c r="C14" s="944"/>
      <c r="D14" s="944"/>
      <c r="E14" s="944"/>
      <c r="F14" s="945"/>
      <c r="G14" s="1027"/>
      <c r="H14" s="1027"/>
      <c r="I14" s="1027"/>
      <c r="J14" s="1027"/>
      <c r="K14" s="1027"/>
      <c r="L14" s="1027"/>
      <c r="M14" s="1027"/>
      <c r="N14" s="1027"/>
      <c r="O14" s="1027"/>
      <c r="P14" s="1027"/>
      <c r="Q14" s="1027"/>
      <c r="R14" s="1027"/>
      <c r="S14" s="1027"/>
      <c r="T14" s="1027"/>
      <c r="U14" s="1027"/>
      <c r="V14" s="1027"/>
      <c r="W14" s="1027"/>
      <c r="X14" s="1027"/>
      <c r="Y14" s="1027"/>
      <c r="Z14" s="1027"/>
      <c r="AA14" s="1027"/>
    </row>
    <row r="15" spans="2:27" ht="12.75" customHeight="1" thickBot="1" x14ac:dyDescent="0.3">
      <c r="B15" s="118"/>
      <c r="C15" s="118"/>
      <c r="D15" s="118"/>
      <c r="E15" s="118"/>
      <c r="F15" s="118"/>
      <c r="G15" s="118"/>
      <c r="H15" s="118"/>
      <c r="I15" s="118"/>
      <c r="J15" s="118"/>
      <c r="K15" s="118"/>
      <c r="L15" s="118"/>
      <c r="M15" s="118"/>
      <c r="N15" s="118"/>
      <c r="O15" s="119"/>
      <c r="P15" s="119"/>
      <c r="Q15" s="119"/>
      <c r="R15" s="119"/>
      <c r="S15" s="119"/>
      <c r="T15" s="119"/>
      <c r="U15" s="119"/>
    </row>
    <row r="16" spans="2:27" ht="33" customHeight="1" thickBot="1" x14ac:dyDescent="0.3">
      <c r="B16" s="1031" t="s">
        <v>19</v>
      </c>
      <c r="C16" s="1032"/>
      <c r="D16" s="1032"/>
      <c r="E16" s="1032"/>
      <c r="F16" s="1032"/>
      <c r="G16" s="1032"/>
      <c r="H16" s="1032"/>
      <c r="I16" s="1032"/>
      <c r="J16" s="1032"/>
      <c r="K16" s="1032"/>
      <c r="L16" s="1033"/>
      <c r="M16" s="425"/>
      <c r="N16" s="120"/>
      <c r="O16" s="120"/>
      <c r="P16" s="367"/>
      <c r="Q16" s="120"/>
      <c r="R16" s="120"/>
      <c r="S16" s="132"/>
      <c r="T16" s="132"/>
      <c r="U16" s="120"/>
      <c r="V16" s="120"/>
      <c r="W16" s="120"/>
      <c r="X16" s="120"/>
      <c r="Y16" s="120"/>
      <c r="Z16" s="120"/>
      <c r="AA16" s="120"/>
    </row>
    <row r="17" spans="1:31" ht="18.75" customHeight="1" x14ac:dyDescent="0.25">
      <c r="A17" s="121"/>
      <c r="B17" s="1028" t="s">
        <v>138</v>
      </c>
      <c r="C17" s="1029"/>
      <c r="D17" s="1029"/>
      <c r="E17" s="1029"/>
      <c r="F17" s="1029"/>
      <c r="G17" s="1029"/>
      <c r="H17" s="1029"/>
      <c r="I17" s="1029"/>
      <c r="J17" s="1029"/>
      <c r="K17" s="1029"/>
      <c r="L17" s="1030"/>
      <c r="M17" s="379"/>
      <c r="N17" s="122"/>
      <c r="O17" s="122"/>
      <c r="P17" s="122"/>
      <c r="Q17" s="122"/>
      <c r="R17" s="122"/>
      <c r="S17" s="122"/>
      <c r="T17" s="122"/>
      <c r="U17" s="122"/>
      <c r="V17" s="122"/>
      <c r="W17" s="122"/>
      <c r="X17" s="122"/>
      <c r="Y17" s="122"/>
      <c r="Z17" s="122"/>
      <c r="AA17" s="122"/>
    </row>
    <row r="18" spans="1:31" ht="54" customHeight="1" thickBot="1" x14ac:dyDescent="0.3">
      <c r="B18" s="966" t="s">
        <v>526</v>
      </c>
      <c r="C18" s="967"/>
      <c r="D18" s="967"/>
      <c r="E18" s="967"/>
      <c r="F18" s="967"/>
      <c r="G18" s="967"/>
      <c r="H18" s="967"/>
      <c r="I18" s="967"/>
      <c r="J18" s="967"/>
      <c r="K18" s="967"/>
      <c r="L18" s="968"/>
      <c r="M18" s="426"/>
      <c r="N18" s="426"/>
      <c r="O18" s="426"/>
      <c r="P18" s="426"/>
      <c r="Q18" s="426"/>
      <c r="R18" s="426"/>
      <c r="S18" s="426"/>
      <c r="T18" s="426"/>
      <c r="U18" s="426"/>
      <c r="V18" s="426"/>
      <c r="W18" s="426"/>
      <c r="X18" s="426"/>
      <c r="Y18" s="426"/>
      <c r="Z18" s="426"/>
      <c r="AA18" s="426"/>
    </row>
    <row r="19" spans="1:31" ht="16.5" customHeight="1" thickBot="1" x14ac:dyDescent="0.3">
      <c r="B19" s="123"/>
      <c r="C19" s="123"/>
      <c r="D19" s="123"/>
      <c r="E19" s="123"/>
      <c r="F19" s="123"/>
      <c r="G19" s="123"/>
      <c r="H19" s="123"/>
      <c r="I19" s="123"/>
      <c r="J19" s="123"/>
      <c r="K19" s="123"/>
      <c r="L19" s="123"/>
      <c r="M19" s="123"/>
      <c r="N19" s="123"/>
      <c r="O19" s="123"/>
      <c r="P19" s="123"/>
      <c r="Q19" s="123"/>
      <c r="R19" s="123"/>
      <c r="S19" s="123"/>
      <c r="T19" s="123"/>
      <c r="U19" s="123"/>
    </row>
    <row r="20" spans="1:31" ht="30" customHeight="1" thickBot="1" x14ac:dyDescent="0.3">
      <c r="B20" s="972" t="s">
        <v>137</v>
      </c>
      <c r="C20" s="973"/>
      <c r="D20" s="973"/>
      <c r="E20" s="973"/>
      <c r="F20" s="974"/>
      <c r="G20" s="982" t="s">
        <v>94</v>
      </c>
      <c r="H20" s="978"/>
      <c r="I20" s="978"/>
      <c r="J20" s="978"/>
      <c r="K20" s="978"/>
      <c r="L20" s="978"/>
      <c r="M20" s="978"/>
      <c r="N20" s="979"/>
      <c r="O20" s="978" t="s">
        <v>95</v>
      </c>
      <c r="P20" s="978"/>
      <c r="Q20" s="979"/>
      <c r="R20" s="950" t="s">
        <v>112</v>
      </c>
      <c r="S20" s="950"/>
      <c r="T20" s="950"/>
      <c r="U20" s="950"/>
      <c r="V20" s="964" t="s">
        <v>105</v>
      </c>
      <c r="W20" s="965"/>
      <c r="X20" s="965"/>
      <c r="Y20" s="965"/>
      <c r="Z20" s="1019" t="s">
        <v>197</v>
      </c>
      <c r="AA20" s="1020"/>
    </row>
    <row r="21" spans="1:31" ht="30" customHeight="1" thickBot="1" x14ac:dyDescent="0.3">
      <c r="B21" s="975"/>
      <c r="C21" s="976"/>
      <c r="D21" s="976"/>
      <c r="E21" s="976"/>
      <c r="F21" s="977"/>
      <c r="G21" s="983"/>
      <c r="H21" s="980"/>
      <c r="I21" s="980"/>
      <c r="J21" s="980"/>
      <c r="K21" s="980"/>
      <c r="L21" s="980"/>
      <c r="M21" s="980"/>
      <c r="N21" s="981"/>
      <c r="O21" s="980"/>
      <c r="P21" s="980"/>
      <c r="Q21" s="981"/>
      <c r="R21" s="978" t="s">
        <v>97</v>
      </c>
      <c r="S21" s="934" t="s">
        <v>214</v>
      </c>
      <c r="T21" s="934" t="s">
        <v>215</v>
      </c>
      <c r="U21" s="1024" t="s">
        <v>96</v>
      </c>
      <c r="V21" s="934" t="s">
        <v>1</v>
      </c>
      <c r="W21" s="934" t="s">
        <v>2</v>
      </c>
      <c r="X21" s="936" t="s">
        <v>31</v>
      </c>
      <c r="Y21" s="1034" t="s">
        <v>136</v>
      </c>
      <c r="Z21" s="1021"/>
      <c r="AA21" s="1022"/>
    </row>
    <row r="22" spans="1:31" ht="117.75" customHeight="1" thickBot="1" x14ac:dyDescent="0.3">
      <c r="B22" s="152" t="s">
        <v>28</v>
      </c>
      <c r="C22" s="153" t="s">
        <v>12</v>
      </c>
      <c r="D22" s="134" t="s">
        <v>1</v>
      </c>
      <c r="E22" s="153" t="s">
        <v>2</v>
      </c>
      <c r="F22" s="153" t="s">
        <v>134</v>
      </c>
      <c r="G22" s="134" t="s">
        <v>345</v>
      </c>
      <c r="H22" s="153" t="s">
        <v>16</v>
      </c>
      <c r="I22" s="160" t="s">
        <v>14</v>
      </c>
      <c r="J22" s="153" t="s">
        <v>15</v>
      </c>
      <c r="K22" s="464" t="s">
        <v>338</v>
      </c>
      <c r="L22" s="464" t="s">
        <v>341</v>
      </c>
      <c r="M22" s="464" t="s">
        <v>342</v>
      </c>
      <c r="N22" s="465" t="s">
        <v>340</v>
      </c>
      <c r="O22" s="464" t="s">
        <v>339</v>
      </c>
      <c r="P22" s="466" t="s">
        <v>343</v>
      </c>
      <c r="Q22" s="466" t="s">
        <v>344</v>
      </c>
      <c r="R22" s="1023"/>
      <c r="S22" s="935"/>
      <c r="T22" s="935"/>
      <c r="U22" s="1025"/>
      <c r="V22" s="935"/>
      <c r="W22" s="935"/>
      <c r="X22" s="937"/>
      <c r="Y22" s="935"/>
      <c r="Z22" s="161" t="s">
        <v>31</v>
      </c>
      <c r="AA22" s="162" t="s">
        <v>136</v>
      </c>
    </row>
    <row r="23" spans="1:31" ht="126" customHeight="1" x14ac:dyDescent="0.25">
      <c r="B23" s="949" t="str">
        <f>'SEPG-F-057'!B17</f>
        <v>GC-VEJ  1</v>
      </c>
      <c r="C23" s="949" t="str">
        <f>'SEPG-F-057'!C17</f>
        <v>Manipulación de informes de seguimiento a contratos para favorecer a un tercero.</v>
      </c>
      <c r="D23" s="163">
        <f>+'SEPG-F-059'!Y26</f>
        <v>3</v>
      </c>
      <c r="E23" s="164">
        <f>+'SEPG-F-059'!Y27</f>
        <v>13</v>
      </c>
      <c r="F23" s="165">
        <f>'SEPG-F-059'!AA26</f>
        <v>39</v>
      </c>
      <c r="G23" s="467" t="s">
        <v>348</v>
      </c>
      <c r="H23" s="468" t="s">
        <v>527</v>
      </c>
      <c r="I23" s="469" t="s">
        <v>38</v>
      </c>
      <c r="J23" s="469"/>
      <c r="K23" s="470">
        <v>15</v>
      </c>
      <c r="L23" s="471">
        <v>0</v>
      </c>
      <c r="M23" s="471">
        <v>10</v>
      </c>
      <c r="N23" s="472">
        <v>30</v>
      </c>
      <c r="O23" s="471">
        <v>5</v>
      </c>
      <c r="P23" s="471">
        <v>15</v>
      </c>
      <c r="Q23" s="471">
        <v>10</v>
      </c>
      <c r="R23" s="154">
        <f t="shared" ref="R23:R69" si="0">IF(N23=0,0,IF(SUM(K23:Q23)=0,"",SUM(K23:Q23)))</f>
        <v>85</v>
      </c>
      <c r="S23" s="929">
        <f>IFERROR(IF(AVERAGEIF(I23:I27,"X",$R23:$R27)&lt;=50,0,IF(AVERAGEIF(I23:I27,"X",$R23:$R27)&lt;=75,-1,-2)),"")</f>
        <v>-2</v>
      </c>
      <c r="T23" s="929" t="str">
        <f>IFERROR(IF(AVERAGEIF(J23:J25,"X",$R23:$R27)&lt;=50,0,IF(AVERAGEIF(J23:J27,"X",$R23:$R27)&lt;=75,-1,-2)),"")</f>
        <v/>
      </c>
      <c r="U23" s="155">
        <f>IF(COUNTA(I23:J23)=2,"Seleccione una opcion P o I",IF(ISNUMBER(R23),LOOKUP(R23,DB!$F$74:$G$76,DB!$H$74:$H$76),""))</f>
        <v>-2</v>
      </c>
      <c r="V23" s="918">
        <f>IFERROR(IF(D23+MIN(S23:S27)&lt;1,1,D23+MIN(S23:S27)),"")</f>
        <v>1</v>
      </c>
      <c r="W23" s="918">
        <f ca="1">IFERROR(IF(E23+T23=0,$E23,IF(E23+T23&lt;0,'SEPG-F-059'!$L$17,IF(ISNUMBER(OFFSET(OFFSET('SEPG-F-059'!$L$16,MATCH($E23,'SEPG-F-059'!$L$17:$L$20,0),0),$T23,0)),OFFSET(OFFSET('SEPG-F-059'!$L$16,MATCH($E23,'SEPG-F-059'!$L$17:$L$20,0),0),$T23,0),'SEPG-F-059'!$L$17))),$E23)</f>
        <v>13</v>
      </c>
      <c r="X23" s="918">
        <f ca="1">IFERROR(+W23*V23,)</f>
        <v>13</v>
      </c>
      <c r="Y23" s="926" t="str">
        <f ca="1">IFERROR(VLOOKUP(X23,DB!$B$37:$D$51,2,FALSE),"")</f>
        <v>Riesgo Moderado (Z-8)</v>
      </c>
      <c r="Z23" s="1037"/>
      <c r="AA23" s="1000"/>
      <c r="AB23" s="114">
        <f t="shared" ref="AB23:AB69" si="1">IF(COUNTA(I23)=1,U23,0)</f>
        <v>-2</v>
      </c>
      <c r="AC23" s="114">
        <f t="shared" ref="AC23:AC69" si="2">IF(COUNTA(J23)=1,U23,0)</f>
        <v>0</v>
      </c>
    </row>
    <row r="24" spans="1:31" ht="126" customHeight="1" x14ac:dyDescent="0.25">
      <c r="B24" s="916"/>
      <c r="C24" s="916"/>
      <c r="D24" s="916" t="str">
        <f>+'SEPG-F-059'!Z26</f>
        <v xml:space="preserve">Posible </v>
      </c>
      <c r="E24" s="916" t="str">
        <f>+'SEPG-F-059'!Z27</f>
        <v>Catastrófico</v>
      </c>
      <c r="F24" s="923" t="str">
        <f>'SEPG-F-059'!AB26</f>
        <v>Riesgo Extremo (Z-13)</v>
      </c>
      <c r="G24" s="380" t="s">
        <v>346</v>
      </c>
      <c r="H24" s="274" t="s">
        <v>439</v>
      </c>
      <c r="I24" s="302" t="s">
        <v>38</v>
      </c>
      <c r="J24" s="302"/>
      <c r="K24" s="254">
        <v>0</v>
      </c>
      <c r="L24" s="255">
        <v>0</v>
      </c>
      <c r="M24" s="255">
        <v>10</v>
      </c>
      <c r="N24" s="256">
        <v>30</v>
      </c>
      <c r="O24" s="255">
        <v>5</v>
      </c>
      <c r="P24" s="255">
        <v>15</v>
      </c>
      <c r="Q24" s="255">
        <v>10</v>
      </c>
      <c r="R24" s="124">
        <f t="shared" si="0"/>
        <v>70</v>
      </c>
      <c r="S24" s="930"/>
      <c r="T24" s="930"/>
      <c r="U24" s="133">
        <f>IF(COUNTA(I24:J24)=2,"Seleccione una opcion P o I",IF(ISNUMBER(R24),LOOKUP(R24,DB!$F$74:$G$76,DB!$H$74:$H$76),""))</f>
        <v>-1</v>
      </c>
      <c r="V24" s="919"/>
      <c r="W24" s="919"/>
      <c r="X24" s="919"/>
      <c r="Y24" s="927"/>
      <c r="Z24" s="1038"/>
      <c r="AA24" s="1001"/>
      <c r="AB24" s="114">
        <f t="shared" si="1"/>
        <v>-1</v>
      </c>
      <c r="AC24" s="114">
        <f t="shared" si="2"/>
        <v>0</v>
      </c>
    </row>
    <row r="25" spans="1:31" ht="126.75" customHeight="1" thickBot="1" x14ac:dyDescent="0.3">
      <c r="B25" s="916"/>
      <c r="C25" s="916"/>
      <c r="D25" s="916"/>
      <c r="E25" s="916"/>
      <c r="F25" s="925"/>
      <c r="G25" s="380" t="s">
        <v>348</v>
      </c>
      <c r="H25" s="274" t="s">
        <v>440</v>
      </c>
      <c r="I25" s="302" t="s">
        <v>38</v>
      </c>
      <c r="J25" s="302"/>
      <c r="K25" s="254">
        <v>15</v>
      </c>
      <c r="L25" s="255">
        <v>0</v>
      </c>
      <c r="M25" s="255">
        <v>10</v>
      </c>
      <c r="N25" s="256">
        <v>30</v>
      </c>
      <c r="O25" s="255">
        <v>5</v>
      </c>
      <c r="P25" s="255">
        <v>15</v>
      </c>
      <c r="Q25" s="255">
        <v>10</v>
      </c>
      <c r="R25" s="158">
        <f t="shared" si="0"/>
        <v>85</v>
      </c>
      <c r="S25" s="930"/>
      <c r="T25" s="930"/>
      <c r="U25" s="170">
        <f>IF(COUNTA(I25:J25)=2,"Seleccione una opcion P o I",IF(ISNUMBER(R25),LOOKUP(R25,DB!$F$74:$G$76,DB!$H$74:$H$76),""))</f>
        <v>-2</v>
      </c>
      <c r="V25" s="919"/>
      <c r="W25" s="919"/>
      <c r="X25" s="919"/>
      <c r="Y25" s="927"/>
      <c r="Z25" s="1038"/>
      <c r="AA25" s="1001"/>
      <c r="AB25" s="114">
        <f t="shared" si="1"/>
        <v>-2</v>
      </c>
      <c r="AC25" s="114">
        <f t="shared" si="2"/>
        <v>0</v>
      </c>
    </row>
    <row r="26" spans="1:31" ht="126.75" customHeight="1" thickBot="1" x14ac:dyDescent="0.3">
      <c r="B26" s="916"/>
      <c r="C26" s="916"/>
      <c r="D26" s="916"/>
      <c r="E26" s="916"/>
      <c r="F26" s="925"/>
      <c r="G26" s="380" t="s">
        <v>346</v>
      </c>
      <c r="H26" s="274" t="s">
        <v>442</v>
      </c>
      <c r="I26" s="302" t="s">
        <v>38</v>
      </c>
      <c r="J26" s="302"/>
      <c r="K26" s="254">
        <v>15</v>
      </c>
      <c r="L26" s="255">
        <v>0</v>
      </c>
      <c r="M26" s="255">
        <v>10</v>
      </c>
      <c r="N26" s="256">
        <v>30</v>
      </c>
      <c r="O26" s="255">
        <v>5</v>
      </c>
      <c r="P26" s="255">
        <v>15</v>
      </c>
      <c r="Q26" s="255">
        <v>10</v>
      </c>
      <c r="R26" s="154">
        <f t="shared" si="0"/>
        <v>85</v>
      </c>
      <c r="S26" s="930"/>
      <c r="T26" s="930"/>
      <c r="U26" s="433"/>
      <c r="V26" s="919"/>
      <c r="W26" s="919"/>
      <c r="X26" s="919"/>
      <c r="Y26" s="927"/>
      <c r="Z26" s="1038"/>
      <c r="AA26" s="1001"/>
    </row>
    <row r="27" spans="1:31" ht="126.75" customHeight="1" thickBot="1" x14ac:dyDescent="0.3">
      <c r="B27" s="916"/>
      <c r="C27" s="916"/>
      <c r="D27" s="916"/>
      <c r="E27" s="916"/>
      <c r="F27" s="925"/>
      <c r="G27" s="479" t="s">
        <v>346</v>
      </c>
      <c r="H27" s="275" t="s">
        <v>443</v>
      </c>
      <c r="I27" s="303" t="s">
        <v>38</v>
      </c>
      <c r="J27" s="303"/>
      <c r="K27" s="480">
        <v>15</v>
      </c>
      <c r="L27" s="481">
        <v>0</v>
      </c>
      <c r="M27" s="481">
        <v>10</v>
      </c>
      <c r="N27" s="482">
        <v>30</v>
      </c>
      <c r="O27" s="481">
        <v>5</v>
      </c>
      <c r="P27" s="481">
        <v>15</v>
      </c>
      <c r="Q27" s="481">
        <v>10</v>
      </c>
      <c r="R27" s="424">
        <f t="shared" si="0"/>
        <v>85</v>
      </c>
      <c r="S27" s="930"/>
      <c r="T27" s="930"/>
      <c r="U27" s="433"/>
      <c r="V27" s="919"/>
      <c r="W27" s="919"/>
      <c r="X27" s="919"/>
      <c r="Y27" s="927"/>
      <c r="Z27" s="1038"/>
      <c r="AA27" s="1001"/>
    </row>
    <row r="28" spans="1:31" ht="126" customHeight="1" x14ac:dyDescent="0.25">
      <c r="B28" s="910" t="str">
        <f>'SEPG-F-057'!B18</f>
        <v>GC-VEJ  2</v>
      </c>
      <c r="C28" s="913" t="str">
        <f>'SEPG-F-057'!C18</f>
        <v>Omisión de reportes por actividades sospechosas de LAFT/CO relacionadas con las concesiones.</v>
      </c>
      <c r="D28" s="163">
        <f>+'SEPG-F-059'!Y28</f>
        <v>2</v>
      </c>
      <c r="E28" s="382">
        <f>+'SEPG-F-059'!Y29</f>
        <v>11</v>
      </c>
      <c r="F28" s="165">
        <f>'SEPG-F-059'!AA28</f>
        <v>22</v>
      </c>
      <c r="G28" s="467" t="s">
        <v>346</v>
      </c>
      <c r="H28" s="468" t="s">
        <v>441</v>
      </c>
      <c r="I28" s="469" t="s">
        <v>38</v>
      </c>
      <c r="J28" s="469"/>
      <c r="K28" s="470">
        <v>15</v>
      </c>
      <c r="L28" s="471">
        <v>0</v>
      </c>
      <c r="M28" s="471">
        <v>10</v>
      </c>
      <c r="N28" s="472">
        <v>30</v>
      </c>
      <c r="O28" s="471">
        <v>5</v>
      </c>
      <c r="P28" s="471">
        <v>15</v>
      </c>
      <c r="Q28" s="471">
        <v>10</v>
      </c>
      <c r="R28" s="215">
        <f t="shared" si="0"/>
        <v>85</v>
      </c>
      <c r="S28" s="929">
        <f>IFERROR(IF(AVERAGEIF(I28:I30,"X",$R28:$R30)&lt;=50,0,IF(AVERAGEIF(I28:I30,"X",$R28:$R30)&lt;=75,-1,-2)),"")</f>
        <v>-2</v>
      </c>
      <c r="T28" s="929">
        <f>IFERROR(IF(AVERAGEIF(J28:J30,"X",$R28:$R30)&lt;=50,0,IF(AVERAGEIF(J28:J30,"X",$R28:$R30)&lt;=75,-1,-2)),"")+1</f>
        <v>-1</v>
      </c>
      <c r="U28" s="171">
        <f>IF(COUNTA(I28:J28)=2,"Seleccione una opcion P o I",IF(ISNUMBER(R28),LOOKUP(R28,DB!$F$74:$G$76,DB!$H$74:$H$76),""))</f>
        <v>-2</v>
      </c>
      <c r="V28" s="918">
        <f>IFERROR(IF(D28+MIN(S28:S30)&lt;1,1,D28+MIN(S28:S30)),"")</f>
        <v>1</v>
      </c>
      <c r="W28" s="918">
        <f ca="1">IFERROR(IF(E28+T28=0,$E28,IF(E28+T28&lt;0,'SEPG-F-059'!$L$17,IF(ISNUMBER(OFFSET(OFFSET('SEPG-F-059'!$L$16,MATCH($E28,'SEPG-F-059'!$L$17:$L$20,0),0),$T28,0)),OFFSET(OFFSET('SEPG-F-059'!$L$16,MATCH($E28,'SEPG-F-059'!$L$17:$L$20,0),0),$T28,0),'SEPG-F-059'!$L$17))),$E28)</f>
        <v>7</v>
      </c>
      <c r="X28" s="918">
        <f ca="1">IFERROR(+W28*V28,)</f>
        <v>7</v>
      </c>
      <c r="Y28" s="926" t="str">
        <f ca="1">IFERROR(VLOOKUP(X28,DB!$B$37:$D$61,2,FALSE),"")</f>
        <v>Riesgo Bajo (Z-1)</v>
      </c>
      <c r="Z28" s="997"/>
      <c r="AA28" s="994"/>
      <c r="AB28" s="483">
        <f t="shared" si="1"/>
        <v>-2</v>
      </c>
      <c r="AC28" s="484">
        <f t="shared" si="2"/>
        <v>0</v>
      </c>
      <c r="AE28" s="114">
        <f ca="1">COUNT(OFFSET('SEPG-F-059'!$L$16,MATCH($E28,'SEPG-F-059'!$L$17:$L$20,0),0))</f>
        <v>1</v>
      </c>
    </row>
    <row r="29" spans="1:31" ht="126" customHeight="1" x14ac:dyDescent="0.25">
      <c r="B29" s="911"/>
      <c r="C29" s="914"/>
      <c r="D29" s="916" t="str">
        <f>+'SEPG-F-059'!Z28</f>
        <v xml:space="preserve">Improbable </v>
      </c>
      <c r="E29" s="921" t="str">
        <f>+'SEPG-F-059'!Z29</f>
        <v>Mayor</v>
      </c>
      <c r="F29" s="923" t="str">
        <f>'SEPG-F-059'!AB28</f>
        <v>Riesgo Moderado (Z-7)</v>
      </c>
      <c r="G29" s="380" t="s">
        <v>346</v>
      </c>
      <c r="H29" s="274" t="s">
        <v>444</v>
      </c>
      <c r="I29" s="302" t="s">
        <v>38</v>
      </c>
      <c r="J29" s="302"/>
      <c r="K29" s="254">
        <v>15</v>
      </c>
      <c r="L29" s="255">
        <v>0</v>
      </c>
      <c r="M29" s="255">
        <v>10</v>
      </c>
      <c r="N29" s="256">
        <v>30</v>
      </c>
      <c r="O29" s="255">
        <v>5</v>
      </c>
      <c r="P29" s="255">
        <v>15</v>
      </c>
      <c r="Q29" s="255">
        <v>10</v>
      </c>
      <c r="R29" s="214">
        <f t="shared" si="0"/>
        <v>85</v>
      </c>
      <c r="S29" s="930"/>
      <c r="T29" s="930"/>
      <c r="U29" s="125">
        <f>IF(COUNTA(I29:J29)=2,"Seleccione una opcion P o I",IF(ISNUMBER(R29),LOOKUP(R29,DB!$F$74:$G$76,DB!$H$74:$H$76),""))</f>
        <v>-2</v>
      </c>
      <c r="V29" s="919"/>
      <c r="W29" s="919"/>
      <c r="X29" s="919"/>
      <c r="Y29" s="927"/>
      <c r="Z29" s="998"/>
      <c r="AA29" s="995"/>
      <c r="AB29" s="116">
        <f t="shared" si="1"/>
        <v>-2</v>
      </c>
      <c r="AC29" s="485">
        <f t="shared" si="2"/>
        <v>0</v>
      </c>
      <c r="AE29" s="114">
        <f ca="1">OFFSET('SEPG-F-059'!$L$16,MATCH($E28,'SEPG-F-059'!$L$17:$L$20,0),0)</f>
        <v>11</v>
      </c>
    </row>
    <row r="30" spans="1:31" ht="126" customHeight="1" thickBot="1" x14ac:dyDescent="0.3">
      <c r="B30" s="912"/>
      <c r="C30" s="915"/>
      <c r="D30" s="917"/>
      <c r="E30" s="922"/>
      <c r="F30" s="924"/>
      <c r="G30" s="473" t="s">
        <v>347</v>
      </c>
      <c r="H30" s="474" t="s">
        <v>445</v>
      </c>
      <c r="I30" s="475"/>
      <c r="J30" s="475" t="s">
        <v>38</v>
      </c>
      <c r="K30" s="476">
        <v>15</v>
      </c>
      <c r="L30" s="477">
        <v>0</v>
      </c>
      <c r="M30" s="477">
        <v>10</v>
      </c>
      <c r="N30" s="478">
        <v>30</v>
      </c>
      <c r="O30" s="477">
        <v>5</v>
      </c>
      <c r="P30" s="477">
        <v>15</v>
      </c>
      <c r="Q30" s="477">
        <v>10</v>
      </c>
      <c r="R30" s="216">
        <f t="shared" si="0"/>
        <v>85</v>
      </c>
      <c r="S30" s="931"/>
      <c r="T30" s="931"/>
      <c r="U30" s="159">
        <f>IF(COUNTA(I30:J30)=2,"Seleccione una opcion P o I",IF(ISNUMBER(R30),LOOKUP(R30,DB!$F$74:$G$76,DB!$H$74:$H$76),""))</f>
        <v>-2</v>
      </c>
      <c r="V30" s="920"/>
      <c r="W30" s="920"/>
      <c r="X30" s="920"/>
      <c r="Y30" s="928"/>
      <c r="Z30" s="999"/>
      <c r="AA30" s="996"/>
      <c r="AB30" s="294">
        <f t="shared" si="1"/>
        <v>0</v>
      </c>
      <c r="AC30" s="296">
        <f t="shared" si="2"/>
        <v>-2</v>
      </c>
    </row>
    <row r="31" spans="1:31" ht="126" customHeight="1" x14ac:dyDescent="0.25">
      <c r="B31" s="910" t="str">
        <f>'SEPG-F-057'!B19</f>
        <v>GC-VEJ  3</v>
      </c>
      <c r="C31" s="913" t="str">
        <f>'SEPG-F-057'!C19</f>
        <v>Negligencia en la gestión para hacer efectivo el  cumplimiento contractual generando anomalías y detrimento patrimonial a la Nación.</v>
      </c>
      <c r="D31" s="163">
        <f>+'SEPG-F-059'!Y30</f>
        <v>3</v>
      </c>
      <c r="E31" s="164">
        <f>+'SEPG-F-059'!Y31</f>
        <v>11</v>
      </c>
      <c r="F31" s="165">
        <f>'SEPG-F-059'!AA30</f>
        <v>33</v>
      </c>
      <c r="G31" s="467" t="s">
        <v>346</v>
      </c>
      <c r="H31" s="468" t="s">
        <v>446</v>
      </c>
      <c r="I31" s="469" t="s">
        <v>38</v>
      </c>
      <c r="J31" s="469"/>
      <c r="K31" s="470">
        <v>15</v>
      </c>
      <c r="L31" s="471">
        <v>0</v>
      </c>
      <c r="M31" s="471">
        <v>10</v>
      </c>
      <c r="N31" s="472">
        <v>30</v>
      </c>
      <c r="O31" s="471">
        <v>5</v>
      </c>
      <c r="P31" s="471">
        <v>15</v>
      </c>
      <c r="Q31" s="471">
        <v>10</v>
      </c>
      <c r="R31" s="154">
        <f t="shared" si="0"/>
        <v>85</v>
      </c>
      <c r="S31" s="929">
        <f>IFERROR(IF(AVERAGEIF(I31:I33,"X",$R31:$R33)&lt;=50,0,IF(AVERAGEIF(I31:I33,"X",$R31:$R33)&lt;=75,-1,-2)),"")</f>
        <v>-1</v>
      </c>
      <c r="T31" s="929" t="str">
        <f>IFERROR(IF(AVERAGEIF(J31:J33,"X",$R31:$R33)&lt;=50,0,IF(AVERAGEIF(J31:J33,"X",$R31:$R33)&lt;=75,-1,-2)),"")</f>
        <v/>
      </c>
      <c r="U31" s="171">
        <f>IF(COUNTA(I31:J31)=2,"Seleccione una opcion P o I",IF(ISNUMBER(R31),LOOKUP(R31,DB!$F$74:$G$76,DB!$H$74:$H$76),""))</f>
        <v>-2</v>
      </c>
      <c r="V31" s="918">
        <f>IFERROR(IF(D31+MIN(S31:S33)&lt;1,1,D31+MIN(S31:S33)),"")</f>
        <v>2</v>
      </c>
      <c r="W31" s="918">
        <f ca="1">IFERROR(IF(E31+T31=0,$E31,IF(E31+T31&lt;0,'SEPG-F-059'!$L$17,IF(ISNUMBER(OFFSET(OFFSET('SEPG-F-059'!$L$16,MATCH($E31,'SEPG-F-059'!$L$17:$L$20,0),0),$T31,0)),OFFSET(OFFSET('SEPG-F-059'!$L$16,MATCH($E31,'SEPG-F-059'!$L$17:$L$20,0),0),$T31,0),'SEPG-F-059'!$L$17))),$E31)</f>
        <v>11</v>
      </c>
      <c r="X31" s="918">
        <f ca="1">IFERROR(+W31*V31,)</f>
        <v>22</v>
      </c>
      <c r="Y31" s="926" t="str">
        <f ca="1">IFERROR(VLOOKUP(X31,DB!$B$37:$D$61,2,FALSE),"")</f>
        <v>Riesgo Moderado (Z-7)</v>
      </c>
      <c r="Z31" s="997"/>
      <c r="AA31" s="1000"/>
      <c r="AB31" s="114">
        <f t="shared" si="1"/>
        <v>-2</v>
      </c>
      <c r="AC31" s="114">
        <f t="shared" si="2"/>
        <v>0</v>
      </c>
    </row>
    <row r="32" spans="1:31" ht="126" customHeight="1" x14ac:dyDescent="0.25">
      <c r="B32" s="911"/>
      <c r="C32" s="914"/>
      <c r="D32" s="916" t="str">
        <f>+'SEPG-F-059'!Z30</f>
        <v xml:space="preserve">Posible </v>
      </c>
      <c r="E32" s="921" t="str">
        <f>+'SEPG-F-059'!Z31</f>
        <v>Mayor</v>
      </c>
      <c r="F32" s="923" t="str">
        <f>'SEPG-F-059'!AB30</f>
        <v>Riesgo Alto (Z-9)</v>
      </c>
      <c r="G32" s="380" t="s">
        <v>346</v>
      </c>
      <c r="H32" s="274" t="s">
        <v>528</v>
      </c>
      <c r="I32" s="302" t="s">
        <v>38</v>
      </c>
      <c r="J32" s="302"/>
      <c r="K32" s="254">
        <v>0</v>
      </c>
      <c r="L32" s="255">
        <v>0</v>
      </c>
      <c r="M32" s="255">
        <v>10</v>
      </c>
      <c r="N32" s="256">
        <v>30</v>
      </c>
      <c r="O32" s="255">
        <v>5</v>
      </c>
      <c r="P32" s="255">
        <v>15</v>
      </c>
      <c r="Q32" s="255">
        <v>10</v>
      </c>
      <c r="R32" s="124">
        <f t="shared" si="0"/>
        <v>70</v>
      </c>
      <c r="S32" s="930"/>
      <c r="T32" s="930"/>
      <c r="U32" s="125">
        <f>IF(COUNTA(I32:J32)=2,"Seleccione una opcion P o I",IF(ISNUMBER(R32),LOOKUP(R32,DB!$F$74:$G$76,DB!$H$74:$H$76),""))</f>
        <v>-1</v>
      </c>
      <c r="V32" s="919"/>
      <c r="W32" s="919"/>
      <c r="X32" s="919"/>
      <c r="Y32" s="927"/>
      <c r="Z32" s="998"/>
      <c r="AA32" s="1001"/>
      <c r="AB32" s="114">
        <f t="shared" si="1"/>
        <v>-1</v>
      </c>
      <c r="AC32" s="114">
        <f t="shared" si="2"/>
        <v>0</v>
      </c>
    </row>
    <row r="33" spans="2:29" ht="126" customHeight="1" thickBot="1" x14ac:dyDescent="0.3">
      <c r="B33" s="912"/>
      <c r="C33" s="915"/>
      <c r="D33" s="917"/>
      <c r="E33" s="922"/>
      <c r="F33" s="924"/>
      <c r="G33" s="473" t="s">
        <v>346</v>
      </c>
      <c r="H33" s="474" t="s">
        <v>439</v>
      </c>
      <c r="I33" s="475" t="s">
        <v>38</v>
      </c>
      <c r="J33" s="475"/>
      <c r="K33" s="476">
        <v>0</v>
      </c>
      <c r="L33" s="477">
        <v>0</v>
      </c>
      <c r="M33" s="477">
        <v>10</v>
      </c>
      <c r="N33" s="478">
        <v>30</v>
      </c>
      <c r="O33" s="477">
        <v>5</v>
      </c>
      <c r="P33" s="477">
        <v>15</v>
      </c>
      <c r="Q33" s="477">
        <v>10</v>
      </c>
      <c r="R33" s="158">
        <f t="shared" si="0"/>
        <v>70</v>
      </c>
      <c r="S33" s="931"/>
      <c r="T33" s="931"/>
      <c r="U33" s="159">
        <f>IF(COUNTA(I33:J33)=2,"Seleccione una opcion P o I",IF(ISNUMBER(R33),LOOKUP(R33,DB!$F$74:$G$76,DB!$H$74:$H$76),""))</f>
        <v>-1</v>
      </c>
      <c r="V33" s="920"/>
      <c r="W33" s="920"/>
      <c r="X33" s="920"/>
      <c r="Y33" s="928"/>
      <c r="Z33" s="999"/>
      <c r="AA33" s="1002"/>
      <c r="AB33" s="114">
        <f t="shared" si="1"/>
        <v>-1</v>
      </c>
      <c r="AC33" s="114">
        <f t="shared" si="2"/>
        <v>0</v>
      </c>
    </row>
    <row r="34" spans="2:29" ht="199.5" customHeight="1" x14ac:dyDescent="0.25">
      <c r="B34" s="910" t="str">
        <f>'SEPG-F-057'!B20</f>
        <v>GC-VEJ  4</v>
      </c>
      <c r="C34" s="913" t="str">
        <f>'SEPG-F-057'!C20</f>
        <v>Intercambio de prebendas para el otorgamiento de permisos relacionados.</v>
      </c>
      <c r="D34" s="163">
        <f>+'SEPG-F-059'!Y32</f>
        <v>3</v>
      </c>
      <c r="E34" s="164">
        <f>+'SEPG-F-059'!Y33</f>
        <v>7</v>
      </c>
      <c r="F34" s="165">
        <f>'SEPG-F-059'!AA30</f>
        <v>33</v>
      </c>
      <c r="G34" s="467" t="s">
        <v>346</v>
      </c>
      <c r="H34" s="486" t="s">
        <v>447</v>
      </c>
      <c r="I34" s="469" t="s">
        <v>38</v>
      </c>
      <c r="J34" s="469"/>
      <c r="K34" s="470">
        <v>15</v>
      </c>
      <c r="L34" s="471">
        <v>0</v>
      </c>
      <c r="M34" s="471">
        <v>10</v>
      </c>
      <c r="N34" s="472">
        <v>30</v>
      </c>
      <c r="O34" s="471">
        <v>5</v>
      </c>
      <c r="P34" s="471">
        <v>15</v>
      </c>
      <c r="Q34" s="471">
        <v>10</v>
      </c>
      <c r="R34" s="215">
        <f t="shared" si="0"/>
        <v>85</v>
      </c>
      <c r="S34" s="929">
        <f>IFERROR(IF(AVERAGEIF(I34:I36,"X",$R34:$R36)&lt;=50,0,IF(AVERAGEIF(I34:I36,"X",$R34:$R36)&lt;=75,-1,-2)),"")</f>
        <v>-2</v>
      </c>
      <c r="T34" s="929" t="str">
        <f>IFERROR(IF(AVERAGEIF(J34:J36,"X",$R34:$R36)&lt;=50,0,IF(AVERAGEIF(J34:J36,"X",$R34:$R36)&lt;=75,-1,-2)),"")</f>
        <v/>
      </c>
      <c r="U34" s="171">
        <f>IF(COUNTA(I34:J34)=2,"Seleccione una opcion P o I",IF(ISNUMBER(R34),LOOKUP(R34,DB!$F$74:$G$76,DB!$H$74:$H$76),""))</f>
        <v>-2</v>
      </c>
      <c r="V34" s="918">
        <f>IFERROR(IF(D34+MIN(S34:S36)&lt;1,1,D34+MIN(S34:S36)),"")</f>
        <v>1</v>
      </c>
      <c r="W34" s="918">
        <f ca="1">IFERROR(IF(E34+T34=0,$E34,IF(E34+T34&lt;0,'SEPG-F-059'!$L$17,IF(ISNUMBER(OFFSET(OFFSET('SEPG-F-059'!$L$16,MATCH($E34,'SEPG-F-059'!$L$17:$L$20,0),0),$T34,0)),OFFSET(OFFSET('SEPG-F-059'!$L$16,MATCH($E34,'SEPG-F-059'!$L$17:$L$20,0),0),$T34,0),'SEPG-F-059'!$L$17))),$E34)</f>
        <v>7</v>
      </c>
      <c r="X34" s="918">
        <f ca="1">IFERROR(+W34*V34,)</f>
        <v>7</v>
      </c>
      <c r="Y34" s="926" t="str">
        <f ca="1">IFERROR(VLOOKUP(X34,DB!$B$37:$D$61,2,FALSE),"")</f>
        <v>Riesgo Bajo (Z-1)</v>
      </c>
      <c r="Z34" s="997"/>
      <c r="AA34" s="1000"/>
      <c r="AB34" s="114">
        <f t="shared" si="1"/>
        <v>-2</v>
      </c>
      <c r="AC34" s="114">
        <f t="shared" si="2"/>
        <v>0</v>
      </c>
    </row>
    <row r="35" spans="2:29" ht="126" customHeight="1" x14ac:dyDescent="0.25">
      <c r="B35" s="911"/>
      <c r="C35" s="914"/>
      <c r="D35" s="916" t="str">
        <f>+'SEPG-F-059'!Z32</f>
        <v xml:space="preserve">Posible </v>
      </c>
      <c r="E35" s="921" t="str">
        <f>+'SEPG-F-059'!Z33</f>
        <v>Moderado</v>
      </c>
      <c r="F35" s="923" t="str">
        <f>'SEPG-F-059'!AB32</f>
        <v>Riesgo Moderado (Z-4)</v>
      </c>
      <c r="G35" s="380" t="s">
        <v>346</v>
      </c>
      <c r="H35" s="274" t="s">
        <v>448</v>
      </c>
      <c r="I35" s="302" t="s">
        <v>38</v>
      </c>
      <c r="J35" s="302"/>
      <c r="K35" s="254">
        <v>15</v>
      </c>
      <c r="L35" s="255">
        <v>0</v>
      </c>
      <c r="M35" s="255">
        <v>10</v>
      </c>
      <c r="N35" s="256">
        <v>30</v>
      </c>
      <c r="O35" s="255">
        <v>5</v>
      </c>
      <c r="P35" s="255">
        <v>15</v>
      </c>
      <c r="Q35" s="255">
        <v>10</v>
      </c>
      <c r="R35" s="214">
        <f t="shared" si="0"/>
        <v>85</v>
      </c>
      <c r="S35" s="930"/>
      <c r="T35" s="930"/>
      <c r="U35" s="125">
        <f>IF(COUNTA(I35:J35)=2,"Seleccione una opcion P o I",IF(ISNUMBER(R35),LOOKUP(R35,DB!$F$74:$G$76,DB!$H$74:$H$76),""))</f>
        <v>-2</v>
      </c>
      <c r="V35" s="919"/>
      <c r="W35" s="919"/>
      <c r="X35" s="919"/>
      <c r="Y35" s="927"/>
      <c r="Z35" s="998"/>
      <c r="AA35" s="1001"/>
      <c r="AB35" s="114">
        <f t="shared" si="1"/>
        <v>-2</v>
      </c>
      <c r="AC35" s="114">
        <f t="shared" si="2"/>
        <v>0</v>
      </c>
    </row>
    <row r="36" spans="2:29" ht="126" customHeight="1" thickBot="1" x14ac:dyDescent="0.3">
      <c r="B36" s="912"/>
      <c r="C36" s="915"/>
      <c r="D36" s="917"/>
      <c r="E36" s="922"/>
      <c r="F36" s="924"/>
      <c r="G36" s="473" t="s">
        <v>347</v>
      </c>
      <c r="H36" s="474" t="s">
        <v>529</v>
      </c>
      <c r="I36" s="475" t="s">
        <v>38</v>
      </c>
      <c r="J36" s="475"/>
      <c r="K36" s="476">
        <v>15</v>
      </c>
      <c r="L36" s="477">
        <v>0</v>
      </c>
      <c r="M36" s="477">
        <v>10</v>
      </c>
      <c r="N36" s="478">
        <v>30</v>
      </c>
      <c r="O36" s="477">
        <v>5</v>
      </c>
      <c r="P36" s="477">
        <v>15</v>
      </c>
      <c r="Q36" s="477">
        <v>10</v>
      </c>
      <c r="R36" s="216">
        <f t="shared" si="0"/>
        <v>85</v>
      </c>
      <c r="S36" s="931"/>
      <c r="T36" s="931"/>
      <c r="U36" s="159">
        <f>IF(COUNTA(I36:J36)=2,"Seleccione una opcion P o I",IF(ISNUMBER(R36),LOOKUP(R36,DB!$F$74:$G$76,DB!$H$74:$H$76),""))</f>
        <v>-2</v>
      </c>
      <c r="V36" s="920"/>
      <c r="W36" s="920"/>
      <c r="X36" s="920"/>
      <c r="Y36" s="928"/>
      <c r="Z36" s="999"/>
      <c r="AA36" s="1002"/>
      <c r="AB36" s="114">
        <f t="shared" si="1"/>
        <v>-2</v>
      </c>
      <c r="AC36" s="114">
        <f t="shared" si="2"/>
        <v>0</v>
      </c>
    </row>
    <row r="37" spans="2:29" ht="126" customHeight="1" x14ac:dyDescent="0.25">
      <c r="B37" s="910" t="str">
        <f>'SEPG-F-057'!B21</f>
        <v>GC-VEJ  5</v>
      </c>
      <c r="C37" s="913" t="str">
        <f>'SEPG-F-057'!C21</f>
        <v>Filtración de información o robo de expedientes para provecho personal o de terceros</v>
      </c>
      <c r="D37" s="163">
        <f>+'SEPG-F-059'!Y34</f>
        <v>3</v>
      </c>
      <c r="E37" s="164">
        <f>+'SEPG-F-059'!Y35</f>
        <v>13</v>
      </c>
      <c r="F37" s="165">
        <f>'SEPG-F-059'!AA34</f>
        <v>39</v>
      </c>
      <c r="G37" s="467" t="s">
        <v>346</v>
      </c>
      <c r="H37" s="468" t="s">
        <v>449</v>
      </c>
      <c r="I37" s="469" t="s">
        <v>38</v>
      </c>
      <c r="J37" s="469"/>
      <c r="K37" s="470">
        <v>15</v>
      </c>
      <c r="L37" s="471">
        <v>0</v>
      </c>
      <c r="M37" s="471">
        <v>10</v>
      </c>
      <c r="N37" s="472">
        <v>30</v>
      </c>
      <c r="O37" s="471">
        <v>5</v>
      </c>
      <c r="P37" s="471">
        <v>15</v>
      </c>
      <c r="Q37" s="471">
        <v>10</v>
      </c>
      <c r="R37" s="154">
        <f t="shared" si="0"/>
        <v>85</v>
      </c>
      <c r="S37" s="929">
        <f>IFERROR(IF(AVERAGEIF(I37:I39,"X",$R37:$R39)&lt;=50,0,IF(AVERAGEIF(I37:I39,"X",$R37:$R39)&lt;=75,-1,-2)),"")</f>
        <v>-2</v>
      </c>
      <c r="T37" s="929" t="str">
        <f>IFERROR(IF(AVERAGEIF(J37:J39,"X",$R37:$R39)&lt;=50,0,IF(AVERAGEIF(J37:J39,"X",$R37:$R39)&lt;=75,-1,-2)),"")</f>
        <v/>
      </c>
      <c r="U37" s="171">
        <f>IF(COUNTA(I37:J37)=2,"Seleccione una opcion P o I",IF(ISNUMBER(R37),LOOKUP(R37,DB!$F$74:$G$76,DB!$H$74:$H$76),""))</f>
        <v>-2</v>
      </c>
      <c r="V37" s="918">
        <f>IFERROR(IF(D37+MIN(S37:S39)&lt;1,1,D37+MIN(S37:S39)),"")</f>
        <v>1</v>
      </c>
      <c r="W37" s="918">
        <f ca="1">IFERROR(IF(E37+T37=0,$E37,IF(E37+T37&lt;0,'SEPG-F-059'!$L$17,IF(ISNUMBER(OFFSET(OFFSET('SEPG-F-059'!$L$16,MATCH($E37,'SEPG-F-059'!$L$17:$L$20,0),0),$T37,0)),OFFSET(OFFSET('SEPG-F-059'!$L$16,MATCH($E37,'SEPG-F-059'!$L$17:$L$20,0),0),$T37,0),'SEPG-F-059'!$L$17))),$E37)</f>
        <v>13</v>
      </c>
      <c r="X37" s="918">
        <f ca="1">IFERROR(+W37*V37,)</f>
        <v>13</v>
      </c>
      <c r="Y37" s="926" t="str">
        <f ca="1">IFERROR(VLOOKUP(X37,DB!$B$37:$D$61,2,FALSE),"")</f>
        <v>Riesgo Moderado (Z-8)</v>
      </c>
      <c r="Z37" s="997"/>
      <c r="AA37" s="994"/>
      <c r="AB37" s="114">
        <f t="shared" si="1"/>
        <v>-2</v>
      </c>
      <c r="AC37" s="114">
        <f t="shared" si="2"/>
        <v>0</v>
      </c>
    </row>
    <row r="38" spans="2:29" ht="126" customHeight="1" x14ac:dyDescent="0.25">
      <c r="B38" s="911"/>
      <c r="C38" s="914"/>
      <c r="D38" s="916" t="str">
        <f>+'SEPG-F-059'!Z34</f>
        <v xml:space="preserve">Posible </v>
      </c>
      <c r="E38" s="921" t="str">
        <f>+'SEPG-F-059'!Z35</f>
        <v>Catastrófico</v>
      </c>
      <c r="F38" s="923" t="str">
        <f>'SEPG-F-059'!AB34</f>
        <v>Riesgo Extremo (Z-13)</v>
      </c>
      <c r="G38" s="380"/>
      <c r="H38" s="274"/>
      <c r="I38" s="302"/>
      <c r="J38" s="302"/>
      <c r="K38" s="254"/>
      <c r="L38" s="255"/>
      <c r="M38" s="255"/>
      <c r="N38" s="256"/>
      <c r="O38" s="255"/>
      <c r="P38" s="255"/>
      <c r="Q38" s="255"/>
      <c r="R38" s="124">
        <f t="shared" si="0"/>
        <v>0</v>
      </c>
      <c r="S38" s="930"/>
      <c r="T38" s="930"/>
      <c r="U38" s="125">
        <f>IF(COUNTA(I38:J38)=2,"Seleccione una opcion P o I",IF(ISNUMBER(R38),LOOKUP(R38,DB!$F$74:$G$76,DB!$H$74:$H$76),""))</f>
        <v>0</v>
      </c>
      <c r="V38" s="919"/>
      <c r="W38" s="919"/>
      <c r="X38" s="919"/>
      <c r="Y38" s="927"/>
      <c r="Z38" s="998"/>
      <c r="AA38" s="995"/>
      <c r="AB38" s="114">
        <f t="shared" si="1"/>
        <v>0</v>
      </c>
      <c r="AC38" s="114">
        <f t="shared" si="2"/>
        <v>0</v>
      </c>
    </row>
    <row r="39" spans="2:29" ht="126" customHeight="1" thickBot="1" x14ac:dyDescent="0.3">
      <c r="B39" s="912"/>
      <c r="C39" s="915"/>
      <c r="D39" s="917"/>
      <c r="E39" s="922"/>
      <c r="F39" s="924"/>
      <c r="G39" s="473"/>
      <c r="H39" s="474"/>
      <c r="I39" s="475"/>
      <c r="J39" s="475"/>
      <c r="K39" s="476"/>
      <c r="L39" s="477"/>
      <c r="M39" s="477"/>
      <c r="N39" s="478"/>
      <c r="O39" s="477"/>
      <c r="P39" s="477"/>
      <c r="Q39" s="477"/>
      <c r="R39" s="158">
        <f t="shared" si="0"/>
        <v>0</v>
      </c>
      <c r="S39" s="931"/>
      <c r="T39" s="931"/>
      <c r="U39" s="159">
        <f>IF(COUNTA(I39:J39)=2,"Seleccione una opcion P o I",IF(ISNUMBER(R39),LOOKUP(R39,DB!$F$74:$G$76,DB!$H$74:$H$76),""))</f>
        <v>0</v>
      </c>
      <c r="V39" s="920"/>
      <c r="W39" s="920"/>
      <c r="X39" s="920"/>
      <c r="Y39" s="928"/>
      <c r="Z39" s="999"/>
      <c r="AA39" s="996"/>
      <c r="AB39" s="114">
        <f t="shared" si="1"/>
        <v>0</v>
      </c>
      <c r="AC39" s="114">
        <f t="shared" si="2"/>
        <v>0</v>
      </c>
    </row>
    <row r="40" spans="2:29" ht="126" customHeight="1" x14ac:dyDescent="0.25">
      <c r="B40" s="910" t="str">
        <f>'SEPG-F-057'!B22</f>
        <v>GC-VEJ  6</v>
      </c>
      <c r="C40" s="913" t="str">
        <f>'SEPG-F-057'!C22</f>
        <v>Utilización indebida de información privilegiada</v>
      </c>
      <c r="D40" s="163">
        <f>+'SEPG-F-059'!Y36</f>
        <v>3</v>
      </c>
      <c r="E40" s="164">
        <f>+'SEPG-F-059'!Y37</f>
        <v>13</v>
      </c>
      <c r="F40" s="165">
        <f>'SEPG-F-059'!AA36</f>
        <v>39</v>
      </c>
      <c r="G40" s="467" t="s">
        <v>346</v>
      </c>
      <c r="H40" s="468" t="s">
        <v>450</v>
      </c>
      <c r="I40" s="469" t="s">
        <v>38</v>
      </c>
      <c r="J40" s="469"/>
      <c r="K40" s="470">
        <v>15</v>
      </c>
      <c r="L40" s="471">
        <v>0</v>
      </c>
      <c r="M40" s="471">
        <v>10</v>
      </c>
      <c r="N40" s="472">
        <v>30</v>
      </c>
      <c r="O40" s="471">
        <v>5</v>
      </c>
      <c r="P40" s="471">
        <v>15</v>
      </c>
      <c r="Q40" s="471">
        <v>10</v>
      </c>
      <c r="R40" s="154">
        <f t="shared" si="0"/>
        <v>85</v>
      </c>
      <c r="S40" s="929">
        <f>IFERROR(IF(AVERAGEIF(I40:I42,"X",$R40:$R42)&lt;=50,0,IF(AVERAGEIF(I40:I42,"X",$R40:$R42)&lt;=75,-1,-2)),"")</f>
        <v>-2</v>
      </c>
      <c r="T40" s="929" t="str">
        <f>IFERROR(IF(AVERAGEIF(J40:J42,"X",$R40:$R42)&lt;=50,0,IF(AVERAGEIF(J40:J42,"X",$R40:$R42)&lt;=75,-1,-2)),"")</f>
        <v/>
      </c>
      <c r="U40" s="171">
        <f>IF(COUNTA(I40:J40)=2,"Seleccione una opcion P o I",IF(ISNUMBER(R40),LOOKUP(R40,DB!$F$74:$G$76,DB!$H$74:$H$76),""))</f>
        <v>-2</v>
      </c>
      <c r="V40" s="918">
        <f>IFERROR(IF(D40+MIN(S40:S42)&lt;1,1,D40+MIN(S40:S42)),"")</f>
        <v>1</v>
      </c>
      <c r="W40" s="918">
        <f ca="1">IFERROR(IF(E40+T40=0,$E40,IF(E40+T40&lt;0,'SEPG-F-059'!$L$17,IF(ISNUMBER(OFFSET(OFFSET('SEPG-F-059'!$L$16,MATCH($E40,'SEPG-F-059'!$L$17:$L$20,0),0),$T40,0)),OFFSET(OFFSET('SEPG-F-059'!$L$16,MATCH($E40,'SEPG-F-059'!$L$17:$L$20,0),0),$T40,0),'SEPG-F-059'!$L$17))),$E40)</f>
        <v>13</v>
      </c>
      <c r="X40" s="918">
        <f ca="1">IFERROR(+W40*V40,)</f>
        <v>13</v>
      </c>
      <c r="Y40" s="926" t="str">
        <f ca="1">IFERROR(VLOOKUP(X40,DB!$B$37:$D$61,2,FALSE),"")</f>
        <v>Riesgo Moderado (Z-8)</v>
      </c>
      <c r="Z40" s="997"/>
      <c r="AA40" s="1000"/>
      <c r="AB40" s="114">
        <f t="shared" si="1"/>
        <v>-2</v>
      </c>
      <c r="AC40" s="114">
        <f t="shared" si="2"/>
        <v>0</v>
      </c>
    </row>
    <row r="41" spans="2:29" ht="126" customHeight="1" x14ac:dyDescent="0.25">
      <c r="B41" s="911"/>
      <c r="C41" s="914"/>
      <c r="D41" s="916" t="str">
        <f>+'SEPG-F-059'!Z36</f>
        <v xml:space="preserve">Posible </v>
      </c>
      <c r="E41" s="921" t="str">
        <f>+'SEPG-F-059'!Z37</f>
        <v>Catastrófico</v>
      </c>
      <c r="F41" s="923" t="str">
        <f>'SEPG-F-059'!AB36</f>
        <v>Riesgo Extremo (Z-13)</v>
      </c>
      <c r="G41" s="380" t="s">
        <v>346</v>
      </c>
      <c r="H41" s="274" t="s">
        <v>442</v>
      </c>
      <c r="I41" s="302" t="s">
        <v>38</v>
      </c>
      <c r="J41" s="302"/>
      <c r="K41" s="254">
        <v>15</v>
      </c>
      <c r="L41" s="255">
        <v>0</v>
      </c>
      <c r="M41" s="255">
        <v>10</v>
      </c>
      <c r="N41" s="256">
        <v>30</v>
      </c>
      <c r="O41" s="255">
        <v>5</v>
      </c>
      <c r="P41" s="255">
        <v>15</v>
      </c>
      <c r="Q41" s="255">
        <v>10</v>
      </c>
      <c r="R41" s="124">
        <f t="shared" si="0"/>
        <v>85</v>
      </c>
      <c r="S41" s="930"/>
      <c r="T41" s="930"/>
      <c r="U41" s="125">
        <f>IF(COUNTA(I41:J41)=2,"Seleccione una opcion P o I",IF(ISNUMBER(R41),LOOKUP(R41,DB!$F$74:$G$76,DB!$H$74:$H$76),""))</f>
        <v>-2</v>
      </c>
      <c r="V41" s="919"/>
      <c r="W41" s="919"/>
      <c r="X41" s="919"/>
      <c r="Y41" s="927"/>
      <c r="Z41" s="998"/>
      <c r="AA41" s="1001"/>
      <c r="AB41" s="114">
        <f t="shared" si="1"/>
        <v>-2</v>
      </c>
      <c r="AC41" s="114">
        <f t="shared" si="2"/>
        <v>0</v>
      </c>
    </row>
    <row r="42" spans="2:29" ht="126" customHeight="1" thickBot="1" x14ac:dyDescent="0.3">
      <c r="B42" s="911"/>
      <c r="C42" s="914"/>
      <c r="D42" s="916"/>
      <c r="E42" s="921"/>
      <c r="F42" s="925"/>
      <c r="G42" s="479" t="s">
        <v>346</v>
      </c>
      <c r="H42" s="275" t="s">
        <v>530</v>
      </c>
      <c r="I42" s="303" t="s">
        <v>38</v>
      </c>
      <c r="J42" s="303"/>
      <c r="K42" s="480">
        <v>15</v>
      </c>
      <c r="L42" s="481">
        <v>0</v>
      </c>
      <c r="M42" s="481">
        <v>10</v>
      </c>
      <c r="N42" s="482">
        <v>30</v>
      </c>
      <c r="O42" s="481">
        <v>5</v>
      </c>
      <c r="P42" s="481">
        <v>15</v>
      </c>
      <c r="Q42" s="481">
        <v>10</v>
      </c>
      <c r="R42" s="172">
        <f t="shared" si="0"/>
        <v>85</v>
      </c>
      <c r="S42" s="930"/>
      <c r="T42" s="930"/>
      <c r="U42" s="173">
        <f>IF(COUNTA(I42:J42)=2,"Seleccione una opcion P o I",IF(ISNUMBER(R42),LOOKUP(R42,DB!$F$74:$G$76,DB!$H$74:$H$76),""))</f>
        <v>-2</v>
      </c>
      <c r="V42" s="919"/>
      <c r="W42" s="919"/>
      <c r="X42" s="919"/>
      <c r="Y42" s="927"/>
      <c r="Z42" s="1015"/>
      <c r="AA42" s="1001"/>
      <c r="AB42" s="114">
        <f t="shared" si="1"/>
        <v>-2</v>
      </c>
      <c r="AC42" s="114">
        <f t="shared" si="2"/>
        <v>0</v>
      </c>
    </row>
    <row r="43" spans="2:29" ht="246" customHeight="1" x14ac:dyDescent="0.25">
      <c r="B43" s="910" t="str">
        <f>'SEPG-F-057'!B23</f>
        <v>GC-VEJ  7</v>
      </c>
      <c r="C43" s="913" t="str">
        <f>'SEPG-F-057'!C23</f>
        <v>Manipulación de liquidaciones de pagos de concesiones</v>
      </c>
      <c r="D43" s="163">
        <f>+'SEPG-F-059'!Y38</f>
        <v>3</v>
      </c>
      <c r="E43" s="164">
        <f>+'SEPG-F-059'!Y39</f>
        <v>13</v>
      </c>
      <c r="F43" s="165">
        <f>'SEPG-F-059'!AA38</f>
        <v>39</v>
      </c>
      <c r="G43" s="467" t="s">
        <v>346</v>
      </c>
      <c r="H43" s="468" t="s">
        <v>524</v>
      </c>
      <c r="I43" s="469" t="s">
        <v>38</v>
      </c>
      <c r="J43" s="469"/>
      <c r="K43" s="470">
        <v>15</v>
      </c>
      <c r="L43" s="471">
        <v>0</v>
      </c>
      <c r="M43" s="471">
        <v>10</v>
      </c>
      <c r="N43" s="472">
        <v>30</v>
      </c>
      <c r="O43" s="471">
        <v>5</v>
      </c>
      <c r="P43" s="471">
        <v>15</v>
      </c>
      <c r="Q43" s="471">
        <v>10</v>
      </c>
      <c r="R43" s="154">
        <f t="shared" si="0"/>
        <v>85</v>
      </c>
      <c r="S43" s="929">
        <f>IFERROR(IF(AVERAGEIF(I43:I45,"X",$R43:$R45)&lt;=50,0,IF(AVERAGEIF(I43:I45,"X",$R43:$R45)&lt;=75,-1,-2)),"")</f>
        <v>-2</v>
      </c>
      <c r="T43" s="929" t="str">
        <f>IFERROR(IF(AVERAGEIF(J43:J45,"X",$R43:$R45)&lt;=50,0,IF(AVERAGEIF(J43:J45,"X",$R43:$R45)&lt;=75,-1,-2)),"")</f>
        <v/>
      </c>
      <c r="U43" s="171">
        <f>IF(COUNTA(I43:J43)=2,"Seleccione una opcion P o I",IF(ISNUMBER(R43),LOOKUP(R43,DB!$F$74:$G$76,DB!$H$74:$H$76),""))</f>
        <v>-2</v>
      </c>
      <c r="V43" s="918">
        <f>IFERROR(IF(D43+MIN(S43:S45)&lt;1,1,D43+MIN(S43:S45)),"")</f>
        <v>1</v>
      </c>
      <c r="W43" s="918">
        <f ca="1">IFERROR(IF(E43+T43=0,$E43,IF(E43+T43&lt;0,'SEPG-F-059'!$L$17,IF(ISNUMBER(OFFSET(OFFSET('SEPG-F-059'!$L$16,MATCH($E43,'SEPG-F-059'!$L$17:$L$20,0),0),$T43,0)),OFFSET(OFFSET('SEPG-F-059'!$L$16,MATCH($E43,'SEPG-F-059'!$L$17:$L$20,0),0),$T43,0),'SEPG-F-059'!$L$17))),$E43)</f>
        <v>13</v>
      </c>
      <c r="X43" s="918">
        <f ca="1">IFERROR(+W43*V43,)</f>
        <v>13</v>
      </c>
      <c r="Y43" s="926" t="str">
        <f ca="1">IFERROR(VLOOKUP(X43,DB!$B$37:$D$61,2,FALSE),"")</f>
        <v>Riesgo Moderado (Z-8)</v>
      </c>
      <c r="Z43" s="997"/>
      <c r="AA43" s="1000"/>
      <c r="AB43" s="483">
        <f t="shared" si="1"/>
        <v>-2</v>
      </c>
      <c r="AC43" s="484">
        <f t="shared" si="2"/>
        <v>0</v>
      </c>
    </row>
    <row r="44" spans="2:29" ht="126" customHeight="1" x14ac:dyDescent="0.25">
      <c r="B44" s="911"/>
      <c r="C44" s="914"/>
      <c r="D44" s="916" t="str">
        <f>+'SEPG-F-059'!Z38</f>
        <v xml:space="preserve">Posible </v>
      </c>
      <c r="E44" s="921" t="str">
        <f>+'SEPG-F-059'!Z39</f>
        <v>Catastrófico</v>
      </c>
      <c r="F44" s="923" t="str">
        <f>'SEPG-F-059'!AB38</f>
        <v>Riesgo Extremo (Z-13)</v>
      </c>
      <c r="G44" s="380"/>
      <c r="H44" s="274"/>
      <c r="I44" s="302"/>
      <c r="J44" s="302"/>
      <c r="K44" s="254"/>
      <c r="L44" s="255"/>
      <c r="M44" s="255"/>
      <c r="N44" s="256"/>
      <c r="O44" s="255"/>
      <c r="P44" s="255"/>
      <c r="Q44" s="255"/>
      <c r="R44" s="124">
        <f t="shared" si="0"/>
        <v>0</v>
      </c>
      <c r="S44" s="930"/>
      <c r="T44" s="930"/>
      <c r="U44" s="125">
        <f>IF(COUNTA(I44:J44)=2,"Seleccione una opcion P o I",IF(ISNUMBER(R44),LOOKUP(R44,DB!$F$74:$G$76,DB!$H$74:$H$76),""))</f>
        <v>0</v>
      </c>
      <c r="V44" s="919"/>
      <c r="W44" s="919"/>
      <c r="X44" s="919"/>
      <c r="Y44" s="927"/>
      <c r="Z44" s="998"/>
      <c r="AA44" s="1001"/>
      <c r="AB44" s="116">
        <f t="shared" si="1"/>
        <v>0</v>
      </c>
      <c r="AC44" s="485">
        <f t="shared" si="2"/>
        <v>0</v>
      </c>
    </row>
    <row r="45" spans="2:29" ht="126" customHeight="1" thickBot="1" x14ac:dyDescent="0.3">
      <c r="B45" s="912"/>
      <c r="C45" s="915"/>
      <c r="D45" s="917"/>
      <c r="E45" s="922"/>
      <c r="F45" s="924"/>
      <c r="G45" s="473"/>
      <c r="H45" s="474"/>
      <c r="I45" s="475"/>
      <c r="J45" s="475"/>
      <c r="K45" s="476"/>
      <c r="L45" s="477"/>
      <c r="M45" s="477"/>
      <c r="N45" s="478"/>
      <c r="O45" s="477"/>
      <c r="P45" s="477"/>
      <c r="Q45" s="477"/>
      <c r="R45" s="158">
        <f t="shared" si="0"/>
        <v>0</v>
      </c>
      <c r="S45" s="931"/>
      <c r="T45" s="931"/>
      <c r="U45" s="159">
        <f>IF(COUNTA(I45:J45)=2,"Seleccione una opcion P o I",IF(ISNUMBER(R45),LOOKUP(R45,DB!$F$74:$G$76,DB!$H$74:$H$76),""))</f>
        <v>0</v>
      </c>
      <c r="V45" s="920"/>
      <c r="W45" s="920"/>
      <c r="X45" s="920"/>
      <c r="Y45" s="928"/>
      <c r="Z45" s="999"/>
      <c r="AA45" s="1002"/>
      <c r="AB45" s="294">
        <f t="shared" si="1"/>
        <v>0</v>
      </c>
      <c r="AC45" s="296">
        <f t="shared" si="2"/>
        <v>0</v>
      </c>
    </row>
    <row r="46" spans="2:29" ht="126" customHeight="1" x14ac:dyDescent="0.25">
      <c r="B46" s="910" t="str">
        <f>'SEPG-F-057'!B24</f>
        <v>GC-VEJ  8</v>
      </c>
      <c r="C46" s="913" t="str">
        <f>'SEPG-F-057'!C24</f>
        <v>Fiduciarias podrían dilatar procesos de carácter sancionatorio</v>
      </c>
      <c r="D46" s="163">
        <f>+'SEPG-F-059'!Y40</f>
        <v>2</v>
      </c>
      <c r="E46" s="164">
        <f>+'SEPG-F-059'!Y41</f>
        <v>7</v>
      </c>
      <c r="F46" s="165">
        <f>'SEPG-F-059'!AA40</f>
        <v>14</v>
      </c>
      <c r="G46" s="467" t="s">
        <v>347</v>
      </c>
      <c r="H46" s="468" t="s">
        <v>451</v>
      </c>
      <c r="I46" s="469"/>
      <c r="J46" s="469" t="s">
        <v>38</v>
      </c>
      <c r="K46" s="470">
        <v>0</v>
      </c>
      <c r="L46" s="471">
        <v>0</v>
      </c>
      <c r="M46" s="471">
        <v>10</v>
      </c>
      <c r="N46" s="472">
        <v>30</v>
      </c>
      <c r="O46" s="471">
        <v>0</v>
      </c>
      <c r="P46" s="471">
        <v>0</v>
      </c>
      <c r="Q46" s="471">
        <v>0</v>
      </c>
      <c r="R46" s="154">
        <f t="shared" si="0"/>
        <v>40</v>
      </c>
      <c r="S46" s="929" t="str">
        <f>IFERROR(IF(AVERAGEIF(I46:I48,"X",$R46:$R48)&lt;=50,0,IF(AVERAGEIF(I46:I48,"X",$R46:$R48)&lt;=75,-1,-2)),"")</f>
        <v/>
      </c>
      <c r="T46" s="929">
        <f>IFERROR(IF(AVERAGEIF(J46:J48,"X",$R46:$R48)&lt;=50,0,IF(AVERAGEIF(J46:J48,"X",$R46:$R48)&lt;=75,-1,-2)),"")</f>
        <v>0</v>
      </c>
      <c r="U46" s="171">
        <f>IF(COUNTA(I46:J46)=2,"Seleccione una opcion P o I",IF(ISNUMBER(R46),LOOKUP(R46,DB!$F$74:$G$76,DB!$H$74:$H$76),""))</f>
        <v>0</v>
      </c>
      <c r="V46" s="918">
        <f>IFERROR(IF(D46+MIN(S46:S48)&lt;1,1,D46+MIN(S46:S48)),"")</f>
        <v>2</v>
      </c>
      <c r="W46" s="918">
        <f ca="1">IFERROR(IF(E46+T46=0,$E46,IF(E46+T46&lt;0,'SEPG-F-059'!$L$17,IF(ISNUMBER(OFFSET(OFFSET('SEPG-F-059'!$L$16,MATCH($E46,'SEPG-F-059'!$L$17:$L$20,0),0),$T46,0)),OFFSET(OFFSET('SEPG-F-059'!$L$16,MATCH($E46,'SEPG-F-059'!$L$17:$L$20,0),0),$T46,0),'SEPG-F-059'!$L$17))),$E46)</f>
        <v>7</v>
      </c>
      <c r="X46" s="918">
        <f ca="1">IFERROR(+W46*V46,)</f>
        <v>14</v>
      </c>
      <c r="Y46" s="926" t="str">
        <f ca="1">IFERROR(VLOOKUP(X46,DB!$B$37:$D$61,2,FALSE),"")</f>
        <v>Riesgo Bajo (Z-2)</v>
      </c>
      <c r="Z46" s="997"/>
      <c r="AA46" s="994"/>
      <c r="AB46" s="114">
        <f t="shared" si="1"/>
        <v>0</v>
      </c>
      <c r="AC46" s="114">
        <f t="shared" si="2"/>
        <v>0</v>
      </c>
    </row>
    <row r="47" spans="2:29" ht="126" customHeight="1" x14ac:dyDescent="0.25">
      <c r="B47" s="911"/>
      <c r="C47" s="914"/>
      <c r="D47" s="916" t="str">
        <f>+'SEPG-F-059'!Z40</f>
        <v xml:space="preserve">Improbable </v>
      </c>
      <c r="E47" s="921" t="str">
        <f>+'SEPG-F-059'!Z41</f>
        <v>Moderado</v>
      </c>
      <c r="F47" s="923" t="str">
        <f>'SEPG-F-059'!AB40</f>
        <v>Riesgo Bajo (Z-2)</v>
      </c>
      <c r="G47" s="380"/>
      <c r="H47" s="274"/>
      <c r="I47" s="302"/>
      <c r="J47" s="302"/>
      <c r="K47" s="254"/>
      <c r="L47" s="255"/>
      <c r="M47" s="255"/>
      <c r="N47" s="256"/>
      <c r="O47" s="255"/>
      <c r="P47" s="255"/>
      <c r="Q47" s="255"/>
      <c r="R47" s="124">
        <f t="shared" si="0"/>
        <v>0</v>
      </c>
      <c r="S47" s="930"/>
      <c r="T47" s="930"/>
      <c r="U47" s="125">
        <f>IF(COUNTA(I47:J47)=2,"Seleccione una opcion P o I",IF(ISNUMBER(R47),LOOKUP(R47,DB!$F$74:$G$76,DB!$H$74:$H$76),""))</f>
        <v>0</v>
      </c>
      <c r="V47" s="919"/>
      <c r="W47" s="919"/>
      <c r="X47" s="919"/>
      <c r="Y47" s="927"/>
      <c r="Z47" s="998"/>
      <c r="AA47" s="995"/>
      <c r="AB47" s="114">
        <f t="shared" si="1"/>
        <v>0</v>
      </c>
      <c r="AC47" s="114">
        <f t="shared" si="2"/>
        <v>0</v>
      </c>
    </row>
    <row r="48" spans="2:29" ht="126" customHeight="1" thickBot="1" x14ac:dyDescent="0.3">
      <c r="B48" s="912"/>
      <c r="C48" s="915"/>
      <c r="D48" s="917"/>
      <c r="E48" s="922"/>
      <c r="F48" s="924"/>
      <c r="G48" s="473"/>
      <c r="H48" s="474"/>
      <c r="I48" s="475"/>
      <c r="J48" s="475"/>
      <c r="K48" s="476"/>
      <c r="L48" s="477"/>
      <c r="M48" s="477"/>
      <c r="N48" s="478"/>
      <c r="O48" s="477"/>
      <c r="P48" s="477"/>
      <c r="Q48" s="477"/>
      <c r="R48" s="158">
        <f t="shared" si="0"/>
        <v>0</v>
      </c>
      <c r="S48" s="931"/>
      <c r="T48" s="931"/>
      <c r="U48" s="159">
        <f>IF(COUNTA(I48:J48)=2,"Seleccione una opcion P o I",IF(ISNUMBER(R48),LOOKUP(R48,DB!$F$74:$G$76,DB!$H$74:$H$76),""))</f>
        <v>0</v>
      </c>
      <c r="V48" s="920"/>
      <c r="W48" s="920"/>
      <c r="X48" s="920"/>
      <c r="Y48" s="928"/>
      <c r="Z48" s="999"/>
      <c r="AA48" s="996"/>
      <c r="AB48" s="114">
        <f t="shared" si="1"/>
        <v>0</v>
      </c>
      <c r="AC48" s="114">
        <f t="shared" si="2"/>
        <v>0</v>
      </c>
    </row>
    <row r="49" spans="2:29" ht="126" hidden="1" customHeight="1" x14ac:dyDescent="0.25">
      <c r="B49" s="910" t="e">
        <f>'SEPG-F-057'!B25</f>
        <v>#VALUE!</v>
      </c>
      <c r="C49" s="913">
        <f>'SEPG-F-057'!C25</f>
        <v>0</v>
      </c>
      <c r="D49" s="163" t="str">
        <f>+'SEPG-F-059'!Y42</f>
        <v/>
      </c>
      <c r="E49" s="164">
        <f>+'SEPG-F-059'!Y43</f>
        <v>7</v>
      </c>
      <c r="F49" s="165" t="str">
        <f>'SEPG-F-059'!AA42</f>
        <v/>
      </c>
      <c r="G49" s="467"/>
      <c r="H49" s="468"/>
      <c r="I49" s="469"/>
      <c r="J49" s="469"/>
      <c r="K49" s="470"/>
      <c r="L49" s="471"/>
      <c r="M49" s="471"/>
      <c r="N49" s="472"/>
      <c r="O49" s="471"/>
      <c r="P49" s="471"/>
      <c r="Q49" s="471"/>
      <c r="R49" s="154">
        <f t="shared" si="0"/>
        <v>0</v>
      </c>
      <c r="S49" s="929" t="str">
        <f>IFERROR(IF(AVERAGEIF(I49:I51,"X",$R49:$R51)&lt;=50,0,IF(AVERAGEIF(I49:I51,"X",$R49:$R51)&lt;=75,-1,-2)),"")</f>
        <v/>
      </c>
      <c r="T49" s="929" t="str">
        <f>IFERROR(IF(AVERAGEIF(J49:J51,"X",$R49:$R51)&lt;=50,0,IF(AVERAGEIF(J49:J51,"X",$R49:$R51)&lt;=75,-1,-2)),"")</f>
        <v/>
      </c>
      <c r="U49" s="171">
        <f>IF(COUNTA(I49:J49)=2,"Seleccione una opcion P o I",IF(ISNUMBER(R49),LOOKUP(R49,DB!$F$74:$G$76,DB!$H$74:$H$76),""))</f>
        <v>0</v>
      </c>
      <c r="V49" s="918" t="str">
        <f>IFERROR(IF(D49+MIN(S49:S51)&lt;1,1,D49+MIN(S49:S51)),"")</f>
        <v/>
      </c>
      <c r="W49" s="918">
        <f ca="1">IFERROR(IF(E49+T49=0,$E49,IF(E49+T49&lt;0,'SEPG-F-059'!$L$17,IF(ISNUMBER(OFFSET(OFFSET('SEPG-F-059'!$L$16,MATCH($E49,'SEPG-F-059'!$L$17:$L$20,0),0),$T49,0)),OFFSET(OFFSET('SEPG-F-059'!$L$16,MATCH($E49,'SEPG-F-059'!$L$17:$L$20,0),0),$T49,0),'SEPG-F-059'!$L$17))),$E49)</f>
        <v>7</v>
      </c>
      <c r="X49" s="918">
        <f ca="1">IFERROR(+W49*V49,)</f>
        <v>0</v>
      </c>
      <c r="Y49" s="926" t="str">
        <f ca="1">IFERROR(VLOOKUP(X49,DB!$B$37:$D$61,2,FALSE),"")</f>
        <v/>
      </c>
      <c r="Z49" s="997"/>
      <c r="AA49" s="994"/>
      <c r="AB49" s="114">
        <f t="shared" si="1"/>
        <v>0</v>
      </c>
      <c r="AC49" s="114">
        <f t="shared" si="2"/>
        <v>0</v>
      </c>
    </row>
    <row r="50" spans="2:29" ht="126" hidden="1" customHeight="1" x14ac:dyDescent="0.25">
      <c r="B50" s="911"/>
      <c r="C50" s="914"/>
      <c r="D50" s="916" t="str">
        <f>+'SEPG-F-059'!Z42</f>
        <v/>
      </c>
      <c r="E50" s="921" t="str">
        <f>+'SEPG-F-059'!Z43</f>
        <v>Moderado</v>
      </c>
      <c r="F50" s="923" t="str">
        <f>'SEPG-F-059'!AB42</f>
        <v/>
      </c>
      <c r="G50" s="380"/>
      <c r="H50" s="274"/>
      <c r="I50" s="302"/>
      <c r="J50" s="302"/>
      <c r="K50" s="254"/>
      <c r="L50" s="255"/>
      <c r="M50" s="255"/>
      <c r="N50" s="256"/>
      <c r="O50" s="255"/>
      <c r="P50" s="255"/>
      <c r="Q50" s="255"/>
      <c r="R50" s="124">
        <f t="shared" si="0"/>
        <v>0</v>
      </c>
      <c r="S50" s="930"/>
      <c r="T50" s="930"/>
      <c r="U50" s="125">
        <f>IF(COUNTA(I50:J50)=2,"Seleccione una opcion P o I",IF(ISNUMBER(R50),LOOKUP(R50,DB!$F$74:$G$76,DB!$H$74:$H$76),""))</f>
        <v>0</v>
      </c>
      <c r="V50" s="919"/>
      <c r="W50" s="919"/>
      <c r="X50" s="919"/>
      <c r="Y50" s="927"/>
      <c r="Z50" s="998"/>
      <c r="AA50" s="995"/>
      <c r="AB50" s="114">
        <f t="shared" si="1"/>
        <v>0</v>
      </c>
      <c r="AC50" s="114">
        <f t="shared" si="2"/>
        <v>0</v>
      </c>
    </row>
    <row r="51" spans="2:29" ht="126" hidden="1" customHeight="1" thickBot="1" x14ac:dyDescent="0.3">
      <c r="B51" s="912"/>
      <c r="C51" s="915"/>
      <c r="D51" s="917"/>
      <c r="E51" s="922"/>
      <c r="F51" s="924"/>
      <c r="G51" s="473"/>
      <c r="H51" s="474"/>
      <c r="I51" s="475"/>
      <c r="J51" s="475"/>
      <c r="K51" s="476"/>
      <c r="L51" s="477"/>
      <c r="M51" s="477"/>
      <c r="N51" s="478"/>
      <c r="O51" s="477"/>
      <c r="P51" s="477"/>
      <c r="Q51" s="477"/>
      <c r="R51" s="158">
        <f t="shared" si="0"/>
        <v>0</v>
      </c>
      <c r="S51" s="931"/>
      <c r="T51" s="931"/>
      <c r="U51" s="159">
        <f>IF(COUNTA(I51:J51)=2,"Seleccione una opcion P o I",IF(ISNUMBER(R51),LOOKUP(R51,DB!$F$74:$G$76,DB!$H$74:$H$76),""))</f>
        <v>0</v>
      </c>
      <c r="V51" s="920"/>
      <c r="W51" s="920"/>
      <c r="X51" s="920"/>
      <c r="Y51" s="928"/>
      <c r="Z51" s="999"/>
      <c r="AA51" s="996"/>
      <c r="AB51" s="114">
        <f t="shared" si="1"/>
        <v>0</v>
      </c>
      <c r="AC51" s="114">
        <f t="shared" si="2"/>
        <v>0</v>
      </c>
    </row>
    <row r="52" spans="2:29" ht="126" hidden="1" customHeight="1" x14ac:dyDescent="0.25">
      <c r="B52" s="910" t="e">
        <f>'SEPG-F-057'!B26</f>
        <v>#VALUE!</v>
      </c>
      <c r="C52" s="913">
        <f>'SEPG-F-057'!C26</f>
        <v>0</v>
      </c>
      <c r="D52" s="163" t="str">
        <f>+'SEPG-F-059'!Y44</f>
        <v/>
      </c>
      <c r="E52" s="164">
        <f>+'SEPG-F-059'!Y45</f>
        <v>7</v>
      </c>
      <c r="F52" s="165" t="str">
        <f>'SEPG-F-059'!AA44</f>
        <v/>
      </c>
      <c r="G52" s="467"/>
      <c r="H52" s="276"/>
      <c r="I52" s="304"/>
      <c r="J52" s="304"/>
      <c r="K52" s="470"/>
      <c r="L52" s="471"/>
      <c r="M52" s="471"/>
      <c r="N52" s="472"/>
      <c r="O52" s="471"/>
      <c r="P52" s="471"/>
      <c r="Q52" s="471"/>
      <c r="R52" s="154">
        <f t="shared" si="0"/>
        <v>0</v>
      </c>
      <c r="S52" s="929" t="str">
        <f>IFERROR(IF(AVERAGEIF(I52:I54,"X",$R52:$R54)&lt;=50,0,IF(AVERAGEIF(I52:I54,"X",$R52:$R54)&lt;=75,-1,-2)),"")</f>
        <v/>
      </c>
      <c r="T52" s="929" t="str">
        <f>IFERROR(IF(AVERAGEIF(J52:J54,"X",$R52:$R54)&lt;=50,0,IF(AVERAGEIF(J52:J54,"X",$R52:$R54)&lt;=75,-1,-2)),"")</f>
        <v/>
      </c>
      <c r="U52" s="171">
        <f>IF(COUNTA(I52:J52)=2,"Seleccione una opcion P o I",IF(ISNUMBER(R52),LOOKUP(R52,DB!$F$74:$G$76,DB!$H$74:$H$76),""))</f>
        <v>0</v>
      </c>
      <c r="V52" s="918" t="str">
        <f>IFERROR(IF(D52+MIN(S52:S54)&lt;1,1,D52+MIN(S52:S54)),"")</f>
        <v/>
      </c>
      <c r="W52" s="918">
        <f ca="1">IFERROR(IF(E52+T52=0,$E52,IF(E52+T52&lt;0,'SEPG-F-059'!$L$17,IF(ISNUMBER(OFFSET(OFFSET('SEPG-F-059'!$L$16,MATCH($E52,'SEPG-F-059'!$L$17:$L$20,0),0),$T52,0)),OFFSET(OFFSET('SEPG-F-059'!$L$16,MATCH($E52,'SEPG-F-059'!$L$17:$L$20,0),0),$T52,0),'SEPG-F-059'!$L$17))),$E52)</f>
        <v>7</v>
      </c>
      <c r="X52" s="918">
        <f ca="1">IFERROR(+W52*V52,)</f>
        <v>0</v>
      </c>
      <c r="Y52" s="926" t="str">
        <f ca="1">IFERROR(VLOOKUP(X52,DB!$B$37:$D$61,2,FALSE),"")</f>
        <v/>
      </c>
      <c r="Z52" s="997"/>
      <c r="AA52" s="994"/>
      <c r="AB52" s="114">
        <f t="shared" si="1"/>
        <v>0</v>
      </c>
      <c r="AC52" s="114">
        <f t="shared" si="2"/>
        <v>0</v>
      </c>
    </row>
    <row r="53" spans="2:29" ht="126" hidden="1" customHeight="1" x14ac:dyDescent="0.25">
      <c r="B53" s="911"/>
      <c r="C53" s="914"/>
      <c r="D53" s="916" t="e">
        <f>+'SEPG-F-059'!Z44</f>
        <v>#N/A</v>
      </c>
      <c r="E53" s="921" t="str">
        <f>+'SEPG-F-059'!Z45</f>
        <v>Moderado</v>
      </c>
      <c r="F53" s="923" t="str">
        <f>'SEPG-F-059'!AB44</f>
        <v/>
      </c>
      <c r="G53" s="380"/>
      <c r="H53" s="277"/>
      <c r="I53" s="305"/>
      <c r="J53" s="305"/>
      <c r="K53" s="254"/>
      <c r="L53" s="255"/>
      <c r="M53" s="255"/>
      <c r="N53" s="256"/>
      <c r="O53" s="255"/>
      <c r="P53" s="255"/>
      <c r="Q53" s="255"/>
      <c r="R53" s="124">
        <f t="shared" si="0"/>
        <v>0</v>
      </c>
      <c r="S53" s="930"/>
      <c r="T53" s="930"/>
      <c r="U53" s="125">
        <f>IF(COUNTA(I53:J53)=2,"Seleccione una opcion P o I",IF(ISNUMBER(R53),LOOKUP(R53,DB!$F$74:$G$76,DB!$H$74:$H$76),""))</f>
        <v>0</v>
      </c>
      <c r="V53" s="919"/>
      <c r="W53" s="919"/>
      <c r="X53" s="919"/>
      <c r="Y53" s="927"/>
      <c r="Z53" s="998"/>
      <c r="AA53" s="995"/>
      <c r="AB53" s="114">
        <f t="shared" si="1"/>
        <v>0</v>
      </c>
      <c r="AC53" s="114">
        <f t="shared" si="2"/>
        <v>0</v>
      </c>
    </row>
    <row r="54" spans="2:29" ht="126" hidden="1" customHeight="1" thickBot="1" x14ac:dyDescent="0.3">
      <c r="B54" s="912"/>
      <c r="C54" s="915"/>
      <c r="D54" s="917"/>
      <c r="E54" s="922"/>
      <c r="F54" s="924"/>
      <c r="G54" s="473"/>
      <c r="H54" s="287"/>
      <c r="I54" s="306"/>
      <c r="J54" s="306"/>
      <c r="K54" s="476"/>
      <c r="L54" s="477"/>
      <c r="M54" s="477"/>
      <c r="N54" s="478"/>
      <c r="O54" s="477"/>
      <c r="P54" s="477"/>
      <c r="Q54" s="477"/>
      <c r="R54" s="158">
        <f t="shared" si="0"/>
        <v>0</v>
      </c>
      <c r="S54" s="931"/>
      <c r="T54" s="931"/>
      <c r="U54" s="159">
        <f>IF(COUNTA(I54:J54)=2,"Seleccione una opcion P o I",IF(ISNUMBER(R54),LOOKUP(R54,DB!$F$74:$G$76,DB!$H$74:$H$76),""))</f>
        <v>0</v>
      </c>
      <c r="V54" s="920"/>
      <c r="W54" s="920"/>
      <c r="X54" s="920"/>
      <c r="Y54" s="928"/>
      <c r="Z54" s="999"/>
      <c r="AA54" s="996"/>
      <c r="AB54" s="114">
        <f t="shared" si="1"/>
        <v>0</v>
      </c>
      <c r="AC54" s="114">
        <f t="shared" si="2"/>
        <v>0</v>
      </c>
    </row>
    <row r="55" spans="2:29" ht="126" hidden="1" customHeight="1" x14ac:dyDescent="0.25">
      <c r="B55" s="911" t="e">
        <f>'SEPG-F-057'!B27</f>
        <v>#VALUE!</v>
      </c>
      <c r="C55" s="914">
        <f>'SEPG-F-057'!C27</f>
        <v>0</v>
      </c>
      <c r="D55" s="166" t="str">
        <f>+'SEPG-F-059'!Y46</f>
        <v/>
      </c>
      <c r="E55" s="167">
        <f>+'SEPG-F-059'!Y47</f>
        <v>7</v>
      </c>
      <c r="F55" s="168" t="str">
        <f>'SEPG-F-059'!AA46</f>
        <v/>
      </c>
      <c r="G55" s="960"/>
      <c r="H55" s="487"/>
      <c r="I55" s="174"/>
      <c r="J55" s="174"/>
      <c r="K55" s="178"/>
      <c r="L55" s="174"/>
      <c r="M55" s="174"/>
      <c r="N55" s="174"/>
      <c r="O55" s="174"/>
      <c r="P55" s="174"/>
      <c r="Q55" s="174"/>
      <c r="R55" s="151">
        <f t="shared" si="0"/>
        <v>0</v>
      </c>
      <c r="S55" s="930" t="str">
        <f>IFERROR(IF(AVERAGEIF(I55:I57,"X",$R55:$R57)&lt;=50,0,IF(AVERAGEIF(I55:I57,"X",$R55:$R57)&lt;=75,-1,-2)),"")</f>
        <v/>
      </c>
      <c r="T55" s="930" t="str">
        <f>IFERROR(IF(AVERAGEIF(J55:J57,"X",$R55:$R57)&lt;=50,0,IF(AVERAGEIF(J55:J57,"X",$R55:$R57)&lt;=75,-1,-2)),"")</f>
        <v/>
      </c>
      <c r="U55" s="169">
        <f>IF(COUNTA(I55:J55)=2,"Seleccione una opcion P o I",IF(ISNUMBER(R55),LOOKUP(R55,DB!$F$74:$G$76,DB!$H$74:$H$76),""))</f>
        <v>0</v>
      </c>
      <c r="V55" s="919" t="str">
        <f>IFERROR(IF(D55+MIN(S55:S57)&lt;1,1,D55+MIN(S55:S57)),"")</f>
        <v/>
      </c>
      <c r="W55" s="919">
        <f ca="1">IFERROR(IF(T55&lt;&gt;0,IF(MATCH(E55,'SEPG-F-059'!$L$17:$L$21,)+T55&lt;1,1,OFFSET('SEPG-F-059'!$L$16:$L$21,MATCH(E55,'SEPG-F-059'!$L$17:$L$21,)+T55,0,1,1)),E55),E55)</f>
        <v>7</v>
      </c>
      <c r="X55" s="919">
        <f ca="1">IFERROR(+W55*V55,)</f>
        <v>0</v>
      </c>
      <c r="Y55" s="927" t="str">
        <f ca="1">IFERROR(VLOOKUP(X55,DB!$B$37:$D$61,2,FALSE),"")</f>
        <v/>
      </c>
      <c r="Z55" s="1012"/>
      <c r="AA55" s="1005"/>
      <c r="AB55" s="114">
        <f t="shared" si="1"/>
        <v>0</v>
      </c>
      <c r="AC55" s="114">
        <f t="shared" si="2"/>
        <v>0</v>
      </c>
    </row>
    <row r="56" spans="2:29" ht="126" hidden="1" customHeight="1" x14ac:dyDescent="0.25">
      <c r="B56" s="911"/>
      <c r="C56" s="914"/>
      <c r="D56" s="916" t="e">
        <f>+'SEPG-F-059'!Z46</f>
        <v>#N/A</v>
      </c>
      <c r="E56" s="921" t="str">
        <f>+'SEPG-F-059'!Z47</f>
        <v>Moderado</v>
      </c>
      <c r="F56" s="923" t="str">
        <f>'SEPG-F-059'!AB46</f>
        <v/>
      </c>
      <c r="G56" s="960"/>
      <c r="H56" s="197"/>
      <c r="I56" s="176"/>
      <c r="J56" s="176"/>
      <c r="K56" s="177"/>
      <c r="L56" s="176"/>
      <c r="M56" s="176"/>
      <c r="N56" s="176"/>
      <c r="O56" s="176"/>
      <c r="P56" s="176"/>
      <c r="Q56" s="176"/>
      <c r="R56" s="124">
        <f t="shared" si="0"/>
        <v>0</v>
      </c>
      <c r="S56" s="930"/>
      <c r="T56" s="930"/>
      <c r="U56" s="125">
        <f>IF(COUNTA(I56:J56)=2,"Seleccione una opcion P o I",IF(ISNUMBER(R56),LOOKUP(R56,DB!$F$74:$G$76,DB!$H$74:$H$76),""))</f>
        <v>0</v>
      </c>
      <c r="V56" s="919"/>
      <c r="W56" s="919"/>
      <c r="X56" s="919"/>
      <c r="Y56" s="927"/>
      <c r="Z56" s="998"/>
      <c r="AA56" s="995"/>
      <c r="AB56" s="114">
        <f t="shared" si="1"/>
        <v>0</v>
      </c>
      <c r="AC56" s="114">
        <f t="shared" si="2"/>
        <v>0</v>
      </c>
    </row>
    <row r="57" spans="2:29" ht="126" hidden="1" customHeight="1" thickBot="1" x14ac:dyDescent="0.3">
      <c r="B57" s="911"/>
      <c r="C57" s="914"/>
      <c r="D57" s="916"/>
      <c r="E57" s="921"/>
      <c r="F57" s="925"/>
      <c r="G57" s="960"/>
      <c r="H57" s="197"/>
      <c r="I57" s="176"/>
      <c r="J57" s="176"/>
      <c r="K57" s="177"/>
      <c r="L57" s="176"/>
      <c r="M57" s="176"/>
      <c r="N57" s="176"/>
      <c r="O57" s="176"/>
      <c r="P57" s="176"/>
      <c r="Q57" s="176"/>
      <c r="R57" s="172">
        <f t="shared" si="0"/>
        <v>0</v>
      </c>
      <c r="S57" s="931"/>
      <c r="T57" s="931"/>
      <c r="U57" s="173">
        <f>IF(COUNTA(I57:J57)=2,"Seleccione una opcion P o I",IF(ISNUMBER(R57),LOOKUP(R57,DB!$F$74:$G$76,DB!$H$74:$H$76),""))</f>
        <v>0</v>
      </c>
      <c r="V57" s="920"/>
      <c r="W57" s="920"/>
      <c r="X57" s="920"/>
      <c r="Y57" s="928"/>
      <c r="Z57" s="1015"/>
      <c r="AA57" s="1014"/>
      <c r="AB57" s="114">
        <f t="shared" si="1"/>
        <v>0</v>
      </c>
      <c r="AC57" s="114">
        <f t="shared" si="2"/>
        <v>0</v>
      </c>
    </row>
    <row r="58" spans="2:29" ht="126" hidden="1" customHeight="1" x14ac:dyDescent="0.25">
      <c r="B58" s="910" t="e">
        <f>'SEPG-F-057'!B28</f>
        <v>#VALUE!</v>
      </c>
      <c r="C58" s="914">
        <f>'SEPG-F-057'!C28</f>
        <v>0</v>
      </c>
      <c r="D58" s="163" t="str">
        <f>+'SEPG-F-059'!Y48</f>
        <v/>
      </c>
      <c r="E58" s="164">
        <f>+'SEPG-F-059'!Y49</f>
        <v>7</v>
      </c>
      <c r="F58" s="165" t="str">
        <f>'SEPG-F-059'!AA48</f>
        <v/>
      </c>
      <c r="G58" s="993"/>
      <c r="H58" s="198"/>
      <c r="I58" s="175"/>
      <c r="J58" s="175"/>
      <c r="K58" s="179"/>
      <c r="L58" s="175"/>
      <c r="M58" s="175"/>
      <c r="N58" s="175"/>
      <c r="O58" s="175"/>
      <c r="P58" s="175"/>
      <c r="Q58" s="175"/>
      <c r="R58" s="154">
        <f t="shared" si="0"/>
        <v>0</v>
      </c>
      <c r="S58" s="929" t="str">
        <f>IFERROR(IF(AVERAGEIF(I58:I60,"X",$R58:$R60)&lt;=50,0,IF(AVERAGEIF(I58:I60,"X",$R58:$R60)&lt;=75,-1,-2)),"")</f>
        <v/>
      </c>
      <c r="T58" s="929" t="str">
        <f>IFERROR(IF(AVERAGEIF(J58:J60,"X",$R58:$R60)&lt;=50,0,IF(AVERAGEIF(J58:J60,"X",$R58:$R60)&lt;=75,-1,-2)),"")</f>
        <v/>
      </c>
      <c r="U58" s="171">
        <f>IF(COUNTA(I58:J58)=2,"Seleccione una opcion P o I",IF(ISNUMBER(R58),LOOKUP(R58,DB!$F$74:$G$76,DB!$H$74:$H$76),""))</f>
        <v>0</v>
      </c>
      <c r="V58" s="918" t="str">
        <f>IFERROR(IF(D58+MIN(S58:S60)&lt;1,1,D58+MIN(S58:S60)),"")</f>
        <v/>
      </c>
      <c r="W58" s="918">
        <f ca="1">IFERROR(IF(T58&lt;&gt;0,IF(MATCH(E58,'SEPG-F-059'!$L$17:$L$21,)+T58&lt;1,1,OFFSET('SEPG-F-059'!$L$16:$L$21,MATCH(E58,'SEPG-F-059'!$L$17:$L$21,)+T58,0,1,1)),E58),E58)</f>
        <v>7</v>
      </c>
      <c r="X58" s="918">
        <f ca="1">IFERROR(+W58*V58,)</f>
        <v>0</v>
      </c>
      <c r="Y58" s="926" t="str">
        <f ca="1">IFERROR(VLOOKUP(X58,DB!$B$37:$D$61,2,FALSE),"")</f>
        <v/>
      </c>
      <c r="Z58" s="997"/>
      <c r="AA58" s="994"/>
      <c r="AB58" s="114">
        <f t="shared" si="1"/>
        <v>0</v>
      </c>
      <c r="AC58" s="114">
        <f t="shared" si="2"/>
        <v>0</v>
      </c>
    </row>
    <row r="59" spans="2:29" ht="126" hidden="1" customHeight="1" x14ac:dyDescent="0.25">
      <c r="B59" s="911"/>
      <c r="C59" s="914"/>
      <c r="D59" s="916" t="e">
        <f>+'SEPG-F-059'!Z48</f>
        <v>#N/A</v>
      </c>
      <c r="E59" s="921" t="str">
        <f>+'SEPG-F-059'!Z49</f>
        <v>Moderado</v>
      </c>
      <c r="F59" s="923" t="str">
        <f>'SEPG-F-059'!AB48</f>
        <v/>
      </c>
      <c r="G59" s="960"/>
      <c r="H59" s="199"/>
      <c r="I59" s="92"/>
      <c r="J59" s="92"/>
      <c r="K59" s="93"/>
      <c r="L59" s="92"/>
      <c r="M59" s="92"/>
      <c r="N59" s="92"/>
      <c r="O59" s="92"/>
      <c r="P59" s="92"/>
      <c r="Q59" s="92"/>
      <c r="R59" s="124">
        <f t="shared" si="0"/>
        <v>0</v>
      </c>
      <c r="S59" s="930"/>
      <c r="T59" s="930"/>
      <c r="U59" s="125">
        <f>IF(COUNTA(I59:J59)=2,"Seleccione una opcion P o I",IF(ISNUMBER(R59),LOOKUP(R59,DB!$F$74:$G$76,DB!$H$74:$H$76),""))</f>
        <v>0</v>
      </c>
      <c r="V59" s="919"/>
      <c r="W59" s="919"/>
      <c r="X59" s="919"/>
      <c r="Y59" s="927"/>
      <c r="Z59" s="998"/>
      <c r="AA59" s="995"/>
      <c r="AB59" s="114">
        <f t="shared" si="1"/>
        <v>0</v>
      </c>
      <c r="AC59" s="114">
        <f t="shared" si="2"/>
        <v>0</v>
      </c>
    </row>
    <row r="60" spans="2:29" ht="126" hidden="1" customHeight="1" thickBot="1" x14ac:dyDescent="0.3">
      <c r="B60" s="912"/>
      <c r="C60" s="914"/>
      <c r="D60" s="917"/>
      <c r="E60" s="922"/>
      <c r="F60" s="924"/>
      <c r="G60" s="992"/>
      <c r="H60" s="200"/>
      <c r="I60" s="156"/>
      <c r="J60" s="156"/>
      <c r="K60" s="157"/>
      <c r="L60" s="156"/>
      <c r="M60" s="156"/>
      <c r="N60" s="156"/>
      <c r="O60" s="156"/>
      <c r="P60" s="156"/>
      <c r="Q60" s="156"/>
      <c r="R60" s="158">
        <f t="shared" si="0"/>
        <v>0</v>
      </c>
      <c r="S60" s="931"/>
      <c r="T60" s="931"/>
      <c r="U60" s="159">
        <f>IF(COUNTA(I60:J60)=2,"Seleccione una opcion P o I",IF(ISNUMBER(R60),LOOKUP(R60,DB!$F$74:$G$76,DB!$H$74:$H$76),""))</f>
        <v>0</v>
      </c>
      <c r="V60" s="920"/>
      <c r="W60" s="920"/>
      <c r="X60" s="920"/>
      <c r="Y60" s="928"/>
      <c r="Z60" s="999"/>
      <c r="AA60" s="996"/>
      <c r="AB60" s="114">
        <f t="shared" si="1"/>
        <v>0</v>
      </c>
      <c r="AC60" s="114">
        <f t="shared" si="2"/>
        <v>0</v>
      </c>
    </row>
    <row r="61" spans="2:29" ht="126" hidden="1" customHeight="1" x14ac:dyDescent="0.25">
      <c r="B61" s="911" t="e">
        <f>'SEPG-F-057'!B29</f>
        <v>#VALUE!</v>
      </c>
      <c r="C61" s="914">
        <f>'SEPG-F-057'!C29</f>
        <v>0</v>
      </c>
      <c r="D61" s="166" t="str">
        <f>+'SEPG-F-059'!Y50</f>
        <v/>
      </c>
      <c r="E61" s="167">
        <f>+'SEPG-F-059'!Y51</f>
        <v>7</v>
      </c>
      <c r="F61" s="168" t="str">
        <f>'SEPG-F-059'!AA50</f>
        <v/>
      </c>
      <c r="G61" s="960"/>
      <c r="H61" s="201"/>
      <c r="I61" s="174"/>
      <c r="J61" s="174"/>
      <c r="K61" s="178"/>
      <c r="L61" s="174"/>
      <c r="M61" s="174"/>
      <c r="N61" s="174"/>
      <c r="O61" s="174"/>
      <c r="P61" s="174"/>
      <c r="Q61" s="174"/>
      <c r="R61" s="151">
        <f t="shared" si="0"/>
        <v>0</v>
      </c>
      <c r="S61" s="929" t="str">
        <f>IFERROR(IF(AVERAGEIF(I61:I63,"X",$R61:$R63)&lt;=50,0,IF(AVERAGEIF(I61:I63,"X",$R61:$R63)&lt;=75,-1,-2)),"")</f>
        <v/>
      </c>
      <c r="T61" s="929" t="str">
        <f>IFERROR(IF(AVERAGEIF(J61:J63,"X",$R61:$R63)&lt;=50,0,IF(AVERAGEIF(J61:J63,"X",$R61:$R63)&lt;=75,-1,-2)),"")</f>
        <v/>
      </c>
      <c r="U61" s="169">
        <f>IF(COUNTA(I61:J61)=2,"Seleccione una opcion P o I",IF(ISNUMBER(R61),LOOKUP(R61,DB!$F$74:$G$76,DB!$H$74:$H$76),""))</f>
        <v>0</v>
      </c>
      <c r="V61" s="918" t="str">
        <f>IFERROR(IF(D61+MIN(S61:S63)&lt;1,1,D61+MIN(S61:S63)),"")</f>
        <v/>
      </c>
      <c r="W61" s="918">
        <f ca="1">IFERROR(IF(T61&lt;&gt;0,IF(MATCH(E61,'SEPG-F-059'!$L$17:$L$21,)+T61&lt;1,1,OFFSET('SEPG-F-059'!$L$16:$L$21,MATCH(E61,'SEPG-F-059'!$L$17:$L$21,)+T61,0,1,1)),E61),E61)</f>
        <v>7</v>
      </c>
      <c r="X61" s="918">
        <f ca="1">IFERROR(+W61*V61,)</f>
        <v>0</v>
      </c>
      <c r="Y61" s="926" t="str">
        <f ca="1">IFERROR(VLOOKUP(X61,DB!$B$37:$D$61,2,FALSE),"")</f>
        <v/>
      </c>
      <c r="Z61" s="1012"/>
      <c r="AA61" s="1005"/>
      <c r="AB61" s="114">
        <f t="shared" si="1"/>
        <v>0</v>
      </c>
      <c r="AC61" s="114">
        <f t="shared" si="2"/>
        <v>0</v>
      </c>
    </row>
    <row r="62" spans="2:29" ht="126" hidden="1" customHeight="1" x14ac:dyDescent="0.25">
      <c r="B62" s="911"/>
      <c r="C62" s="914"/>
      <c r="D62" s="916" t="e">
        <f>+'SEPG-F-059'!Z50</f>
        <v>#N/A</v>
      </c>
      <c r="E62" s="921" t="str">
        <f>+'SEPG-F-059'!Z51</f>
        <v>Moderado</v>
      </c>
      <c r="F62" s="923" t="str">
        <f>'SEPG-F-059'!AB50</f>
        <v/>
      </c>
      <c r="G62" s="960"/>
      <c r="H62" s="199"/>
      <c r="I62" s="92"/>
      <c r="J62" s="92"/>
      <c r="K62" s="93"/>
      <c r="L62" s="92"/>
      <c r="M62" s="92"/>
      <c r="N62" s="92"/>
      <c r="O62" s="92"/>
      <c r="P62" s="92"/>
      <c r="Q62" s="92"/>
      <c r="R62" s="124">
        <f t="shared" si="0"/>
        <v>0</v>
      </c>
      <c r="S62" s="930"/>
      <c r="T62" s="930"/>
      <c r="U62" s="125">
        <f>IF(COUNTA(I62:J62)=2,"Seleccione una opcion P o I",IF(ISNUMBER(R62),LOOKUP(R62,DB!$F$74:$G$76,DB!$H$74:$H$76),""))</f>
        <v>0</v>
      </c>
      <c r="V62" s="919"/>
      <c r="W62" s="919"/>
      <c r="X62" s="919"/>
      <c r="Y62" s="927"/>
      <c r="Z62" s="998"/>
      <c r="AA62" s="995"/>
      <c r="AB62" s="114">
        <f t="shared" si="1"/>
        <v>0</v>
      </c>
      <c r="AC62" s="114">
        <f t="shared" si="2"/>
        <v>0</v>
      </c>
    </row>
    <row r="63" spans="2:29" ht="126" hidden="1" customHeight="1" thickBot="1" x14ac:dyDescent="0.3">
      <c r="B63" s="911"/>
      <c r="C63" s="914"/>
      <c r="D63" s="916"/>
      <c r="E63" s="921"/>
      <c r="F63" s="925"/>
      <c r="G63" s="960"/>
      <c r="H63" s="197"/>
      <c r="I63" s="176"/>
      <c r="J63" s="176"/>
      <c r="K63" s="177"/>
      <c r="L63" s="176"/>
      <c r="M63" s="176"/>
      <c r="N63" s="176"/>
      <c r="O63" s="176"/>
      <c r="P63" s="176"/>
      <c r="Q63" s="176"/>
      <c r="R63" s="172">
        <f t="shared" si="0"/>
        <v>0</v>
      </c>
      <c r="S63" s="931"/>
      <c r="T63" s="931"/>
      <c r="U63" s="173">
        <f>IF(COUNTA(I63:J63)=2,"Seleccione una opcion P o I",IF(ISNUMBER(R63),LOOKUP(R63,DB!$F$74:$G$76,DB!$H$74:$H$76),""))</f>
        <v>0</v>
      </c>
      <c r="V63" s="920"/>
      <c r="W63" s="920"/>
      <c r="X63" s="920"/>
      <c r="Y63" s="928"/>
      <c r="Z63" s="1015"/>
      <c r="AA63" s="1014"/>
      <c r="AB63" s="114">
        <f t="shared" si="1"/>
        <v>0</v>
      </c>
      <c r="AC63" s="114">
        <f t="shared" si="2"/>
        <v>0</v>
      </c>
    </row>
    <row r="64" spans="2:29" ht="126" hidden="1" customHeight="1" x14ac:dyDescent="0.25">
      <c r="B64" s="910" t="e">
        <f>'SEPG-F-057'!B30</f>
        <v>#VALUE!</v>
      </c>
      <c r="C64" s="913">
        <f>'SEPG-F-057'!C30</f>
        <v>0</v>
      </c>
      <c r="D64" s="163" t="str">
        <f>+'SEPG-F-059'!Y52</f>
        <v/>
      </c>
      <c r="E64" s="164">
        <f>+'SEPG-F-059'!Y53</f>
        <v>7</v>
      </c>
      <c r="F64" s="165" t="str">
        <f>'SEPG-F-059'!AA52</f>
        <v/>
      </c>
      <c r="G64" s="993"/>
      <c r="H64" s="198"/>
      <c r="I64" s="175"/>
      <c r="J64" s="175"/>
      <c r="K64" s="179"/>
      <c r="L64" s="175"/>
      <c r="M64" s="175"/>
      <c r="N64" s="175"/>
      <c r="O64" s="175"/>
      <c r="P64" s="175"/>
      <c r="Q64" s="175"/>
      <c r="R64" s="154">
        <f t="shared" si="0"/>
        <v>0</v>
      </c>
      <c r="S64" s="929" t="str">
        <f>IFERROR(IF(AVERAGEIF(I64:I66,"X",$R64:$R66)&lt;=50,0,IF(AVERAGEIF(I64:I66,"X",$R64:$R66)&lt;=75,-1,-2)),"")</f>
        <v/>
      </c>
      <c r="T64" s="929" t="str">
        <f>IFERROR(IF(AVERAGEIF(J64:J66,"X",$R64:$R66)&lt;=50,0,IF(AVERAGEIF(J64:J66,"X",$R64:$R66)&lt;=75,-1,-2)),"")</f>
        <v/>
      </c>
      <c r="U64" s="171">
        <f>IF(COUNTA(I64:J64)=2,"Seleccione una opcion P o I",IF(ISNUMBER(R64),LOOKUP(R64,DB!$F$74:$G$76,DB!$H$74:$H$76),""))</f>
        <v>0</v>
      </c>
      <c r="V64" s="918" t="str">
        <f>IFERROR(IF(D64+MIN(S64:S66)&lt;1,1,D64+MIN(S64:S66)),"")</f>
        <v/>
      </c>
      <c r="W64" s="918">
        <f ca="1">IFERROR(IF(T64&lt;&gt;0,IF(MATCH(E64,'SEPG-F-059'!$L$17:$L$21,)+T64&lt;1,1,OFFSET('SEPG-F-059'!$L$16:$L$21,MATCH(E64,'SEPG-F-059'!$L$17:$L$21,)+T64,0,1,1)),E64),E64)</f>
        <v>7</v>
      </c>
      <c r="X64" s="918">
        <f ca="1">IFERROR(+W64*V64,)</f>
        <v>0</v>
      </c>
      <c r="Y64" s="926" t="str">
        <f ca="1">IFERROR(VLOOKUP(X64,DB!$B$37:$D$61,2,FALSE),"")</f>
        <v/>
      </c>
      <c r="Z64" s="997"/>
      <c r="AA64" s="994"/>
      <c r="AB64" s="114">
        <f t="shared" si="1"/>
        <v>0</v>
      </c>
      <c r="AC64" s="114">
        <f t="shared" si="2"/>
        <v>0</v>
      </c>
    </row>
    <row r="65" spans="2:29" ht="126" hidden="1" customHeight="1" x14ac:dyDescent="0.25">
      <c r="B65" s="911"/>
      <c r="C65" s="914"/>
      <c r="D65" s="916" t="e">
        <f>+'SEPG-F-059'!Z52</f>
        <v>#N/A</v>
      </c>
      <c r="E65" s="921" t="str">
        <f>+'SEPG-F-059'!Z53</f>
        <v>Moderado</v>
      </c>
      <c r="F65" s="923" t="str">
        <f>'SEPG-F-059'!AB52</f>
        <v/>
      </c>
      <c r="G65" s="960"/>
      <c r="H65" s="199"/>
      <c r="I65" s="92"/>
      <c r="J65" s="92"/>
      <c r="K65" s="93"/>
      <c r="L65" s="92"/>
      <c r="M65" s="92"/>
      <c r="N65" s="92"/>
      <c r="O65" s="92"/>
      <c r="P65" s="92"/>
      <c r="Q65" s="92"/>
      <c r="R65" s="124">
        <f t="shared" si="0"/>
        <v>0</v>
      </c>
      <c r="S65" s="930"/>
      <c r="T65" s="930"/>
      <c r="U65" s="125">
        <f>IF(COUNTA(I65:J65)=2,"Seleccione una opcion P o I",IF(ISNUMBER(R65),LOOKUP(R65,DB!$F$74:$G$76,DB!$H$74:$H$76),""))</f>
        <v>0</v>
      </c>
      <c r="V65" s="919"/>
      <c r="W65" s="919"/>
      <c r="X65" s="919"/>
      <c r="Y65" s="927"/>
      <c r="Z65" s="998"/>
      <c r="AA65" s="995"/>
      <c r="AB65" s="114">
        <f t="shared" si="1"/>
        <v>0</v>
      </c>
      <c r="AC65" s="114">
        <f t="shared" si="2"/>
        <v>0</v>
      </c>
    </row>
    <row r="66" spans="2:29" ht="126" hidden="1" customHeight="1" thickBot="1" x14ac:dyDescent="0.3">
      <c r="B66" s="912"/>
      <c r="C66" s="915"/>
      <c r="D66" s="917"/>
      <c r="E66" s="922"/>
      <c r="F66" s="924"/>
      <c r="G66" s="992"/>
      <c r="H66" s="200"/>
      <c r="I66" s="156"/>
      <c r="J66" s="156"/>
      <c r="K66" s="157"/>
      <c r="L66" s="156"/>
      <c r="M66" s="156"/>
      <c r="N66" s="156"/>
      <c r="O66" s="156"/>
      <c r="P66" s="156"/>
      <c r="Q66" s="156"/>
      <c r="R66" s="158">
        <f t="shared" si="0"/>
        <v>0</v>
      </c>
      <c r="S66" s="931"/>
      <c r="T66" s="931"/>
      <c r="U66" s="159">
        <f>IF(COUNTA(I66:J66)=2,"Seleccione una opcion P o I",IF(ISNUMBER(R66),LOOKUP(R66,DB!$F$74:$G$76,DB!$H$74:$H$76),""))</f>
        <v>0</v>
      </c>
      <c r="V66" s="920"/>
      <c r="W66" s="920"/>
      <c r="X66" s="920"/>
      <c r="Y66" s="928"/>
      <c r="Z66" s="999"/>
      <c r="AA66" s="996"/>
      <c r="AB66" s="114">
        <f t="shared" si="1"/>
        <v>0</v>
      </c>
      <c r="AC66" s="114">
        <f t="shared" si="2"/>
        <v>0</v>
      </c>
    </row>
    <row r="67" spans="2:29" ht="126" hidden="1" customHeight="1" x14ac:dyDescent="0.25">
      <c r="B67" s="911" t="e">
        <f>'SEPG-F-057'!B31</f>
        <v>#VALUE!</v>
      </c>
      <c r="C67" s="914">
        <f>'SEPG-F-057'!C31</f>
        <v>0</v>
      </c>
      <c r="D67" s="166" t="str">
        <f>+'SEPG-F-059'!Y64</f>
        <v/>
      </c>
      <c r="E67" s="167">
        <f>+'SEPG-F-059'!Y65</f>
        <v>11</v>
      </c>
      <c r="F67" s="168" t="str">
        <f>'SEPG-F-059'!AA64</f>
        <v/>
      </c>
      <c r="G67" s="960"/>
      <c r="H67" s="201"/>
      <c r="I67" s="174"/>
      <c r="J67" s="174"/>
      <c r="K67" s="178"/>
      <c r="L67" s="174"/>
      <c r="M67" s="174"/>
      <c r="N67" s="174"/>
      <c r="O67" s="174"/>
      <c r="P67" s="174"/>
      <c r="Q67" s="174"/>
      <c r="R67" s="151">
        <f t="shared" si="0"/>
        <v>0</v>
      </c>
      <c r="S67" s="929" t="str">
        <f>IFERROR(IF(AVERAGEIF(I67:I69,"X",$R67:$R69)&lt;=50,0,IF(AVERAGEIF(I67:I69,"X",$R67:$R69)&lt;=75,-1,-2)),"")</f>
        <v/>
      </c>
      <c r="T67" s="929" t="str">
        <f>IFERROR(IF(AVERAGEIF(J67:J69,"X",$R67:$R69)&lt;=50,0,IF(AVERAGEIF(J67:J69,"X",$R67:$R69)&lt;=75,-1,-2)),"")</f>
        <v/>
      </c>
      <c r="U67" s="169">
        <f>IF(COUNTA(I67:J67)=2,"Seleccione una opcion P o I",IF(ISNUMBER(R67),LOOKUP(R67,DB!$F$74:$G$76,DB!$H$74:$H$76),""))</f>
        <v>0</v>
      </c>
      <c r="V67" s="918" t="str">
        <f>IFERROR(IF(D67+MIN(S67:S69)&lt;1,1,D67+MIN(S67:S69)),"")</f>
        <v/>
      </c>
      <c r="W67" s="918">
        <f ca="1">IFERROR(IF(T67&lt;&gt;0,IF(MATCH(E67,'SEPG-F-059'!$L$17:$L$21,)+T67&lt;1,1,OFFSET('SEPG-F-059'!$L$16:$L$21,MATCH(E67,'SEPG-F-059'!$L$17:$L$21,)+T67,0,1,1)),E67),E67)</f>
        <v>11</v>
      </c>
      <c r="X67" s="918">
        <f ca="1">IFERROR(+W67*V67,)</f>
        <v>0</v>
      </c>
      <c r="Y67" s="926" t="str">
        <f ca="1">IFERROR(VLOOKUP(X67,DB!$B$37:$D$61,2,FALSE),"")</f>
        <v/>
      </c>
      <c r="Z67" s="1012"/>
      <c r="AA67" s="1005"/>
      <c r="AB67" s="114">
        <f t="shared" si="1"/>
        <v>0</v>
      </c>
      <c r="AC67" s="114">
        <f t="shared" si="2"/>
        <v>0</v>
      </c>
    </row>
    <row r="68" spans="2:29" ht="126" hidden="1" customHeight="1" x14ac:dyDescent="0.25">
      <c r="B68" s="911"/>
      <c r="C68" s="914"/>
      <c r="D68" s="916" t="e">
        <f>+'SEPG-F-059'!Z64</f>
        <v>#N/A</v>
      </c>
      <c r="E68" s="921" t="str">
        <f>+'SEPG-F-059'!Z65</f>
        <v>Mayor</v>
      </c>
      <c r="F68" s="923" t="str">
        <f>'SEPG-F-059'!AB64</f>
        <v/>
      </c>
      <c r="G68" s="960"/>
      <c r="H68" s="199"/>
      <c r="I68" s="92"/>
      <c r="J68" s="92"/>
      <c r="K68" s="93"/>
      <c r="L68" s="92"/>
      <c r="M68" s="92"/>
      <c r="N68" s="92"/>
      <c r="O68" s="92"/>
      <c r="P68" s="92"/>
      <c r="Q68" s="92"/>
      <c r="R68" s="124">
        <f t="shared" si="0"/>
        <v>0</v>
      </c>
      <c r="S68" s="930"/>
      <c r="T68" s="930"/>
      <c r="U68" s="125">
        <f>IF(COUNTA(I68:J68)=2,"Seleccione una opcion P o I",IF(ISNUMBER(R68),LOOKUP(R68,DB!$F$74:$G$76,DB!$H$74:$H$76),""))</f>
        <v>0</v>
      </c>
      <c r="V68" s="919"/>
      <c r="W68" s="919"/>
      <c r="X68" s="919"/>
      <c r="Y68" s="927"/>
      <c r="Z68" s="998"/>
      <c r="AA68" s="995"/>
      <c r="AB68" s="114">
        <f t="shared" si="1"/>
        <v>0</v>
      </c>
      <c r="AC68" s="114">
        <f t="shared" si="2"/>
        <v>0</v>
      </c>
    </row>
    <row r="69" spans="2:29" ht="126" hidden="1" customHeight="1" thickBot="1" x14ac:dyDescent="0.3">
      <c r="B69" s="912"/>
      <c r="C69" s="915"/>
      <c r="D69" s="917"/>
      <c r="E69" s="922"/>
      <c r="F69" s="924"/>
      <c r="G69" s="992"/>
      <c r="H69" s="200"/>
      <c r="I69" s="156"/>
      <c r="J69" s="156"/>
      <c r="K69" s="157"/>
      <c r="L69" s="156"/>
      <c r="M69" s="156"/>
      <c r="N69" s="156"/>
      <c r="O69" s="156"/>
      <c r="P69" s="156"/>
      <c r="Q69" s="156"/>
      <c r="R69" s="158">
        <f t="shared" si="0"/>
        <v>0</v>
      </c>
      <c r="S69" s="931"/>
      <c r="T69" s="931"/>
      <c r="U69" s="159">
        <f>IF(COUNTA(I69:J69)=2,"Seleccione una opcion P o I",IF(ISNUMBER(R69),LOOKUP(R69,DB!$F$74:$G$76,DB!$H$74:$H$76),""))</f>
        <v>0</v>
      </c>
      <c r="V69" s="920"/>
      <c r="W69" s="920"/>
      <c r="X69" s="920"/>
      <c r="Y69" s="928"/>
      <c r="Z69" s="999"/>
      <c r="AA69" s="996"/>
      <c r="AB69" s="114">
        <f t="shared" si="1"/>
        <v>0</v>
      </c>
      <c r="AC69" s="114">
        <f t="shared" si="2"/>
        <v>0</v>
      </c>
    </row>
    <row r="70" spans="2:29" ht="91.5" hidden="1" customHeight="1" x14ac:dyDescent="0.25"/>
    <row r="72" spans="2:29" s="127" customFormat="1" ht="18.75" thickBot="1" x14ac:dyDescent="0.3">
      <c r="B72" s="126"/>
      <c r="D72" s="128"/>
      <c r="E72" s="128"/>
      <c r="F72" s="128"/>
      <c r="G72" s="129"/>
      <c r="R72" s="130"/>
      <c r="S72" s="130"/>
      <c r="T72" s="130"/>
    </row>
    <row r="73" spans="2:29" s="115" customFormat="1" ht="30.75" customHeight="1" x14ac:dyDescent="0.2">
      <c r="B73" s="971" t="s">
        <v>125</v>
      </c>
      <c r="C73" s="938"/>
      <c r="D73" s="938"/>
      <c r="E73" s="938"/>
      <c r="F73" s="938"/>
      <c r="G73" s="938"/>
      <c r="H73" s="938"/>
      <c r="I73" s="938"/>
      <c r="J73" s="938"/>
      <c r="K73" s="938" t="s">
        <v>63</v>
      </c>
      <c r="L73" s="938"/>
      <c r="M73" s="938"/>
      <c r="N73" s="938"/>
      <c r="O73" s="938"/>
      <c r="P73" s="938"/>
      <c r="Q73" s="938"/>
      <c r="R73" s="938" t="s">
        <v>166</v>
      </c>
      <c r="S73" s="938"/>
      <c r="T73" s="938"/>
      <c r="U73" s="938"/>
      <c r="V73" s="938"/>
      <c r="W73" s="938"/>
      <c r="X73" s="938"/>
      <c r="Y73" s="938"/>
      <c r="Z73" s="938"/>
      <c r="AA73" s="1013"/>
    </row>
    <row r="74" spans="2:29" ht="30" customHeight="1" thickBot="1" x14ac:dyDescent="0.3">
      <c r="B74" s="932" t="s">
        <v>209</v>
      </c>
      <c r="C74" s="933"/>
      <c r="D74" s="933"/>
      <c r="E74" s="933"/>
      <c r="F74" s="933"/>
      <c r="G74" s="933" t="s">
        <v>128</v>
      </c>
      <c r="H74" s="933"/>
      <c r="I74" s="933"/>
      <c r="J74" s="933"/>
      <c r="K74" s="933" t="s">
        <v>207</v>
      </c>
      <c r="L74" s="933"/>
      <c r="M74" s="933"/>
      <c r="N74" s="933"/>
      <c r="O74" s="933" t="s">
        <v>131</v>
      </c>
      <c r="P74" s="933"/>
      <c r="Q74" s="933"/>
      <c r="R74" s="940" t="s">
        <v>208</v>
      </c>
      <c r="S74" s="941"/>
      <c r="T74" s="941"/>
      <c r="U74" s="941"/>
      <c r="V74" s="941"/>
      <c r="W74" s="942"/>
      <c r="X74" s="933" t="s">
        <v>130</v>
      </c>
      <c r="Y74" s="933"/>
      <c r="Z74" s="933"/>
      <c r="AA74" s="939"/>
    </row>
    <row r="75" spans="2:29" ht="30" customHeight="1" x14ac:dyDescent="0.25">
      <c r="B75" s="990" t="str">
        <f>+'SEPG-F-057'!B42:D42</f>
        <v>1.Nubia Toro Castañeda - Asesora</v>
      </c>
      <c r="C75" s="991"/>
      <c r="D75" s="991"/>
      <c r="E75" s="991"/>
      <c r="F75" s="991"/>
      <c r="G75" s="984"/>
      <c r="H75" s="984"/>
      <c r="I75" s="984"/>
      <c r="J75" s="984"/>
      <c r="K75" s="985"/>
      <c r="L75" s="985"/>
      <c r="M75" s="985"/>
      <c r="N75" s="985"/>
      <c r="O75" s="984"/>
      <c r="P75" s="984"/>
      <c r="Q75" s="984"/>
      <c r="R75" s="1006" t="s">
        <v>502</v>
      </c>
      <c r="S75" s="1007"/>
      <c r="T75" s="1007"/>
      <c r="U75" s="1007"/>
      <c r="V75" s="1007"/>
      <c r="W75" s="1008"/>
      <c r="X75" s="984"/>
      <c r="Y75" s="984"/>
      <c r="Z75" s="984"/>
      <c r="AA75" s="1004"/>
    </row>
    <row r="76" spans="2:29" ht="30" customHeight="1" x14ac:dyDescent="0.25">
      <c r="B76" s="986" t="str">
        <f>+'SEPG-F-057'!B43:D43</f>
        <v>2. Nancy P Parra- Apoyo Tecnico</v>
      </c>
      <c r="C76" s="987"/>
      <c r="D76" s="987"/>
      <c r="E76" s="987"/>
      <c r="F76" s="987"/>
      <c r="G76" s="988"/>
      <c r="H76" s="988"/>
      <c r="I76" s="988"/>
      <c r="J76" s="988"/>
      <c r="K76" s="989"/>
      <c r="L76" s="989"/>
      <c r="M76" s="989"/>
      <c r="N76" s="989"/>
      <c r="O76" s="988"/>
      <c r="P76" s="988"/>
      <c r="Q76" s="988"/>
      <c r="R76" s="1009"/>
      <c r="S76" s="1010"/>
      <c r="T76" s="1010"/>
      <c r="U76" s="1010"/>
      <c r="V76" s="1010"/>
      <c r="W76" s="1011"/>
      <c r="X76" s="988"/>
      <c r="Y76" s="988"/>
      <c r="Z76" s="988"/>
      <c r="AA76" s="1003"/>
    </row>
    <row r="77" spans="2:29" ht="30" customHeight="1" x14ac:dyDescent="0.25">
      <c r="B77" s="986">
        <f>+'SEPG-F-059'!B71:I71</f>
        <v>0</v>
      </c>
      <c r="C77" s="987"/>
      <c r="D77" s="987"/>
      <c r="E77" s="987"/>
      <c r="F77" s="987"/>
      <c r="G77" s="988"/>
      <c r="H77" s="988"/>
      <c r="I77" s="988"/>
      <c r="J77" s="988"/>
      <c r="K77" s="988"/>
      <c r="L77" s="988"/>
      <c r="M77" s="988"/>
      <c r="N77" s="988"/>
      <c r="O77" s="988"/>
      <c r="P77" s="988"/>
      <c r="Q77" s="988"/>
      <c r="R77" s="988" t="s">
        <v>525</v>
      </c>
      <c r="S77" s="988"/>
      <c r="T77" s="988"/>
      <c r="U77" s="988"/>
      <c r="V77" s="988"/>
      <c r="W77" s="988"/>
      <c r="X77" s="988"/>
      <c r="Y77" s="988"/>
      <c r="Z77" s="988"/>
      <c r="AA77" s="1003"/>
    </row>
    <row r="78" spans="2:29" ht="30" customHeight="1" x14ac:dyDescent="0.25">
      <c r="B78" s="986">
        <f>+'SEPG-F-059'!B72:I72</f>
        <v>0</v>
      </c>
      <c r="C78" s="987"/>
      <c r="D78" s="987"/>
      <c r="E78" s="987"/>
      <c r="F78" s="987"/>
      <c r="G78" s="988"/>
      <c r="H78" s="988"/>
      <c r="I78" s="988"/>
      <c r="J78" s="988"/>
      <c r="K78" s="988"/>
      <c r="L78" s="988"/>
      <c r="M78" s="988"/>
      <c r="N78" s="988"/>
      <c r="O78" s="988"/>
      <c r="P78" s="988"/>
      <c r="Q78" s="988"/>
      <c r="R78" s="988"/>
      <c r="S78" s="988"/>
      <c r="T78" s="988"/>
      <c r="U78" s="988"/>
      <c r="V78" s="988"/>
      <c r="W78" s="988"/>
      <c r="X78" s="988"/>
      <c r="Y78" s="988"/>
      <c r="Z78" s="988"/>
      <c r="AA78" s="1003"/>
    </row>
    <row r="79" spans="2:29" ht="30" customHeight="1" x14ac:dyDescent="0.25">
      <c r="B79" s="986">
        <f>+'SEPG-F-059'!B73:I73</f>
        <v>0</v>
      </c>
      <c r="C79" s="987"/>
      <c r="D79" s="987"/>
      <c r="E79" s="987"/>
      <c r="F79" s="987"/>
      <c r="G79" s="988"/>
      <c r="H79" s="988"/>
      <c r="I79" s="988"/>
      <c r="J79" s="988"/>
      <c r="K79" s="988"/>
      <c r="L79" s="988"/>
      <c r="M79" s="988"/>
      <c r="N79" s="988"/>
      <c r="O79" s="988"/>
      <c r="P79" s="988"/>
      <c r="Q79" s="988"/>
      <c r="R79" s="988"/>
      <c r="S79" s="988"/>
      <c r="T79" s="988"/>
      <c r="U79" s="988"/>
      <c r="V79" s="988"/>
      <c r="W79" s="988"/>
      <c r="X79" s="988"/>
      <c r="Y79" s="988"/>
      <c r="Z79" s="988"/>
      <c r="AA79" s="1003"/>
    </row>
    <row r="80" spans="2:29" ht="30" customHeight="1" x14ac:dyDescent="0.25">
      <c r="B80" s="986">
        <f>+'SEPG-F-059'!B74:I74</f>
        <v>0</v>
      </c>
      <c r="C80" s="987"/>
      <c r="D80" s="987"/>
      <c r="E80" s="987"/>
      <c r="F80" s="987"/>
      <c r="G80" s="988"/>
      <c r="H80" s="988"/>
      <c r="I80" s="988"/>
      <c r="J80" s="988"/>
      <c r="K80" s="988"/>
      <c r="L80" s="988"/>
      <c r="M80" s="988"/>
      <c r="N80" s="988"/>
      <c r="O80" s="988"/>
      <c r="P80" s="988"/>
      <c r="Q80" s="988"/>
      <c r="R80" s="988"/>
      <c r="S80" s="988"/>
      <c r="T80" s="988"/>
      <c r="U80" s="988"/>
      <c r="V80" s="988"/>
      <c r="W80" s="988"/>
      <c r="X80" s="988"/>
      <c r="Y80" s="988"/>
      <c r="Z80" s="988"/>
      <c r="AA80" s="1003"/>
    </row>
    <row r="81" spans="2:27" ht="30" hidden="1" customHeight="1" x14ac:dyDescent="0.25">
      <c r="B81" s="696" t="e">
        <f>+'SEPG-F-059'!#REF!</f>
        <v>#REF!</v>
      </c>
      <c r="C81" s="697"/>
      <c r="D81" s="697"/>
      <c r="E81" s="697"/>
      <c r="F81" s="697"/>
      <c r="G81" s="988"/>
      <c r="H81" s="988"/>
      <c r="I81" s="988"/>
      <c r="J81" s="988"/>
      <c r="K81" s="988"/>
      <c r="L81" s="988"/>
      <c r="M81" s="988"/>
      <c r="N81" s="988"/>
      <c r="O81" s="988"/>
      <c r="P81" s="988"/>
      <c r="Q81" s="988"/>
      <c r="R81" s="988"/>
      <c r="S81" s="988"/>
      <c r="T81" s="988"/>
      <c r="U81" s="988"/>
      <c r="V81" s="988"/>
      <c r="W81" s="988"/>
      <c r="X81" s="988"/>
      <c r="Y81" s="988"/>
      <c r="Z81" s="988"/>
      <c r="AA81" s="1003"/>
    </row>
    <row r="82" spans="2:27" ht="30" hidden="1" customHeight="1" x14ac:dyDescent="0.25">
      <c r="B82" s="696" t="e">
        <f>+'SEPG-F-059'!#REF!</f>
        <v>#REF!</v>
      </c>
      <c r="C82" s="697"/>
      <c r="D82" s="697"/>
      <c r="E82" s="697"/>
      <c r="F82" s="697"/>
      <c r="G82" s="988"/>
      <c r="H82" s="988"/>
      <c r="I82" s="988"/>
      <c r="J82" s="988"/>
      <c r="K82" s="988"/>
      <c r="L82" s="988"/>
      <c r="M82" s="988"/>
      <c r="N82" s="988"/>
      <c r="O82" s="988"/>
      <c r="P82" s="988"/>
      <c r="Q82" s="988"/>
      <c r="R82" s="988"/>
      <c r="S82" s="988"/>
      <c r="T82" s="988"/>
      <c r="U82" s="988"/>
      <c r="V82" s="988"/>
      <c r="W82" s="988"/>
      <c r="X82" s="988"/>
      <c r="Y82" s="988"/>
      <c r="Z82" s="988"/>
      <c r="AA82" s="1003"/>
    </row>
    <row r="83" spans="2:27" ht="18.75" thickBot="1" x14ac:dyDescent="0.3">
      <c r="B83" s="293"/>
      <c r="C83" s="294"/>
      <c r="D83" s="294"/>
      <c r="E83" s="294"/>
      <c r="F83" s="294"/>
      <c r="G83" s="294"/>
      <c r="H83" s="294"/>
      <c r="I83" s="294"/>
      <c r="J83" s="294"/>
      <c r="K83" s="294"/>
      <c r="L83" s="294"/>
      <c r="M83" s="294"/>
      <c r="N83" s="294"/>
      <c r="O83" s="294"/>
      <c r="P83" s="294"/>
      <c r="Q83" s="294"/>
      <c r="R83" s="295"/>
      <c r="S83" s="295"/>
      <c r="T83" s="295"/>
      <c r="U83" s="294"/>
      <c r="V83" s="294"/>
      <c r="W83" s="294"/>
      <c r="X83" s="294"/>
      <c r="Y83" s="294"/>
      <c r="Z83" s="294"/>
      <c r="AA83" s="296"/>
    </row>
  </sheetData>
  <sheetProtection sheet="1" objects="1" scenarios="1"/>
  <dataConsolidate/>
  <mergeCells count="279">
    <mergeCell ref="Z40:Z42"/>
    <mergeCell ref="AA46:AA48"/>
    <mergeCell ref="AA49:AA51"/>
    <mergeCell ref="T37:T39"/>
    <mergeCell ref="S40:S42"/>
    <mergeCell ref="T40:T42"/>
    <mergeCell ref="V23:V27"/>
    <mergeCell ref="W23:W27"/>
    <mergeCell ref="Z9:AA9"/>
    <mergeCell ref="Z46:Z48"/>
    <mergeCell ref="Z49:Z51"/>
    <mergeCell ref="X23:X27"/>
    <mergeCell ref="Y23:Y27"/>
    <mergeCell ref="Z23:Z27"/>
    <mergeCell ref="AA23:AA27"/>
    <mergeCell ref="Y46:Y48"/>
    <mergeCell ref="V49:V51"/>
    <mergeCell ref="W49:W51"/>
    <mergeCell ref="W43:W45"/>
    <mergeCell ref="W46:W48"/>
    <mergeCell ref="W40:W42"/>
    <mergeCell ref="W37:W39"/>
    <mergeCell ref="X40:X42"/>
    <mergeCell ref="X49:X51"/>
    <mergeCell ref="Z34:Z36"/>
    <mergeCell ref="AA34:AA36"/>
    <mergeCell ref="AA28:AA30"/>
    <mergeCell ref="Z28:Z30"/>
    <mergeCell ref="F9:Y9"/>
    <mergeCell ref="S21:S22"/>
    <mergeCell ref="T21:T22"/>
    <mergeCell ref="Z20:AA21"/>
    <mergeCell ref="R21:R22"/>
    <mergeCell ref="U21:U22"/>
    <mergeCell ref="G13:AA13"/>
    <mergeCell ref="G14:AA14"/>
    <mergeCell ref="B17:L17"/>
    <mergeCell ref="B16:L16"/>
    <mergeCell ref="Y21:Y22"/>
    <mergeCell ref="Z31:Z33"/>
    <mergeCell ref="AA31:AA33"/>
    <mergeCell ref="AA61:AA63"/>
    <mergeCell ref="Z52:Z54"/>
    <mergeCell ref="Z55:Z57"/>
    <mergeCell ref="Z58:Z60"/>
    <mergeCell ref="Y55:Y57"/>
    <mergeCell ref="S55:S57"/>
    <mergeCell ref="T55:T57"/>
    <mergeCell ref="T58:T60"/>
    <mergeCell ref="AA55:AA57"/>
    <mergeCell ref="AA58:AA60"/>
    <mergeCell ref="Z61:Z63"/>
    <mergeCell ref="AA52:AA54"/>
    <mergeCell ref="W55:W57"/>
    <mergeCell ref="W52:W54"/>
    <mergeCell ref="V55:V57"/>
    <mergeCell ref="V52:V54"/>
    <mergeCell ref="X52:X54"/>
    <mergeCell ref="Y52:Y54"/>
    <mergeCell ref="R81:W82"/>
    <mergeCell ref="X81:AA82"/>
    <mergeCell ref="X79:AA80"/>
    <mergeCell ref="X77:AA78"/>
    <mergeCell ref="X75:AA76"/>
    <mergeCell ref="AA64:AA66"/>
    <mergeCell ref="AA67:AA69"/>
    <mergeCell ref="R75:W76"/>
    <mergeCell ref="Z64:Z66"/>
    <mergeCell ref="Z67:Z69"/>
    <mergeCell ref="Y64:Y66"/>
    <mergeCell ref="T64:T66"/>
    <mergeCell ref="S67:S69"/>
    <mergeCell ref="T67:T69"/>
    <mergeCell ref="R77:W78"/>
    <mergeCell ref="R79:W80"/>
    <mergeCell ref="Y67:Y69"/>
    <mergeCell ref="V67:V69"/>
    <mergeCell ref="W67:W69"/>
    <mergeCell ref="R73:AA73"/>
    <mergeCell ref="X67:X69"/>
    <mergeCell ref="F65:F66"/>
    <mergeCell ref="T61:T63"/>
    <mergeCell ref="S64:S66"/>
    <mergeCell ref="G58:G60"/>
    <mergeCell ref="V58:V60"/>
    <mergeCell ref="W58:W60"/>
    <mergeCell ref="X58:X60"/>
    <mergeCell ref="AA37:AA39"/>
    <mergeCell ref="Z37:Z39"/>
    <mergeCell ref="AA40:AA42"/>
    <mergeCell ref="AA43:AA45"/>
    <mergeCell ref="Z43:Z45"/>
    <mergeCell ref="Y58:Y60"/>
    <mergeCell ref="Y61:Y63"/>
    <mergeCell ref="V64:V66"/>
    <mergeCell ref="W64:W66"/>
    <mergeCell ref="X64:X66"/>
    <mergeCell ref="V61:V63"/>
    <mergeCell ref="W61:W63"/>
    <mergeCell ref="X61:X63"/>
    <mergeCell ref="T52:T54"/>
    <mergeCell ref="Y49:Y51"/>
    <mergeCell ref="F47:F48"/>
    <mergeCell ref="Y43:Y45"/>
    <mergeCell ref="D59:D60"/>
    <mergeCell ref="E59:E60"/>
    <mergeCell ref="F59:F60"/>
    <mergeCell ref="S58:S60"/>
    <mergeCell ref="F32:F33"/>
    <mergeCell ref="B67:B69"/>
    <mergeCell ref="C67:C69"/>
    <mergeCell ref="G67:G69"/>
    <mergeCell ref="D68:D69"/>
    <mergeCell ref="E68:E69"/>
    <mergeCell ref="F68:F69"/>
    <mergeCell ref="D62:D63"/>
    <mergeCell ref="E62:E63"/>
    <mergeCell ref="F62:F63"/>
    <mergeCell ref="B64:B66"/>
    <mergeCell ref="C64:C66"/>
    <mergeCell ref="G64:G66"/>
    <mergeCell ref="B61:B63"/>
    <mergeCell ref="S61:S63"/>
    <mergeCell ref="D65:D66"/>
    <mergeCell ref="E65:E66"/>
    <mergeCell ref="S49:S51"/>
    <mergeCell ref="S43:S45"/>
    <mergeCell ref="E47:E48"/>
    <mergeCell ref="B82:F82"/>
    <mergeCell ref="G82:J82"/>
    <mergeCell ref="K82:N82"/>
    <mergeCell ref="O82:Q82"/>
    <mergeCell ref="B77:F77"/>
    <mergeCell ref="G77:J77"/>
    <mergeCell ref="K77:N77"/>
    <mergeCell ref="O77:Q77"/>
    <mergeCell ref="B80:F80"/>
    <mergeCell ref="G80:J80"/>
    <mergeCell ref="B81:F81"/>
    <mergeCell ref="G81:J81"/>
    <mergeCell ref="K81:N81"/>
    <mergeCell ref="O81:Q81"/>
    <mergeCell ref="B79:F79"/>
    <mergeCell ref="G79:J79"/>
    <mergeCell ref="K79:N79"/>
    <mergeCell ref="O79:Q79"/>
    <mergeCell ref="K80:N80"/>
    <mergeCell ref="O80:Q80"/>
    <mergeCell ref="G75:J75"/>
    <mergeCell ref="K75:N75"/>
    <mergeCell ref="O75:Q75"/>
    <mergeCell ref="B78:F78"/>
    <mergeCell ref="G78:J78"/>
    <mergeCell ref="K78:N78"/>
    <mergeCell ref="O78:Q78"/>
    <mergeCell ref="B76:F76"/>
    <mergeCell ref="G76:J76"/>
    <mergeCell ref="K76:N76"/>
    <mergeCell ref="O76:Q76"/>
    <mergeCell ref="B75:F75"/>
    <mergeCell ref="B73:J73"/>
    <mergeCell ref="K74:N74"/>
    <mergeCell ref="B20:F21"/>
    <mergeCell ref="O20:Q21"/>
    <mergeCell ref="G20:N21"/>
    <mergeCell ref="D56:D57"/>
    <mergeCell ref="C31:C33"/>
    <mergeCell ref="B55:B57"/>
    <mergeCell ref="E41:E42"/>
    <mergeCell ref="D29:D30"/>
    <mergeCell ref="E29:E30"/>
    <mergeCell ref="E32:E33"/>
    <mergeCell ref="D32:D33"/>
    <mergeCell ref="D35:D36"/>
    <mergeCell ref="E35:E36"/>
    <mergeCell ref="C34:C36"/>
    <mergeCell ref="B34:B36"/>
    <mergeCell ref="B58:B60"/>
    <mergeCell ref="C55:C57"/>
    <mergeCell ref="C43:C45"/>
    <mergeCell ref="C58:C60"/>
    <mergeCell ref="C61:C63"/>
    <mergeCell ref="G61:G63"/>
    <mergeCell ref="F53:F54"/>
    <mergeCell ref="F56:F57"/>
    <mergeCell ref="R20:U20"/>
    <mergeCell ref="B6:E9"/>
    <mergeCell ref="B52:B54"/>
    <mergeCell ref="C52:C54"/>
    <mergeCell ref="D53:D54"/>
    <mergeCell ref="E53:E54"/>
    <mergeCell ref="T43:T45"/>
    <mergeCell ref="T49:T51"/>
    <mergeCell ref="S52:S54"/>
    <mergeCell ref="F35:F36"/>
    <mergeCell ref="G55:G57"/>
    <mergeCell ref="E56:E57"/>
    <mergeCell ref="F6:Y6"/>
    <mergeCell ref="F8:Y8"/>
    <mergeCell ref="F7:Y7"/>
    <mergeCell ref="V20:Y20"/>
    <mergeCell ref="B18:L18"/>
    <mergeCell ref="B10:AA10"/>
    <mergeCell ref="B11:AA11"/>
    <mergeCell ref="V21:V22"/>
    <mergeCell ref="F24:F27"/>
    <mergeCell ref="E24:E27"/>
    <mergeCell ref="D24:D27"/>
    <mergeCell ref="B5:U5"/>
    <mergeCell ref="F29:F30"/>
    <mergeCell ref="B14:F14"/>
    <mergeCell ref="B13:F13"/>
    <mergeCell ref="B31:B33"/>
    <mergeCell ref="C28:C30"/>
    <mergeCell ref="B28:B30"/>
    <mergeCell ref="C23:C27"/>
    <mergeCell ref="B23:B27"/>
    <mergeCell ref="S23:S27"/>
    <mergeCell ref="T23:T27"/>
    <mergeCell ref="B74:F74"/>
    <mergeCell ref="W21:W22"/>
    <mergeCell ref="X21:X22"/>
    <mergeCell ref="G74:J74"/>
    <mergeCell ref="K73:Q73"/>
    <mergeCell ref="X55:X57"/>
    <mergeCell ref="E50:E51"/>
    <mergeCell ref="F50:F51"/>
    <mergeCell ref="B40:B42"/>
    <mergeCell ref="C40:C42"/>
    <mergeCell ref="S46:S48"/>
    <mergeCell ref="T46:T48"/>
    <mergeCell ref="O74:Q74"/>
    <mergeCell ref="X74:AA74"/>
    <mergeCell ref="R74:W74"/>
    <mergeCell ref="B49:B51"/>
    <mergeCell ref="C49:C51"/>
    <mergeCell ref="D50:D51"/>
    <mergeCell ref="Y40:Y42"/>
    <mergeCell ref="X28:X30"/>
    <mergeCell ref="X31:X33"/>
    <mergeCell ref="X34:X36"/>
    <mergeCell ref="Y37:Y39"/>
    <mergeCell ref="D38:D39"/>
    <mergeCell ref="E38:E39"/>
    <mergeCell ref="F38:F39"/>
    <mergeCell ref="V40:V42"/>
    <mergeCell ref="D41:D42"/>
    <mergeCell ref="B37:B39"/>
    <mergeCell ref="C37:C39"/>
    <mergeCell ref="Y28:Y30"/>
    <mergeCell ref="Y31:Y33"/>
    <mergeCell ref="Y34:Y36"/>
    <mergeCell ref="W28:W30"/>
    <mergeCell ref="W31:W33"/>
    <mergeCell ref="W34:W36"/>
    <mergeCell ref="V28:V30"/>
    <mergeCell ref="V31:V33"/>
    <mergeCell ref="V34:V36"/>
    <mergeCell ref="S28:S30"/>
    <mergeCell ref="T28:T30"/>
    <mergeCell ref="S31:S33"/>
    <mergeCell ref="T31:T33"/>
    <mergeCell ref="S34:S36"/>
    <mergeCell ref="T34:T36"/>
    <mergeCell ref="S37:S39"/>
    <mergeCell ref="V37:V39"/>
    <mergeCell ref="X37:X39"/>
    <mergeCell ref="B46:B48"/>
    <mergeCell ref="C46:C48"/>
    <mergeCell ref="D47:D48"/>
    <mergeCell ref="V43:V45"/>
    <mergeCell ref="X43:X45"/>
    <mergeCell ref="D44:D45"/>
    <mergeCell ref="E44:E45"/>
    <mergeCell ref="F44:F45"/>
    <mergeCell ref="F41:F42"/>
    <mergeCell ref="B43:B45"/>
    <mergeCell ref="X46:X48"/>
    <mergeCell ref="V46:V48"/>
  </mergeCells>
  <phoneticPr fontId="5" type="noConversion"/>
  <conditionalFormatting sqref="F58 F61 F64 F67">
    <cfRule type="containsText" dxfId="444" priority="793" stopIfTrue="1" operator="containsText" text="Riesgo Baja">
      <formula>NOT(ISERROR(SEARCH("Riesgo Baja",F58)))</formula>
    </cfRule>
    <cfRule type="containsText" dxfId="443" priority="814" stopIfTrue="1" operator="containsText" text="riesgo Extrema">
      <formula>NOT(ISERROR(SEARCH("riesgo Extrema",F58)))</formula>
    </cfRule>
    <cfRule type="containsText" dxfId="442" priority="815" stopIfTrue="1" operator="containsText" text="riesgo Alta">
      <formula>NOT(ISERROR(SEARCH("riesgo Alta",F58)))</formula>
    </cfRule>
    <cfRule type="containsText" dxfId="441" priority="816" stopIfTrue="1" operator="containsText" text="riesgo Moderada">
      <formula>NOT(ISERROR(SEARCH("riesgo Moderada",F58)))</formula>
    </cfRule>
    <cfRule type="containsText" dxfId="440" priority="817" stopIfTrue="1" operator="containsText" text=" riesgo Baja">
      <formula>NOT(ISERROR(SEARCH(" riesgo Baja",F58)))</formula>
    </cfRule>
  </conditionalFormatting>
  <conditionalFormatting sqref="AA28:AA30">
    <cfRule type="containsText" dxfId="439" priority="485" stopIfTrue="1" operator="containsText" text="Riesgo Ata">
      <formula>NOT(ISERROR(SEARCH("Riesgo Ata",AA28)))</formula>
    </cfRule>
    <cfRule type="containsText" dxfId="438" priority="486" stopIfTrue="1" operator="containsText" text="Riesgo Moderada">
      <formula>NOT(ISERROR(SEARCH("Riesgo Moderada",AA28)))</formula>
    </cfRule>
    <cfRule type="containsText" dxfId="437" priority="487" stopIfTrue="1" operator="containsText" text="Riesgo Bajo">
      <formula>NOT(ISERROR(SEARCH("Riesgo Bajo",AA28)))</formula>
    </cfRule>
    <cfRule type="containsText" dxfId="436" priority="488" stopIfTrue="1" operator="containsText" text="Riesgo Alto">
      <formula>NOT(ISERROR(SEARCH("Riesgo Alto",AA28)))</formula>
    </cfRule>
    <cfRule type="containsText" dxfId="435" priority="489" stopIfTrue="1" operator="containsText" text="Riesgo Extremo">
      <formula>NOT(ISERROR(SEARCH("Riesgo Extremo",AA28)))</formula>
    </cfRule>
  </conditionalFormatting>
  <conditionalFormatting sqref="AA28:AA30">
    <cfRule type="containsText" dxfId="434" priority="484" stopIfTrue="1" operator="containsText" text="Riesgo Extrema">
      <formula>NOT(ISERROR(SEARCH("Riesgo Extrema",AA28)))</formula>
    </cfRule>
  </conditionalFormatting>
  <conditionalFormatting sqref="Z28:Z30">
    <cfRule type="containsText" dxfId="433" priority="479" stopIfTrue="1" operator="containsText" text="Riesgo Ata">
      <formula>NOT(ISERROR(SEARCH("Riesgo Ata",Z28)))</formula>
    </cfRule>
    <cfRule type="containsText" dxfId="432" priority="480" stopIfTrue="1" operator="containsText" text="Riesgo Moderada">
      <formula>NOT(ISERROR(SEARCH("Riesgo Moderada",Z28)))</formula>
    </cfRule>
    <cfRule type="containsText" dxfId="431" priority="481" stopIfTrue="1" operator="containsText" text="Riesgo Bajo">
      <formula>NOT(ISERROR(SEARCH("Riesgo Bajo",Z28)))</formula>
    </cfRule>
    <cfRule type="containsText" dxfId="430" priority="482" stopIfTrue="1" operator="containsText" text="Riesgo Alto">
      <formula>NOT(ISERROR(SEARCH("Riesgo Alto",Z28)))</formula>
    </cfRule>
    <cfRule type="containsText" dxfId="429" priority="483" stopIfTrue="1" operator="containsText" text="Riesgo Extremo">
      <formula>NOT(ISERROR(SEARCH("Riesgo Extremo",Z28)))</formula>
    </cfRule>
  </conditionalFormatting>
  <conditionalFormatting sqref="Z28:Z30">
    <cfRule type="containsText" dxfId="428" priority="478" stopIfTrue="1" operator="containsText" text="Riesgo Extrema">
      <formula>NOT(ISERROR(SEARCH("Riesgo Extrema",Z28)))</formula>
    </cfRule>
  </conditionalFormatting>
  <conditionalFormatting sqref="AA34:AA36">
    <cfRule type="containsText" dxfId="427" priority="473" stopIfTrue="1" operator="containsText" text="Riesgo Ata">
      <formula>NOT(ISERROR(SEARCH("Riesgo Ata",AA34)))</formula>
    </cfRule>
    <cfRule type="containsText" dxfId="426" priority="474" stopIfTrue="1" operator="containsText" text="Riesgo Moderada">
      <formula>NOT(ISERROR(SEARCH("Riesgo Moderada",AA34)))</formula>
    </cfRule>
    <cfRule type="containsText" dxfId="425" priority="475" stopIfTrue="1" operator="containsText" text="Riesgo Bajo">
      <formula>NOT(ISERROR(SEARCH("Riesgo Bajo",AA34)))</formula>
    </cfRule>
    <cfRule type="containsText" dxfId="424" priority="476" stopIfTrue="1" operator="containsText" text="Riesgo Alto">
      <formula>NOT(ISERROR(SEARCH("Riesgo Alto",AA34)))</formula>
    </cfRule>
    <cfRule type="containsText" dxfId="423" priority="477" stopIfTrue="1" operator="containsText" text="Riesgo Extremo">
      <formula>NOT(ISERROR(SEARCH("Riesgo Extremo",AA34)))</formula>
    </cfRule>
  </conditionalFormatting>
  <conditionalFormatting sqref="AA34:AA36">
    <cfRule type="containsText" dxfId="422" priority="472" stopIfTrue="1" operator="containsText" text="Riesgo Extrema">
      <formula>NOT(ISERROR(SEARCH("Riesgo Extrema",AA34)))</formula>
    </cfRule>
  </conditionalFormatting>
  <conditionalFormatting sqref="AA37:AA39">
    <cfRule type="containsText" dxfId="421" priority="467" stopIfTrue="1" operator="containsText" text="Riesgo Ata">
      <formula>NOT(ISERROR(SEARCH("Riesgo Ata",AA37)))</formula>
    </cfRule>
    <cfRule type="containsText" dxfId="420" priority="468" stopIfTrue="1" operator="containsText" text="Riesgo Moderada">
      <formula>NOT(ISERROR(SEARCH("Riesgo Moderada",AA37)))</formula>
    </cfRule>
    <cfRule type="containsText" dxfId="419" priority="469" stopIfTrue="1" operator="containsText" text="Riesgo Bajo">
      <formula>NOT(ISERROR(SEARCH("Riesgo Bajo",AA37)))</formula>
    </cfRule>
    <cfRule type="containsText" dxfId="418" priority="470" stopIfTrue="1" operator="containsText" text="Riesgo Alto">
      <formula>NOT(ISERROR(SEARCH("Riesgo Alto",AA37)))</formula>
    </cfRule>
    <cfRule type="containsText" dxfId="417" priority="471" stopIfTrue="1" operator="containsText" text="Riesgo Extremo">
      <formula>NOT(ISERROR(SEARCH("Riesgo Extremo",AA37)))</formula>
    </cfRule>
  </conditionalFormatting>
  <conditionalFormatting sqref="AA37:AA39">
    <cfRule type="containsText" dxfId="416" priority="466" stopIfTrue="1" operator="containsText" text="Riesgo Extrema">
      <formula>NOT(ISERROR(SEARCH("Riesgo Extrema",AA37)))</formula>
    </cfRule>
  </conditionalFormatting>
  <conditionalFormatting sqref="Z37:Z39">
    <cfRule type="containsText" dxfId="415" priority="461" stopIfTrue="1" operator="containsText" text="Riesgo Ata">
      <formula>NOT(ISERROR(SEARCH("Riesgo Ata",Z37)))</formula>
    </cfRule>
    <cfRule type="containsText" dxfId="414" priority="462" stopIfTrue="1" operator="containsText" text="Riesgo Moderada">
      <formula>NOT(ISERROR(SEARCH("Riesgo Moderada",Z37)))</formula>
    </cfRule>
    <cfRule type="containsText" dxfId="413" priority="463" stopIfTrue="1" operator="containsText" text="Riesgo Bajo">
      <formula>NOT(ISERROR(SEARCH("Riesgo Bajo",Z37)))</formula>
    </cfRule>
    <cfRule type="containsText" dxfId="412" priority="464" stopIfTrue="1" operator="containsText" text="Riesgo Alto">
      <formula>NOT(ISERROR(SEARCH("Riesgo Alto",Z37)))</formula>
    </cfRule>
    <cfRule type="containsText" dxfId="411" priority="465" stopIfTrue="1" operator="containsText" text="Riesgo Extremo">
      <formula>NOT(ISERROR(SEARCH("Riesgo Extremo",Z37)))</formula>
    </cfRule>
  </conditionalFormatting>
  <conditionalFormatting sqref="Z37:Z39">
    <cfRule type="containsText" dxfId="410" priority="460" stopIfTrue="1" operator="containsText" text="Riesgo Extrema">
      <formula>NOT(ISERROR(SEARCH("Riesgo Extrema",Z37)))</formula>
    </cfRule>
  </conditionalFormatting>
  <conditionalFormatting sqref="AA46:AA69">
    <cfRule type="containsText" dxfId="409" priority="431" stopIfTrue="1" operator="containsText" text="Riesgo Ata">
      <formula>NOT(ISERROR(SEARCH("Riesgo Ata",AA46)))</formula>
    </cfRule>
    <cfRule type="containsText" dxfId="408" priority="432" stopIfTrue="1" operator="containsText" text="Riesgo Moderada">
      <formula>NOT(ISERROR(SEARCH("Riesgo Moderada",AA46)))</formula>
    </cfRule>
    <cfRule type="containsText" dxfId="407" priority="433" stopIfTrue="1" operator="containsText" text="Riesgo Bajo">
      <formula>NOT(ISERROR(SEARCH("Riesgo Bajo",AA46)))</formula>
    </cfRule>
    <cfRule type="containsText" dxfId="406" priority="434" stopIfTrue="1" operator="containsText" text="Riesgo Alto">
      <formula>NOT(ISERROR(SEARCH("Riesgo Alto",AA46)))</formula>
    </cfRule>
    <cfRule type="containsText" dxfId="405" priority="435" stopIfTrue="1" operator="containsText" text="Riesgo Extremo">
      <formula>NOT(ISERROR(SEARCH("Riesgo Extremo",AA46)))</formula>
    </cfRule>
  </conditionalFormatting>
  <conditionalFormatting sqref="AA46:AA69">
    <cfRule type="containsText" dxfId="404" priority="430" stopIfTrue="1" operator="containsText" text="Riesgo Extrema">
      <formula>NOT(ISERROR(SEARCH("Riesgo Extrema",AA46)))</formula>
    </cfRule>
  </conditionalFormatting>
  <conditionalFormatting sqref="Z46:Z69">
    <cfRule type="containsText" dxfId="403" priority="425" stopIfTrue="1" operator="containsText" text="Riesgo Ata">
      <formula>NOT(ISERROR(SEARCH("Riesgo Ata",Z46)))</formula>
    </cfRule>
    <cfRule type="containsText" dxfId="402" priority="426" stopIfTrue="1" operator="containsText" text="Riesgo Moderada">
      <formula>NOT(ISERROR(SEARCH("Riesgo Moderada",Z46)))</formula>
    </cfRule>
    <cfRule type="containsText" dxfId="401" priority="427" stopIfTrue="1" operator="containsText" text="Riesgo Bajo">
      <formula>NOT(ISERROR(SEARCH("Riesgo Bajo",Z46)))</formula>
    </cfRule>
    <cfRule type="containsText" dxfId="400" priority="428" stopIfTrue="1" operator="containsText" text="Riesgo Alto">
      <formula>NOT(ISERROR(SEARCH("Riesgo Alto",Z46)))</formula>
    </cfRule>
    <cfRule type="containsText" dxfId="399" priority="429" stopIfTrue="1" operator="containsText" text="Riesgo Extremo">
      <formula>NOT(ISERROR(SEARCH("Riesgo Extremo",Z46)))</formula>
    </cfRule>
  </conditionalFormatting>
  <conditionalFormatting sqref="Z46:Z69">
    <cfRule type="containsText" dxfId="398" priority="424" stopIfTrue="1" operator="containsText" text="Riesgo Extrema">
      <formula>NOT(ISERROR(SEARCH("Riesgo Extrema",Z46)))</formula>
    </cfRule>
  </conditionalFormatting>
  <conditionalFormatting sqref="Z23">
    <cfRule type="containsText" dxfId="397" priority="395" stopIfTrue="1" operator="containsText" text="Riesgo Ata">
      <formula>NOT(ISERROR(SEARCH("Riesgo Ata",Z23)))</formula>
    </cfRule>
    <cfRule type="containsText" dxfId="396" priority="396" stopIfTrue="1" operator="containsText" text="Riesgo Moderada">
      <formula>NOT(ISERROR(SEARCH("Riesgo Moderada",Z23)))</formula>
    </cfRule>
    <cfRule type="containsText" dxfId="395" priority="397" stopIfTrue="1" operator="containsText" text="Riesgo Bajo">
      <formula>NOT(ISERROR(SEARCH("Riesgo Bajo",Z23)))</formula>
    </cfRule>
    <cfRule type="containsText" dxfId="394" priority="398" stopIfTrue="1" operator="containsText" text="Riesgo Alto">
      <formula>NOT(ISERROR(SEARCH("Riesgo Alto",Z23)))</formula>
    </cfRule>
    <cfRule type="containsText" dxfId="393" priority="399" stopIfTrue="1" operator="containsText" text="Riesgo Extremo">
      <formula>NOT(ISERROR(SEARCH("Riesgo Extremo",Z23)))</formula>
    </cfRule>
  </conditionalFormatting>
  <conditionalFormatting sqref="Z23">
    <cfRule type="containsText" dxfId="392" priority="394" stopIfTrue="1" operator="containsText" text="Riesgo Extrema">
      <formula>NOT(ISERROR(SEARCH("Riesgo Extrema",Z23)))</formula>
    </cfRule>
  </conditionalFormatting>
  <conditionalFormatting sqref="AA23">
    <cfRule type="containsText" dxfId="391" priority="389" stopIfTrue="1" operator="containsText" text="riesgo extrema">
      <formula>NOT(ISERROR(SEARCH("riesgo extrema",AA23)))</formula>
    </cfRule>
    <cfRule type="containsText" dxfId="390" priority="390" stopIfTrue="1" operator="containsText" text="riesgo extrema">
      <formula>NOT(ISERROR(SEARCH("riesgo extrema",AA23)))</formula>
    </cfRule>
    <cfRule type="containsText" dxfId="389" priority="391" stopIfTrue="1" operator="containsText" text="riesgo moderada">
      <formula>NOT(ISERROR(SEARCH("riesgo moderada",AA23)))</formula>
    </cfRule>
    <cfRule type="containsText" dxfId="388" priority="392" stopIfTrue="1" operator="containsText" text="Riesgo alta">
      <formula>NOT(ISERROR(SEARCH("Riesgo alta",AA23)))</formula>
    </cfRule>
    <cfRule type="containsText" dxfId="387" priority="393" stopIfTrue="1" operator="containsText" text="Riesgo baja">
      <formula>NOT(ISERROR(SEARCH("Riesgo baja",AA23)))</formula>
    </cfRule>
  </conditionalFormatting>
  <conditionalFormatting sqref="Z31:Z33">
    <cfRule type="containsText" dxfId="386" priority="384" stopIfTrue="1" operator="containsText" text="Riesgo Ata">
      <formula>NOT(ISERROR(SEARCH("Riesgo Ata",Z31)))</formula>
    </cfRule>
    <cfRule type="containsText" dxfId="385" priority="385" stopIfTrue="1" operator="containsText" text="Riesgo Moderada">
      <formula>NOT(ISERROR(SEARCH("Riesgo Moderada",Z31)))</formula>
    </cfRule>
    <cfRule type="containsText" dxfId="384" priority="386" stopIfTrue="1" operator="containsText" text="Riesgo Bajo">
      <formula>NOT(ISERROR(SEARCH("Riesgo Bajo",Z31)))</formula>
    </cfRule>
    <cfRule type="containsText" dxfId="383" priority="387" stopIfTrue="1" operator="containsText" text="Riesgo Alto">
      <formula>NOT(ISERROR(SEARCH("Riesgo Alto",Z31)))</formula>
    </cfRule>
    <cfRule type="containsText" dxfId="382" priority="388" stopIfTrue="1" operator="containsText" text="Riesgo Extremo">
      <formula>NOT(ISERROR(SEARCH("Riesgo Extremo",Z31)))</formula>
    </cfRule>
  </conditionalFormatting>
  <conditionalFormatting sqref="Z31:Z33">
    <cfRule type="containsText" dxfId="381" priority="383" stopIfTrue="1" operator="containsText" text="Riesgo Extrema">
      <formula>NOT(ISERROR(SEARCH("Riesgo Extrema",Z31)))</formula>
    </cfRule>
  </conditionalFormatting>
  <conditionalFormatting sqref="AA31:AA33">
    <cfRule type="containsText" dxfId="380" priority="373" stopIfTrue="1" operator="containsText" text="Riesgo Ata">
      <formula>NOT(ISERROR(SEARCH("Riesgo Ata",AA31)))</formula>
    </cfRule>
    <cfRule type="containsText" dxfId="379" priority="374" stopIfTrue="1" operator="containsText" text="Riesgo Moderada">
      <formula>NOT(ISERROR(SEARCH("Riesgo Moderada",AA31)))</formula>
    </cfRule>
    <cfRule type="containsText" dxfId="378" priority="375" stopIfTrue="1" operator="containsText" text="Riesgo Bajo">
      <formula>NOT(ISERROR(SEARCH("Riesgo Bajo",AA31)))</formula>
    </cfRule>
    <cfRule type="containsText" dxfId="377" priority="376" stopIfTrue="1" operator="containsText" text="Riesgo Alto">
      <formula>NOT(ISERROR(SEARCH("Riesgo Alto",AA31)))</formula>
    </cfRule>
    <cfRule type="containsText" dxfId="376" priority="377" stopIfTrue="1" operator="containsText" text="Riesgo Extremo">
      <formula>NOT(ISERROR(SEARCH("Riesgo Extremo",AA31)))</formula>
    </cfRule>
  </conditionalFormatting>
  <conditionalFormatting sqref="AA31:AA33">
    <cfRule type="containsText" dxfId="375" priority="372" stopIfTrue="1" operator="containsText" text="Riesgo Extrema">
      <formula>NOT(ISERROR(SEARCH("Riesgo Extrema",AA31)))</formula>
    </cfRule>
  </conditionalFormatting>
  <conditionalFormatting sqref="Z34:Z36">
    <cfRule type="containsText" dxfId="374" priority="367" stopIfTrue="1" operator="containsText" text="Riesgo Ata">
      <formula>NOT(ISERROR(SEARCH("Riesgo Ata",Z34)))</formula>
    </cfRule>
    <cfRule type="containsText" dxfId="373" priority="368" stopIfTrue="1" operator="containsText" text="Riesgo Moderada">
      <formula>NOT(ISERROR(SEARCH("Riesgo Moderada",Z34)))</formula>
    </cfRule>
    <cfRule type="containsText" dxfId="372" priority="369" stopIfTrue="1" operator="containsText" text="Riesgo Bajo">
      <formula>NOT(ISERROR(SEARCH("Riesgo Bajo",Z34)))</formula>
    </cfRule>
    <cfRule type="containsText" dxfId="371" priority="370" stopIfTrue="1" operator="containsText" text="Riesgo Alto">
      <formula>NOT(ISERROR(SEARCH("Riesgo Alto",Z34)))</formula>
    </cfRule>
    <cfRule type="containsText" dxfId="370" priority="371" stopIfTrue="1" operator="containsText" text="Riesgo Extremo">
      <formula>NOT(ISERROR(SEARCH("Riesgo Extremo",Z34)))</formula>
    </cfRule>
  </conditionalFormatting>
  <conditionalFormatting sqref="Z34:Z36">
    <cfRule type="containsText" dxfId="369" priority="366" stopIfTrue="1" operator="containsText" text="Riesgo Extrema">
      <formula>NOT(ISERROR(SEARCH("Riesgo Extrema",Z34)))</formula>
    </cfRule>
  </conditionalFormatting>
  <conditionalFormatting sqref="Z40:Z42">
    <cfRule type="containsText" dxfId="368" priority="355" stopIfTrue="1" operator="containsText" text="Riesgo Ata">
      <formula>NOT(ISERROR(SEARCH("Riesgo Ata",Z40)))</formula>
    </cfRule>
    <cfRule type="containsText" dxfId="367" priority="356" stopIfTrue="1" operator="containsText" text="Riesgo Moderada">
      <formula>NOT(ISERROR(SEARCH("Riesgo Moderada",Z40)))</formula>
    </cfRule>
    <cfRule type="containsText" dxfId="366" priority="357" stopIfTrue="1" operator="containsText" text="Riesgo Bajo">
      <formula>NOT(ISERROR(SEARCH("Riesgo Bajo",Z40)))</formula>
    </cfRule>
    <cfRule type="containsText" dxfId="365" priority="358" stopIfTrue="1" operator="containsText" text="Riesgo Alto">
      <formula>NOT(ISERROR(SEARCH("Riesgo Alto",Z40)))</formula>
    </cfRule>
    <cfRule type="containsText" dxfId="364" priority="359" stopIfTrue="1" operator="containsText" text="Riesgo Extremo">
      <formula>NOT(ISERROR(SEARCH("Riesgo Extremo",Z40)))</formula>
    </cfRule>
  </conditionalFormatting>
  <conditionalFormatting sqref="Z40:Z42">
    <cfRule type="containsText" dxfId="363" priority="354" stopIfTrue="1" operator="containsText" text="Riesgo Extrema">
      <formula>NOT(ISERROR(SEARCH("Riesgo Extrema",Z40)))</formula>
    </cfRule>
  </conditionalFormatting>
  <conditionalFormatting sqref="AA40:AA42">
    <cfRule type="containsText" dxfId="362" priority="349" stopIfTrue="1" operator="containsText" text="Riesgo Ata">
      <formula>NOT(ISERROR(SEARCH("Riesgo Ata",AA40)))</formula>
    </cfRule>
    <cfRule type="containsText" dxfId="361" priority="350" stopIfTrue="1" operator="containsText" text="Riesgo Moderada">
      <formula>NOT(ISERROR(SEARCH("Riesgo Moderada",AA40)))</formula>
    </cfRule>
    <cfRule type="containsText" dxfId="360" priority="351" stopIfTrue="1" operator="containsText" text="Riesgo Bajo">
      <formula>NOT(ISERROR(SEARCH("Riesgo Bajo",AA40)))</formula>
    </cfRule>
    <cfRule type="containsText" dxfId="359" priority="352" stopIfTrue="1" operator="containsText" text="Riesgo Alto">
      <formula>NOT(ISERROR(SEARCH("Riesgo Alto",AA40)))</formula>
    </cfRule>
    <cfRule type="containsText" dxfId="358" priority="353" stopIfTrue="1" operator="containsText" text="Riesgo Extremo">
      <formula>NOT(ISERROR(SEARCH("Riesgo Extremo",AA40)))</formula>
    </cfRule>
  </conditionalFormatting>
  <conditionalFormatting sqref="AA40:AA42">
    <cfRule type="containsText" dxfId="357" priority="348" stopIfTrue="1" operator="containsText" text="Riesgo Extrema">
      <formula>NOT(ISERROR(SEARCH("Riesgo Extrema",AA40)))</formula>
    </cfRule>
  </conditionalFormatting>
  <conditionalFormatting sqref="Z43:Z45">
    <cfRule type="containsText" dxfId="356" priority="343" stopIfTrue="1" operator="containsText" text="Riesgo Ata">
      <formula>NOT(ISERROR(SEARCH("Riesgo Ata",Z43)))</formula>
    </cfRule>
    <cfRule type="containsText" dxfId="355" priority="344" stopIfTrue="1" operator="containsText" text="Riesgo Moderada">
      <formula>NOT(ISERROR(SEARCH("Riesgo Moderada",Z43)))</formula>
    </cfRule>
    <cfRule type="containsText" dxfId="354" priority="345" stopIfTrue="1" operator="containsText" text="Riesgo Bajo">
      <formula>NOT(ISERROR(SEARCH("Riesgo Bajo",Z43)))</formula>
    </cfRule>
    <cfRule type="containsText" dxfId="353" priority="346" stopIfTrue="1" operator="containsText" text="Riesgo Alto">
      <formula>NOT(ISERROR(SEARCH("Riesgo Alto",Z43)))</formula>
    </cfRule>
    <cfRule type="containsText" dxfId="352" priority="347" stopIfTrue="1" operator="containsText" text="Riesgo Extremo">
      <formula>NOT(ISERROR(SEARCH("Riesgo Extremo",Z43)))</formula>
    </cfRule>
  </conditionalFormatting>
  <conditionalFormatting sqref="Z43:Z45">
    <cfRule type="containsText" dxfId="351" priority="342" stopIfTrue="1" operator="containsText" text="Riesgo Extrema">
      <formula>NOT(ISERROR(SEARCH("Riesgo Extrema",Z43)))</formula>
    </cfRule>
  </conditionalFormatting>
  <conditionalFormatting sqref="AA43:AA45">
    <cfRule type="containsText" dxfId="350" priority="332" stopIfTrue="1" operator="containsText" text="Riesgo Ata">
      <formula>NOT(ISERROR(SEARCH("Riesgo Ata",AA43)))</formula>
    </cfRule>
    <cfRule type="containsText" dxfId="349" priority="333" stopIfTrue="1" operator="containsText" text="Riesgo Moderada">
      <formula>NOT(ISERROR(SEARCH("Riesgo Moderada",AA43)))</formula>
    </cfRule>
    <cfRule type="containsText" dxfId="348" priority="334" stopIfTrue="1" operator="containsText" text="Riesgo Bajo">
      <formula>NOT(ISERROR(SEARCH("Riesgo Bajo",AA43)))</formula>
    </cfRule>
    <cfRule type="containsText" dxfId="347" priority="335" stopIfTrue="1" operator="containsText" text="Riesgo Alto">
      <formula>NOT(ISERROR(SEARCH("Riesgo Alto",AA43)))</formula>
    </cfRule>
    <cfRule type="containsText" dxfId="346" priority="336" stopIfTrue="1" operator="containsText" text="Riesgo Extremo">
      <formula>NOT(ISERROR(SEARCH("Riesgo Extremo",AA43)))</formula>
    </cfRule>
  </conditionalFormatting>
  <conditionalFormatting sqref="AA43:AA45">
    <cfRule type="containsText" dxfId="345" priority="331" stopIfTrue="1" operator="containsText" text="Riesgo Extrema">
      <formula>NOT(ISERROR(SEARCH("Riesgo Extrema",AA43)))</formula>
    </cfRule>
  </conditionalFormatting>
  <conditionalFormatting sqref="Y23 Y28 Y31 Y34 Y37 Y40 Y43 Y46 Y49 Y52 Y55 Y58 Y61 Y64 Y67">
    <cfRule type="containsText" dxfId="344" priority="218" stopIfTrue="1" operator="containsText" text="Riesgo Alto">
      <formula>NOT(ISERROR(SEARCH("Riesgo Alto",Y23)))</formula>
    </cfRule>
    <cfRule type="containsText" dxfId="343" priority="219" stopIfTrue="1" operator="containsText" text="Riesgo Moderado">
      <formula>NOT(ISERROR(SEARCH("Riesgo Moderado",Y23)))</formula>
    </cfRule>
    <cfRule type="containsText" dxfId="342" priority="220" stopIfTrue="1" operator="containsText" text="Riesgo Bajo">
      <formula>NOT(ISERROR(SEARCH("Riesgo Bajo",Y23)))</formula>
    </cfRule>
    <cfRule type="containsText" dxfId="341" priority="221" stopIfTrue="1" operator="containsText" text="Riesgo Alto">
      <formula>NOT(ISERROR(SEARCH("Riesgo Alto",Y23)))</formula>
    </cfRule>
    <cfRule type="containsText" dxfId="340" priority="222" stopIfTrue="1" operator="containsText" text="Riesgo Extremo">
      <formula>NOT(ISERROR(SEARCH("Riesgo Extremo",Y23)))</formula>
    </cfRule>
  </conditionalFormatting>
  <conditionalFormatting sqref="Y23 Y28 Y31 Y34 Y37 Y40 Y43 Y46 Y49 Y52 Y55 Y58 Y61 Y64 Y67">
    <cfRule type="containsText" dxfId="339" priority="217" stopIfTrue="1" operator="containsText" text="Riesgo Extremo">
      <formula>NOT(ISERROR(SEARCH("Riesgo Extremo",Y23)))</formula>
    </cfRule>
  </conditionalFormatting>
  <conditionalFormatting sqref="F38">
    <cfRule type="containsText" dxfId="338" priority="128" stopIfTrue="1" operator="containsText" text="Riesgo Alto">
      <formula>NOT(ISERROR(SEARCH("Riesgo Alto",F38)))</formula>
    </cfRule>
    <cfRule type="containsText" dxfId="337" priority="129" stopIfTrue="1" operator="containsText" text="Riesgo Moderado">
      <formula>NOT(ISERROR(SEARCH("Riesgo Moderado",F38)))</formula>
    </cfRule>
    <cfRule type="containsText" dxfId="336" priority="130" stopIfTrue="1" operator="containsText" text="Riesgo Bajo">
      <formula>NOT(ISERROR(SEARCH("Riesgo Bajo",F38)))</formula>
    </cfRule>
    <cfRule type="containsText" dxfId="335" priority="131" stopIfTrue="1" operator="containsText" text="Riesgo Alto">
      <formula>NOT(ISERROR(SEARCH("Riesgo Alto",F38)))</formula>
    </cfRule>
    <cfRule type="containsText" dxfId="334" priority="132" stopIfTrue="1" operator="containsText" text="Riesgo Extremo">
      <formula>NOT(ISERROR(SEARCH("Riesgo Extremo",F38)))</formula>
    </cfRule>
  </conditionalFormatting>
  <conditionalFormatting sqref="F38">
    <cfRule type="containsText" dxfId="333" priority="127" stopIfTrue="1" operator="containsText" text="Riesgo Extremo">
      <formula>NOT(ISERROR(SEARCH("Riesgo Extremo",F38)))</formula>
    </cfRule>
  </conditionalFormatting>
  <conditionalFormatting sqref="F35">
    <cfRule type="containsText" dxfId="332" priority="122" stopIfTrue="1" operator="containsText" text="Riesgo Alto">
      <formula>NOT(ISERROR(SEARCH("Riesgo Alto",F35)))</formula>
    </cfRule>
    <cfRule type="containsText" dxfId="331" priority="123" stopIfTrue="1" operator="containsText" text="Riesgo Moderado">
      <formula>NOT(ISERROR(SEARCH("Riesgo Moderado",F35)))</formula>
    </cfRule>
    <cfRule type="containsText" dxfId="330" priority="124" stopIfTrue="1" operator="containsText" text="Riesgo Bajo">
      <formula>NOT(ISERROR(SEARCH("Riesgo Bajo",F35)))</formula>
    </cfRule>
    <cfRule type="containsText" dxfId="329" priority="125" stopIfTrue="1" operator="containsText" text="Riesgo Alto">
      <formula>NOT(ISERROR(SEARCH("Riesgo Alto",F35)))</formula>
    </cfRule>
    <cfRule type="containsText" dxfId="328" priority="126" stopIfTrue="1" operator="containsText" text="Riesgo Extremo">
      <formula>NOT(ISERROR(SEARCH("Riesgo Extremo",F35)))</formula>
    </cfRule>
  </conditionalFormatting>
  <conditionalFormatting sqref="F35">
    <cfRule type="containsText" dxfId="327" priority="121" stopIfTrue="1" operator="containsText" text="Riesgo Extremo">
      <formula>NOT(ISERROR(SEARCH("Riesgo Extremo",F35)))</formula>
    </cfRule>
  </conditionalFormatting>
  <conditionalFormatting sqref="F32">
    <cfRule type="containsText" dxfId="326" priority="116" stopIfTrue="1" operator="containsText" text="Riesgo Alto">
      <formula>NOT(ISERROR(SEARCH("Riesgo Alto",F32)))</formula>
    </cfRule>
    <cfRule type="containsText" dxfId="325" priority="117" stopIfTrue="1" operator="containsText" text="Riesgo Moderado">
      <formula>NOT(ISERROR(SEARCH("Riesgo Moderado",F32)))</formula>
    </cfRule>
    <cfRule type="containsText" dxfId="324" priority="118" stopIfTrue="1" operator="containsText" text="Riesgo Bajo">
      <formula>NOT(ISERROR(SEARCH("Riesgo Bajo",F32)))</formula>
    </cfRule>
    <cfRule type="containsText" dxfId="323" priority="119" stopIfTrue="1" operator="containsText" text="Riesgo Alto">
      <formula>NOT(ISERROR(SEARCH("Riesgo Alto",F32)))</formula>
    </cfRule>
    <cfRule type="containsText" dxfId="322" priority="120" stopIfTrue="1" operator="containsText" text="Riesgo Extremo">
      <formula>NOT(ISERROR(SEARCH("Riesgo Extremo",F32)))</formula>
    </cfRule>
  </conditionalFormatting>
  <conditionalFormatting sqref="F32">
    <cfRule type="containsText" dxfId="321" priority="115" stopIfTrue="1" operator="containsText" text="Riesgo Extremo">
      <formula>NOT(ISERROR(SEARCH("Riesgo Extremo",F32)))</formula>
    </cfRule>
  </conditionalFormatting>
  <conditionalFormatting sqref="F29">
    <cfRule type="containsText" dxfId="320" priority="110" stopIfTrue="1" operator="containsText" text="Riesgo Alto">
      <formula>NOT(ISERROR(SEARCH("Riesgo Alto",F29)))</formula>
    </cfRule>
    <cfRule type="containsText" dxfId="319" priority="111" stopIfTrue="1" operator="containsText" text="Riesgo Moderado">
      <formula>NOT(ISERROR(SEARCH("Riesgo Moderado",F29)))</formula>
    </cfRule>
    <cfRule type="containsText" dxfId="318" priority="112" stopIfTrue="1" operator="containsText" text="Riesgo Bajo">
      <formula>NOT(ISERROR(SEARCH("Riesgo Bajo",F29)))</formula>
    </cfRule>
    <cfRule type="containsText" dxfId="317" priority="113" stopIfTrue="1" operator="containsText" text="Riesgo Alto">
      <formula>NOT(ISERROR(SEARCH("Riesgo Alto",F29)))</formula>
    </cfRule>
    <cfRule type="containsText" dxfId="316" priority="114" stopIfTrue="1" operator="containsText" text="Riesgo Extremo">
      <formula>NOT(ISERROR(SEARCH("Riesgo Extremo",F29)))</formula>
    </cfRule>
  </conditionalFormatting>
  <conditionalFormatting sqref="F29">
    <cfRule type="containsText" dxfId="315" priority="109" stopIfTrue="1" operator="containsText" text="Riesgo Extremo">
      <formula>NOT(ISERROR(SEARCH("Riesgo Extremo",F29)))</formula>
    </cfRule>
  </conditionalFormatting>
  <conditionalFormatting sqref="F24">
    <cfRule type="containsText" dxfId="314" priority="104" stopIfTrue="1" operator="containsText" text="Riesgo Alto">
      <formula>NOT(ISERROR(SEARCH("Riesgo Alto",F24)))</formula>
    </cfRule>
    <cfRule type="containsText" dxfId="313" priority="105" stopIfTrue="1" operator="containsText" text="Riesgo Moderado">
      <formula>NOT(ISERROR(SEARCH("Riesgo Moderado",F24)))</formula>
    </cfRule>
    <cfRule type="containsText" dxfId="312" priority="106" stopIfTrue="1" operator="containsText" text="Riesgo Bajo">
      <formula>NOT(ISERROR(SEARCH("Riesgo Bajo",F24)))</formula>
    </cfRule>
    <cfRule type="containsText" dxfId="311" priority="107" stopIfTrue="1" operator="containsText" text="Riesgo Alto">
      <formula>NOT(ISERROR(SEARCH("Riesgo Alto",F24)))</formula>
    </cfRule>
    <cfRule type="containsText" dxfId="310" priority="108" stopIfTrue="1" operator="containsText" text="Riesgo Extremo">
      <formula>NOT(ISERROR(SEARCH("Riesgo Extremo",F24)))</formula>
    </cfRule>
  </conditionalFormatting>
  <conditionalFormatting sqref="F24">
    <cfRule type="containsText" dxfId="309" priority="103" stopIfTrue="1" operator="containsText" text="Riesgo Extremo">
      <formula>NOT(ISERROR(SEARCH("Riesgo Extremo",F24)))</formula>
    </cfRule>
  </conditionalFormatting>
  <conditionalFormatting sqref="F41">
    <cfRule type="containsText" dxfId="308" priority="98" stopIfTrue="1" operator="containsText" text="Riesgo Alto">
      <formula>NOT(ISERROR(SEARCH("Riesgo Alto",F41)))</formula>
    </cfRule>
    <cfRule type="containsText" dxfId="307" priority="99" stopIfTrue="1" operator="containsText" text="Riesgo Moderado">
      <formula>NOT(ISERROR(SEARCH("Riesgo Moderado",F41)))</formula>
    </cfRule>
    <cfRule type="containsText" dxfId="306" priority="100" stopIfTrue="1" operator="containsText" text="Riesgo Bajo">
      <formula>NOT(ISERROR(SEARCH("Riesgo Bajo",F41)))</formula>
    </cfRule>
    <cfRule type="containsText" dxfId="305" priority="101" stopIfTrue="1" operator="containsText" text="Riesgo Alto">
      <formula>NOT(ISERROR(SEARCH("Riesgo Alto",F41)))</formula>
    </cfRule>
    <cfRule type="containsText" dxfId="304" priority="102" stopIfTrue="1" operator="containsText" text="Riesgo Extremo">
      <formula>NOT(ISERROR(SEARCH("Riesgo Extremo",F41)))</formula>
    </cfRule>
  </conditionalFormatting>
  <conditionalFormatting sqref="F41">
    <cfRule type="containsText" dxfId="303" priority="97" stopIfTrue="1" operator="containsText" text="Riesgo Extremo">
      <formula>NOT(ISERROR(SEARCH("Riesgo Extremo",F41)))</formula>
    </cfRule>
  </conditionalFormatting>
  <conditionalFormatting sqref="F44">
    <cfRule type="containsText" dxfId="302" priority="92" stopIfTrue="1" operator="containsText" text="Riesgo Alto">
      <formula>NOT(ISERROR(SEARCH("Riesgo Alto",F44)))</formula>
    </cfRule>
    <cfRule type="containsText" dxfId="301" priority="93" stopIfTrue="1" operator="containsText" text="Riesgo Moderado">
      <formula>NOT(ISERROR(SEARCH("Riesgo Moderado",F44)))</formula>
    </cfRule>
    <cfRule type="containsText" dxfId="300" priority="94" stopIfTrue="1" operator="containsText" text="Riesgo Bajo">
      <formula>NOT(ISERROR(SEARCH("Riesgo Bajo",F44)))</formula>
    </cfRule>
    <cfRule type="containsText" dxfId="299" priority="95" stopIfTrue="1" operator="containsText" text="Riesgo Alto">
      <formula>NOT(ISERROR(SEARCH("Riesgo Alto",F44)))</formula>
    </cfRule>
    <cfRule type="containsText" dxfId="298" priority="96" stopIfTrue="1" operator="containsText" text="Riesgo Extremo">
      <formula>NOT(ISERROR(SEARCH("Riesgo Extremo",F44)))</formula>
    </cfRule>
  </conditionalFormatting>
  <conditionalFormatting sqref="F44">
    <cfRule type="containsText" dxfId="297" priority="91" stopIfTrue="1" operator="containsText" text="Riesgo Extremo">
      <formula>NOT(ISERROR(SEARCH("Riesgo Extremo",F44)))</formula>
    </cfRule>
  </conditionalFormatting>
  <conditionalFormatting sqref="F47">
    <cfRule type="containsText" dxfId="296" priority="86" stopIfTrue="1" operator="containsText" text="Riesgo Alto">
      <formula>NOT(ISERROR(SEARCH("Riesgo Alto",F47)))</formula>
    </cfRule>
    <cfRule type="containsText" dxfId="295" priority="87" stopIfTrue="1" operator="containsText" text="Riesgo Moderado">
      <formula>NOT(ISERROR(SEARCH("Riesgo Moderado",F47)))</formula>
    </cfRule>
    <cfRule type="containsText" dxfId="294" priority="88" stopIfTrue="1" operator="containsText" text="Riesgo Bajo">
      <formula>NOT(ISERROR(SEARCH("Riesgo Bajo",F47)))</formula>
    </cfRule>
    <cfRule type="containsText" dxfId="293" priority="89" stopIfTrue="1" operator="containsText" text="Riesgo Alto">
      <formula>NOT(ISERROR(SEARCH("Riesgo Alto",F47)))</formula>
    </cfRule>
    <cfRule type="containsText" dxfId="292" priority="90" stopIfTrue="1" operator="containsText" text="Riesgo Extremo">
      <formula>NOT(ISERROR(SEARCH("Riesgo Extremo",F47)))</formula>
    </cfRule>
  </conditionalFormatting>
  <conditionalFormatting sqref="F47">
    <cfRule type="containsText" dxfId="291" priority="85" stopIfTrue="1" operator="containsText" text="Riesgo Extremo">
      <formula>NOT(ISERROR(SEARCH("Riesgo Extremo",F47)))</formula>
    </cfRule>
  </conditionalFormatting>
  <conditionalFormatting sqref="F50">
    <cfRule type="containsText" dxfId="290" priority="80" stopIfTrue="1" operator="containsText" text="Riesgo Alto">
      <formula>NOT(ISERROR(SEARCH("Riesgo Alto",F50)))</formula>
    </cfRule>
    <cfRule type="containsText" dxfId="289" priority="81" stopIfTrue="1" operator="containsText" text="Riesgo Moderado">
      <formula>NOT(ISERROR(SEARCH("Riesgo Moderado",F50)))</formula>
    </cfRule>
    <cfRule type="containsText" dxfId="288" priority="82" stopIfTrue="1" operator="containsText" text="Riesgo Bajo">
      <formula>NOT(ISERROR(SEARCH("Riesgo Bajo",F50)))</formula>
    </cfRule>
    <cfRule type="containsText" dxfId="287" priority="83" stopIfTrue="1" operator="containsText" text="Riesgo Alto">
      <formula>NOT(ISERROR(SEARCH("Riesgo Alto",F50)))</formula>
    </cfRule>
    <cfRule type="containsText" dxfId="286" priority="84" stopIfTrue="1" operator="containsText" text="Riesgo Extremo">
      <formula>NOT(ISERROR(SEARCH("Riesgo Extremo",F50)))</formula>
    </cfRule>
  </conditionalFormatting>
  <conditionalFormatting sqref="F50">
    <cfRule type="containsText" dxfId="285" priority="79" stopIfTrue="1" operator="containsText" text="Riesgo Extremo">
      <formula>NOT(ISERROR(SEARCH("Riesgo Extremo",F50)))</formula>
    </cfRule>
  </conditionalFormatting>
  <conditionalFormatting sqref="F53">
    <cfRule type="containsText" dxfId="284" priority="74" stopIfTrue="1" operator="containsText" text="Riesgo Alto">
      <formula>NOT(ISERROR(SEARCH("Riesgo Alto",F53)))</formula>
    </cfRule>
    <cfRule type="containsText" dxfId="283" priority="75" stopIfTrue="1" operator="containsText" text="Riesgo Moderado">
      <formula>NOT(ISERROR(SEARCH("Riesgo Moderado",F53)))</formula>
    </cfRule>
    <cfRule type="containsText" dxfId="282" priority="76" stopIfTrue="1" operator="containsText" text="Riesgo Bajo">
      <formula>NOT(ISERROR(SEARCH("Riesgo Bajo",F53)))</formula>
    </cfRule>
    <cfRule type="containsText" dxfId="281" priority="77" stopIfTrue="1" operator="containsText" text="Riesgo Alto">
      <formula>NOT(ISERROR(SEARCH("Riesgo Alto",F53)))</formula>
    </cfRule>
    <cfRule type="containsText" dxfId="280" priority="78" stopIfTrue="1" operator="containsText" text="Riesgo Extremo">
      <formula>NOT(ISERROR(SEARCH("Riesgo Extremo",F53)))</formula>
    </cfRule>
  </conditionalFormatting>
  <conditionalFormatting sqref="F53">
    <cfRule type="containsText" dxfId="279" priority="73" stopIfTrue="1" operator="containsText" text="Riesgo Extremo">
      <formula>NOT(ISERROR(SEARCH("Riesgo Extremo",F53)))</formula>
    </cfRule>
  </conditionalFormatting>
  <conditionalFormatting sqref="F56">
    <cfRule type="containsText" dxfId="278" priority="68" stopIfTrue="1" operator="containsText" text="Riesgo Alto">
      <formula>NOT(ISERROR(SEARCH("Riesgo Alto",F56)))</formula>
    </cfRule>
    <cfRule type="containsText" dxfId="277" priority="69" stopIfTrue="1" operator="containsText" text="Riesgo Moderado">
      <formula>NOT(ISERROR(SEARCH("Riesgo Moderado",F56)))</formula>
    </cfRule>
    <cfRule type="containsText" dxfId="276" priority="70" stopIfTrue="1" operator="containsText" text="Riesgo Bajo">
      <formula>NOT(ISERROR(SEARCH("Riesgo Bajo",F56)))</formula>
    </cfRule>
    <cfRule type="containsText" dxfId="275" priority="71" stopIfTrue="1" operator="containsText" text="Riesgo Alto">
      <formula>NOT(ISERROR(SEARCH("Riesgo Alto",F56)))</formula>
    </cfRule>
    <cfRule type="containsText" dxfId="274" priority="72" stopIfTrue="1" operator="containsText" text="Riesgo Extremo">
      <formula>NOT(ISERROR(SEARCH("Riesgo Extremo",F56)))</formula>
    </cfRule>
  </conditionalFormatting>
  <conditionalFormatting sqref="F56">
    <cfRule type="containsText" dxfId="273" priority="67" stopIfTrue="1" operator="containsText" text="Riesgo Extremo">
      <formula>NOT(ISERROR(SEARCH("Riesgo Extremo",F56)))</formula>
    </cfRule>
  </conditionalFormatting>
  <conditionalFormatting sqref="F59">
    <cfRule type="containsText" dxfId="272" priority="62" stopIfTrue="1" operator="containsText" text="Riesgo Alto">
      <formula>NOT(ISERROR(SEARCH("Riesgo Alto",F59)))</formula>
    </cfRule>
    <cfRule type="containsText" dxfId="271" priority="63" stopIfTrue="1" operator="containsText" text="Riesgo Moderado">
      <formula>NOT(ISERROR(SEARCH("Riesgo Moderado",F59)))</formula>
    </cfRule>
    <cfRule type="containsText" dxfId="270" priority="64" stopIfTrue="1" operator="containsText" text="Riesgo Bajo">
      <formula>NOT(ISERROR(SEARCH("Riesgo Bajo",F59)))</formula>
    </cfRule>
    <cfRule type="containsText" dxfId="269" priority="65" stopIfTrue="1" operator="containsText" text="Riesgo Alto">
      <formula>NOT(ISERROR(SEARCH("Riesgo Alto",F59)))</formula>
    </cfRule>
    <cfRule type="containsText" dxfId="268" priority="66" stopIfTrue="1" operator="containsText" text="Riesgo Extremo">
      <formula>NOT(ISERROR(SEARCH("Riesgo Extremo",F59)))</formula>
    </cfRule>
  </conditionalFormatting>
  <conditionalFormatting sqref="F59">
    <cfRule type="containsText" dxfId="267" priority="61" stopIfTrue="1" operator="containsText" text="Riesgo Extremo">
      <formula>NOT(ISERROR(SEARCH("Riesgo Extremo",F59)))</formula>
    </cfRule>
  </conditionalFormatting>
  <conditionalFormatting sqref="F62">
    <cfRule type="containsText" dxfId="266" priority="56" stopIfTrue="1" operator="containsText" text="Riesgo Alto">
      <formula>NOT(ISERROR(SEARCH("Riesgo Alto",F62)))</formula>
    </cfRule>
    <cfRule type="containsText" dxfId="265" priority="57" stopIfTrue="1" operator="containsText" text="Riesgo Moderado">
      <formula>NOT(ISERROR(SEARCH("Riesgo Moderado",F62)))</formula>
    </cfRule>
    <cfRule type="containsText" dxfId="264" priority="58" stopIfTrue="1" operator="containsText" text="Riesgo Bajo">
      <formula>NOT(ISERROR(SEARCH("Riesgo Bajo",F62)))</formula>
    </cfRule>
    <cfRule type="containsText" dxfId="263" priority="59" stopIfTrue="1" operator="containsText" text="Riesgo Alto">
      <formula>NOT(ISERROR(SEARCH("Riesgo Alto",F62)))</formula>
    </cfRule>
    <cfRule type="containsText" dxfId="262" priority="60" stopIfTrue="1" operator="containsText" text="Riesgo Extremo">
      <formula>NOT(ISERROR(SEARCH("Riesgo Extremo",F62)))</formula>
    </cfRule>
  </conditionalFormatting>
  <conditionalFormatting sqref="F62">
    <cfRule type="containsText" dxfId="261" priority="55" stopIfTrue="1" operator="containsText" text="Riesgo Extremo">
      <formula>NOT(ISERROR(SEARCH("Riesgo Extremo",F62)))</formula>
    </cfRule>
  </conditionalFormatting>
  <conditionalFormatting sqref="F65">
    <cfRule type="containsText" dxfId="260" priority="50" stopIfTrue="1" operator="containsText" text="Riesgo Alto">
      <formula>NOT(ISERROR(SEARCH("Riesgo Alto",F65)))</formula>
    </cfRule>
    <cfRule type="containsText" dxfId="259" priority="51" stopIfTrue="1" operator="containsText" text="Riesgo Moderado">
      <formula>NOT(ISERROR(SEARCH("Riesgo Moderado",F65)))</formula>
    </cfRule>
    <cfRule type="containsText" dxfId="258" priority="52" stopIfTrue="1" operator="containsText" text="Riesgo Bajo">
      <formula>NOT(ISERROR(SEARCH("Riesgo Bajo",F65)))</formula>
    </cfRule>
    <cfRule type="containsText" dxfId="257" priority="53" stopIfTrue="1" operator="containsText" text="Riesgo Alto">
      <formula>NOT(ISERROR(SEARCH("Riesgo Alto",F65)))</formula>
    </cfRule>
    <cfRule type="containsText" dxfId="256" priority="54" stopIfTrue="1" operator="containsText" text="Riesgo Extremo">
      <formula>NOT(ISERROR(SEARCH("Riesgo Extremo",F65)))</formula>
    </cfRule>
  </conditionalFormatting>
  <conditionalFormatting sqref="F65">
    <cfRule type="containsText" dxfId="255" priority="49" stopIfTrue="1" operator="containsText" text="Riesgo Extremo">
      <formula>NOT(ISERROR(SEARCH("Riesgo Extremo",F65)))</formula>
    </cfRule>
  </conditionalFormatting>
  <conditionalFormatting sqref="F68">
    <cfRule type="containsText" dxfId="254" priority="44" stopIfTrue="1" operator="containsText" text="Riesgo Alto">
      <formula>NOT(ISERROR(SEARCH("Riesgo Alto",F68)))</formula>
    </cfRule>
    <cfRule type="containsText" dxfId="253" priority="45" stopIfTrue="1" operator="containsText" text="Riesgo Moderado">
      <formula>NOT(ISERROR(SEARCH("Riesgo Moderado",F68)))</formula>
    </cfRule>
    <cfRule type="containsText" dxfId="252" priority="46" stopIfTrue="1" operator="containsText" text="Riesgo Bajo">
      <formula>NOT(ISERROR(SEARCH("Riesgo Bajo",F68)))</formula>
    </cfRule>
    <cfRule type="containsText" dxfId="251" priority="47" stopIfTrue="1" operator="containsText" text="Riesgo Alto">
      <formula>NOT(ISERROR(SEARCH("Riesgo Alto",F68)))</formula>
    </cfRule>
    <cfRule type="containsText" dxfId="250" priority="48" stopIfTrue="1" operator="containsText" text="Riesgo Extremo">
      <formula>NOT(ISERROR(SEARCH("Riesgo Extremo",F68)))</formula>
    </cfRule>
  </conditionalFormatting>
  <conditionalFormatting sqref="F68">
    <cfRule type="containsText" dxfId="249" priority="43" stopIfTrue="1" operator="containsText" text="Riesgo Extremo">
      <formula>NOT(ISERROR(SEARCH("Riesgo Extremo",F68)))</formula>
    </cfRule>
  </conditionalFormatting>
  <dataValidations count="11">
    <dataValidation type="list" allowBlank="1" showDropDown="1" showInputMessage="1" showErrorMessage="1" sqref="I38:I69 I29:I30 I32:I36 I24:I27">
      <formula1>PROBABILIDAD</formula1>
    </dataValidation>
    <dataValidation type="list" allowBlank="1" showInputMessage="1" showErrorMessage="1" errorTitle="ERROR" error="Este valor no es permitido" sqref="G55:G69">
      <formula1>EXISTENCONTROLES</formula1>
    </dataValidation>
    <dataValidation type="list" allowBlank="1" showInputMessage="1" showErrorMessage="1" sqref="K55:K69">
      <formula1>HerramientaControl</formula1>
    </dataValidation>
    <dataValidation type="list" allowBlank="1" showInputMessage="1" showErrorMessage="1" errorTitle="ERROR" error="Este valor no es permitido" sqref="L55:L69 M23:M69">
      <formula1>ManualesInstructivos</formula1>
    </dataValidation>
    <dataValidation type="list" allowBlank="1" showInputMessage="1" showErrorMessage="1" errorTitle="ERROR" error="Este valor no es permitido" sqref="P55:P69 O23:O69">
      <formula1>ResponDefinidos</formula1>
    </dataValidation>
    <dataValidation type="list" allowBlank="1" showInputMessage="1" showErrorMessage="1" errorTitle="ERROR" error="Este valor no es permitido" sqref="Q55:Q69 P23:P54">
      <formula1>FrecuenciaSeguim</formula1>
    </dataValidation>
    <dataValidation type="list" allowBlank="1" showDropDown="1" showInputMessage="1" showErrorMessage="1" sqref="J38:J69 I37 J23:J36">
      <formula1>IMPACTO</formula1>
    </dataValidation>
    <dataValidation type="list" allowBlank="1" showInputMessage="1" showErrorMessage="1" errorTitle="ERROR" error="Este valor no es permitido" sqref="N23:N69">
      <formula1>HerramientaEfectiva</formula1>
    </dataValidation>
    <dataValidation type="list" allowBlank="1" showInputMessage="1" showErrorMessage="1" errorTitle="ERROR" error="Este valor no es permitido" sqref="L23:L54">
      <formula1>HerramientaControl</formula1>
    </dataValidation>
    <dataValidation type="list" allowBlank="1" showInputMessage="1" showErrorMessage="1" errorTitle="Dato erróneo" error="Solo elementos de la lista" sqref="K23:K54">
      <formula1>ExistenManuales</formula1>
    </dataValidation>
    <dataValidation type="list" allowBlank="1" showInputMessage="1" showErrorMessage="1" errorTitle="Dato erróneo" error="Solo elementos de la lista" sqref="Q23:Q54">
      <formula1>EvidenciaSeguimiento</formula1>
    </dataValidation>
  </dataValidations>
  <printOptions horizontalCentered="1" verticalCentered="1"/>
  <pageMargins left="0.98425196850393704" right="0" top="0" bottom="0" header="0" footer="0"/>
  <pageSetup scale="24" fitToHeight="2"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DB!$D$4:$D$6</xm:f>
          </x14:formula1>
          <xm:sqref>G23:G54</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theme="0"/>
  </sheetPr>
  <dimension ref="B1:AB68"/>
  <sheetViews>
    <sheetView tabSelected="1" topLeftCell="B1" zoomScale="50" zoomScaleNormal="50" workbookViewId="0">
      <selection activeCell="I19" sqref="I19:I22"/>
    </sheetView>
  </sheetViews>
  <sheetFormatPr baseColWidth="10" defaultColWidth="11.42578125" defaultRowHeight="93.75" customHeight="1" x14ac:dyDescent="0.35"/>
  <cols>
    <col min="1" max="1" width="0" style="94" hidden="1" customWidth="1"/>
    <col min="2" max="2" width="6.42578125" style="94" customWidth="1"/>
    <col min="3" max="3" width="10.7109375" style="94" customWidth="1"/>
    <col min="4" max="4" width="38.28515625" style="94" customWidth="1"/>
    <col min="5" max="5" width="46.7109375" style="94" customWidth="1"/>
    <col min="6" max="6" width="23.7109375" style="94" customWidth="1"/>
    <col min="7" max="7" width="23.42578125" style="94" customWidth="1"/>
    <col min="8" max="8" width="20.42578125" style="94" customWidth="1"/>
    <col min="9" max="9" width="29.140625" style="94" customWidth="1"/>
    <col min="10" max="10" width="51" style="94" customWidth="1"/>
    <col min="11" max="11" width="22.28515625" style="94" hidden="1" customWidth="1"/>
    <col min="12" max="12" width="24.7109375" style="94" customWidth="1"/>
    <col min="13" max="13" width="19.7109375" style="94" customWidth="1"/>
    <col min="14" max="14" width="23.7109375" style="94" customWidth="1"/>
    <col min="15" max="15" width="32" style="94" customWidth="1"/>
    <col min="16" max="16" width="20.7109375" style="94" customWidth="1"/>
    <col min="17" max="17" width="61.28515625" style="94" customWidth="1"/>
    <col min="18" max="18" width="38.140625" style="94" customWidth="1"/>
    <col min="19" max="19" width="26.5703125" style="94" customWidth="1"/>
    <col min="20" max="20" width="40.140625" style="94" customWidth="1"/>
    <col min="21" max="21" width="16.85546875" style="94" customWidth="1"/>
    <col min="22" max="22" width="17.140625" style="94" customWidth="1"/>
    <col min="23" max="23" width="36.85546875" style="94" customWidth="1"/>
    <col min="24" max="25" width="28.85546875" style="94" customWidth="1"/>
    <col min="26" max="16384" width="11.42578125" style="94"/>
  </cols>
  <sheetData>
    <row r="1" spans="2:28" ht="24" thickBot="1" x14ac:dyDescent="0.4"/>
    <row r="2" spans="2:28" ht="23.25" x14ac:dyDescent="0.35">
      <c r="C2" s="1236"/>
      <c r="D2" s="1250" t="s">
        <v>68</v>
      </c>
      <c r="E2" s="1251"/>
      <c r="F2" s="1251"/>
      <c r="G2" s="1251"/>
      <c r="H2" s="1251"/>
      <c r="I2" s="1251"/>
      <c r="J2" s="1251"/>
      <c r="K2" s="1251"/>
      <c r="L2" s="1251"/>
      <c r="M2" s="1251"/>
      <c r="N2" s="1251"/>
      <c r="O2" s="1251"/>
      <c r="P2" s="1251"/>
      <c r="Q2" s="1251"/>
      <c r="R2" s="1251"/>
      <c r="S2" s="1251"/>
      <c r="T2" s="1251"/>
      <c r="U2" s="1251"/>
      <c r="V2" s="1251"/>
      <c r="W2" s="1252"/>
      <c r="X2" s="1244" t="s">
        <v>571</v>
      </c>
      <c r="Y2" s="1245"/>
    </row>
    <row r="3" spans="2:28" ht="23.25" x14ac:dyDescent="0.35">
      <c r="C3" s="1237"/>
      <c r="D3" s="1239" t="s">
        <v>58</v>
      </c>
      <c r="E3" s="1240"/>
      <c r="F3" s="1240"/>
      <c r="G3" s="1240"/>
      <c r="H3" s="1240"/>
      <c r="I3" s="1240"/>
      <c r="J3" s="1240"/>
      <c r="K3" s="1240"/>
      <c r="L3" s="1240"/>
      <c r="M3" s="1240"/>
      <c r="N3" s="1240"/>
      <c r="O3" s="1240"/>
      <c r="P3" s="1240"/>
      <c r="Q3" s="1240"/>
      <c r="R3" s="1240"/>
      <c r="S3" s="1240"/>
      <c r="T3" s="1240"/>
      <c r="U3" s="1240"/>
      <c r="V3" s="1240"/>
      <c r="W3" s="1241"/>
      <c r="X3" s="1246" t="s">
        <v>216</v>
      </c>
      <c r="Y3" s="1247"/>
    </row>
    <row r="4" spans="2:28" ht="23.25" x14ac:dyDescent="0.35">
      <c r="C4" s="1237"/>
      <c r="D4" s="1239" t="s">
        <v>59</v>
      </c>
      <c r="E4" s="1240"/>
      <c r="F4" s="1240"/>
      <c r="G4" s="1240"/>
      <c r="H4" s="1240"/>
      <c r="I4" s="1240"/>
      <c r="J4" s="1240"/>
      <c r="K4" s="1240"/>
      <c r="L4" s="1240"/>
      <c r="M4" s="1240"/>
      <c r="N4" s="1240"/>
      <c r="O4" s="1240"/>
      <c r="P4" s="1240"/>
      <c r="Q4" s="1240"/>
      <c r="R4" s="1240"/>
      <c r="S4" s="1240"/>
      <c r="T4" s="1240"/>
      <c r="U4" s="1240"/>
      <c r="V4" s="1240"/>
      <c r="W4" s="1241"/>
      <c r="X4" s="1246" t="s">
        <v>555</v>
      </c>
      <c r="Y4" s="1247"/>
    </row>
    <row r="5" spans="2:28" ht="34.5" customHeight="1" thickBot="1" x14ac:dyDescent="0.4">
      <c r="C5" s="1238"/>
      <c r="D5" s="1115" t="s">
        <v>570</v>
      </c>
      <c r="E5" s="1116"/>
      <c r="F5" s="1116"/>
      <c r="G5" s="1116"/>
      <c r="H5" s="1116"/>
      <c r="I5" s="1116"/>
      <c r="J5" s="1116"/>
      <c r="K5" s="1116"/>
      <c r="L5" s="1116"/>
      <c r="M5" s="1116"/>
      <c r="N5" s="1116"/>
      <c r="O5" s="1116"/>
      <c r="P5" s="1116"/>
      <c r="Q5" s="1116"/>
      <c r="R5" s="1116"/>
      <c r="S5" s="1116"/>
      <c r="T5" s="1116"/>
      <c r="U5" s="1116"/>
      <c r="V5" s="1116"/>
      <c r="W5" s="1117"/>
      <c r="X5" s="1248" t="s">
        <v>61</v>
      </c>
      <c r="Y5" s="1249"/>
    </row>
    <row r="6" spans="2:28" ht="52.5" customHeight="1" thickBot="1" x14ac:dyDescent="0.4">
      <c r="C6" s="1257" t="str">
        <f>+'SEPG-F-056'!B6</f>
        <v>PROCESO " GESTIÓN CONTRACTUAL Y DE SEGUIMIENTO DE INFRAESTRUCTURA DE TRANSPORTE "</v>
      </c>
      <c r="D6" s="1257"/>
      <c r="E6" s="1257"/>
      <c r="F6" s="1257"/>
      <c r="G6" s="1257"/>
      <c r="H6" s="1257"/>
      <c r="I6" s="1257"/>
      <c r="J6" s="1257"/>
      <c r="K6" s="1257"/>
      <c r="L6" s="1257"/>
      <c r="M6" s="1257"/>
      <c r="N6" s="1257"/>
      <c r="O6" s="1257"/>
      <c r="P6" s="1257"/>
      <c r="Q6" s="1257"/>
      <c r="R6" s="1257"/>
      <c r="S6" s="1257"/>
      <c r="T6" s="1257"/>
      <c r="U6" s="1257"/>
      <c r="V6" s="1257"/>
      <c r="W6" s="1257"/>
      <c r="X6" s="1257"/>
      <c r="Y6" s="1257"/>
    </row>
    <row r="7" spans="2:28" ht="36" customHeight="1" x14ac:dyDescent="0.35">
      <c r="C7" s="1258" t="str">
        <f>+'SEPG-F-056'!B7</f>
        <v>MAPA DE RIESGO Y MEDIDAS ANTICORRUPCION VICEPRESIDENCIA EJECUTIVA 2017</v>
      </c>
      <c r="D7" s="1259"/>
      <c r="E7" s="1259"/>
      <c r="F7" s="1259"/>
      <c r="G7" s="1259"/>
      <c r="H7" s="1259"/>
      <c r="I7" s="1259"/>
      <c r="J7" s="1259"/>
      <c r="K7" s="1259"/>
      <c r="L7" s="1259"/>
      <c r="M7" s="1259"/>
      <c r="N7" s="1259"/>
      <c r="O7" s="1259"/>
      <c r="P7" s="1259"/>
      <c r="Q7" s="1259"/>
      <c r="R7" s="1259"/>
      <c r="S7" s="1259"/>
      <c r="T7" s="1259"/>
      <c r="U7" s="1259"/>
      <c r="V7" s="1259"/>
      <c r="W7" s="1259"/>
      <c r="X7" s="1259"/>
      <c r="Y7" s="1260"/>
    </row>
    <row r="8" spans="2:28" ht="35.25" customHeight="1" x14ac:dyDescent="0.35">
      <c r="C8" s="97" t="str">
        <f>+'SEPG-F-056'!B9</f>
        <v>FECHA ELABORACION</v>
      </c>
      <c r="D8" s="1039">
        <v>42736</v>
      </c>
      <c r="E8" s="1040"/>
      <c r="F8" s="1040"/>
      <c r="G8" s="1040"/>
      <c r="H8" s="1040"/>
      <c r="I8" s="1040"/>
      <c r="J8" s="1040"/>
      <c r="K8" s="1040"/>
      <c r="L8" s="1040"/>
      <c r="M8" s="1040"/>
      <c r="N8" s="1040"/>
      <c r="O8" s="1040"/>
      <c r="P8" s="1040"/>
      <c r="Q8" s="1040"/>
      <c r="R8" s="1040"/>
      <c r="S8" s="1040"/>
      <c r="T8" s="1040"/>
      <c r="U8" s="1040"/>
      <c r="V8" s="1040"/>
      <c r="W8" s="1040"/>
      <c r="X8" s="1040"/>
      <c r="Y8" s="1040"/>
      <c r="Z8" s="1040"/>
      <c r="AA8" s="1040"/>
      <c r="AB8" s="1040"/>
    </row>
    <row r="9" spans="2:28" s="95" customFormat="1" ht="99" customHeight="1" thickBot="1" x14ac:dyDescent="0.4">
      <c r="C9" s="1124" t="s">
        <v>213</v>
      </c>
      <c r="D9" s="1125"/>
      <c r="E9" s="1126" t="str">
        <f>+'SEPG-F-056'!D10</f>
        <v>Garantizar el buen desarrollo de la ejecución contractual, mediante la supervisión, administración, seguimiento, verificación y evaluación del cumplimiento de los contratos de Interventoría y de Concesión u otras formas de Asociación Público Privada de Infraestructura de Transporte en todos sus modos; incorporando la gestión social, predial y ambiental, para ofrecer infraestructura de calidad para el desarrollo del país.</v>
      </c>
      <c r="F9" s="1127"/>
      <c r="G9" s="1127"/>
      <c r="H9" s="1127"/>
      <c r="I9" s="1127"/>
      <c r="J9" s="1127"/>
      <c r="K9" s="1127"/>
      <c r="L9" s="1127"/>
      <c r="M9" s="1127"/>
      <c r="N9" s="1127"/>
      <c r="O9" s="1127"/>
      <c r="P9" s="1127"/>
      <c r="Q9" s="1127"/>
      <c r="R9" s="1127"/>
      <c r="S9" s="1127"/>
      <c r="T9" s="1127"/>
      <c r="U9" s="1127"/>
      <c r="V9" s="1127"/>
      <c r="W9" s="1127"/>
      <c r="X9" s="1127"/>
      <c r="Y9" s="1128"/>
    </row>
    <row r="10" spans="2:28" ht="36" customHeight="1" x14ac:dyDescent="0.35">
      <c r="C10" s="1294" t="s">
        <v>210</v>
      </c>
      <c r="D10" s="1295"/>
      <c r="E10" s="1295"/>
      <c r="F10" s="1295"/>
      <c r="G10" s="1295"/>
      <c r="H10" s="1295"/>
      <c r="I10" s="1295"/>
      <c r="J10" s="1295"/>
      <c r="K10" s="1295"/>
      <c r="L10" s="1295"/>
      <c r="M10" s="1295"/>
      <c r="N10" s="1295"/>
      <c r="O10" s="1295"/>
      <c r="P10" s="1295"/>
      <c r="Q10" s="1295"/>
      <c r="R10" s="1295"/>
      <c r="S10" s="1295"/>
      <c r="T10" s="1295"/>
      <c r="U10" s="1295"/>
      <c r="V10" s="1295"/>
      <c r="W10" s="1295"/>
      <c r="X10" s="1295"/>
      <c r="Y10" s="1296"/>
    </row>
    <row r="11" spans="2:28" ht="34.5" hidden="1" customHeight="1" x14ac:dyDescent="0.35">
      <c r="B11" s="97"/>
      <c r="C11" s="1129"/>
      <c r="D11" s="1130"/>
      <c r="E11" s="1130"/>
      <c r="F11" s="1130"/>
      <c r="G11" s="1130"/>
      <c r="H11" s="1130"/>
      <c r="I11" s="1130"/>
      <c r="J11" s="1130"/>
      <c r="K11" s="1130"/>
      <c r="L11" s="1130"/>
      <c r="M11" s="1130"/>
      <c r="N11" s="1130"/>
      <c r="O11" s="1130"/>
      <c r="P11" s="1130"/>
      <c r="Q11" s="1130"/>
      <c r="R11" s="1130"/>
      <c r="S11" s="1130"/>
      <c r="T11" s="1130"/>
      <c r="U11" s="1130"/>
      <c r="V11" s="1130"/>
      <c r="W11" s="1130"/>
      <c r="X11" s="1130"/>
      <c r="Y11" s="1131"/>
    </row>
    <row r="12" spans="2:28" ht="112.5" customHeight="1" x14ac:dyDescent="0.35">
      <c r="C12" s="1253" t="s">
        <v>259</v>
      </c>
      <c r="D12" s="1254"/>
      <c r="E12" s="1254"/>
      <c r="F12" s="1254"/>
      <c r="G12" s="1254"/>
      <c r="H12" s="1254"/>
      <c r="I12" s="1254"/>
      <c r="J12" s="1254"/>
      <c r="K12" s="1254"/>
      <c r="L12" s="1254"/>
      <c r="M12" s="1254" t="s">
        <v>206</v>
      </c>
      <c r="N12" s="1254"/>
      <c r="O12" s="1254"/>
      <c r="P12" s="1254"/>
      <c r="Q12" s="1254"/>
      <c r="R12" s="1254"/>
      <c r="S12" s="1254"/>
      <c r="T12" s="1254"/>
      <c r="U12" s="1261"/>
      <c r="V12" s="1261"/>
      <c r="W12" s="1261"/>
      <c r="X12" s="1261"/>
      <c r="Y12" s="1262"/>
    </row>
    <row r="13" spans="2:28" ht="112.5" customHeight="1" thickBot="1" x14ac:dyDescent="0.4">
      <c r="C13" s="1255"/>
      <c r="D13" s="1256"/>
      <c r="E13" s="1256"/>
      <c r="F13" s="1256"/>
      <c r="G13" s="1256"/>
      <c r="H13" s="1256"/>
      <c r="I13" s="1256"/>
      <c r="J13" s="1256"/>
      <c r="K13" s="1256"/>
      <c r="L13" s="1256"/>
      <c r="M13" s="1256"/>
      <c r="N13" s="1256"/>
      <c r="O13" s="1256"/>
      <c r="P13" s="1256"/>
      <c r="Q13" s="1256"/>
      <c r="R13" s="1256"/>
      <c r="S13" s="1256"/>
      <c r="T13" s="1256"/>
      <c r="U13" s="1263"/>
      <c r="V13" s="1263"/>
      <c r="W13" s="1263"/>
      <c r="X13" s="1263"/>
      <c r="Y13" s="1264"/>
    </row>
    <row r="14" spans="2:28" ht="24" thickBot="1" x14ac:dyDescent="0.4">
      <c r="C14" s="98"/>
      <c r="D14" s="98"/>
      <c r="E14" s="98"/>
      <c r="F14" s="99"/>
      <c r="G14" s="99"/>
      <c r="H14" s="96"/>
      <c r="I14" s="96"/>
      <c r="J14" s="96"/>
      <c r="K14" s="96"/>
      <c r="L14" s="96"/>
      <c r="M14" s="96"/>
      <c r="N14" s="96"/>
      <c r="O14" s="96"/>
      <c r="P14" s="96"/>
      <c r="Q14" s="96"/>
      <c r="R14" s="96"/>
    </row>
    <row r="15" spans="2:28" ht="93.75" customHeight="1" x14ac:dyDescent="0.35">
      <c r="C15" s="1154" t="s">
        <v>106</v>
      </c>
      <c r="D15" s="1155"/>
      <c r="E15" s="1155"/>
      <c r="F15" s="1155"/>
      <c r="G15" s="1155"/>
      <c r="H15" s="1155"/>
      <c r="I15" s="1156"/>
      <c r="J15" s="1160" t="s">
        <v>107</v>
      </c>
      <c r="K15" s="1155"/>
      <c r="L15" s="1155"/>
      <c r="M15" s="1155"/>
      <c r="N15" s="1155"/>
      <c r="O15" s="1156"/>
      <c r="P15" s="131"/>
      <c r="Q15" s="1291" t="s">
        <v>62</v>
      </c>
      <c r="R15" s="1292"/>
      <c r="S15" s="1292"/>
      <c r="T15" s="1292"/>
      <c r="U15" s="1292"/>
      <c r="V15" s="1292"/>
      <c r="W15" s="1292"/>
      <c r="X15" s="1292"/>
      <c r="Y15" s="1293"/>
    </row>
    <row r="16" spans="2:28" ht="24" customHeight="1" thickBot="1" x14ac:dyDescent="0.4">
      <c r="C16" s="1157"/>
      <c r="D16" s="1158"/>
      <c r="E16" s="1158"/>
      <c r="F16" s="1158"/>
      <c r="G16" s="1158"/>
      <c r="H16" s="1158"/>
      <c r="I16" s="1159"/>
      <c r="J16" s="1161"/>
      <c r="K16" s="1162"/>
      <c r="L16" s="1162"/>
      <c r="M16" s="1162"/>
      <c r="N16" s="1162"/>
      <c r="O16" s="1163"/>
      <c r="P16" s="112"/>
      <c r="Q16" s="1118" t="s">
        <v>92</v>
      </c>
      <c r="R16" s="1132" t="s">
        <v>45</v>
      </c>
      <c r="S16" s="1133"/>
      <c r="T16" s="1134"/>
      <c r="U16" s="1132" t="s">
        <v>64</v>
      </c>
      <c r="V16" s="1134"/>
      <c r="W16" s="1118" t="s">
        <v>67</v>
      </c>
      <c r="X16" s="1265" t="s">
        <v>139</v>
      </c>
      <c r="Y16" s="1266"/>
    </row>
    <row r="17" spans="2:25" s="100" customFormat="1" ht="104.25" customHeight="1" thickBot="1" x14ac:dyDescent="0.25">
      <c r="C17" s="497" t="s">
        <v>28</v>
      </c>
      <c r="D17" s="489" t="s">
        <v>12</v>
      </c>
      <c r="E17" s="489" t="s">
        <v>204</v>
      </c>
      <c r="F17" s="489" t="s">
        <v>21</v>
      </c>
      <c r="G17" s="489" t="s">
        <v>1</v>
      </c>
      <c r="H17" s="489" t="s">
        <v>2</v>
      </c>
      <c r="I17" s="489" t="s">
        <v>102</v>
      </c>
      <c r="J17" s="489" t="s">
        <v>103</v>
      </c>
      <c r="K17" s="489" t="s">
        <v>104</v>
      </c>
      <c r="L17" s="489" t="s">
        <v>2</v>
      </c>
      <c r="M17" s="489" t="s">
        <v>1</v>
      </c>
      <c r="N17" s="489" t="s">
        <v>31</v>
      </c>
      <c r="O17" s="489" t="s">
        <v>57</v>
      </c>
      <c r="P17" s="430" t="s">
        <v>13</v>
      </c>
      <c r="Q17" s="1119"/>
      <c r="R17" s="489" t="s">
        <v>45</v>
      </c>
      <c r="S17" s="489" t="s">
        <v>457</v>
      </c>
      <c r="T17" s="489" t="s">
        <v>458</v>
      </c>
      <c r="U17" s="489" t="s">
        <v>65</v>
      </c>
      <c r="V17" s="489" t="s">
        <v>66</v>
      </c>
      <c r="W17" s="1119"/>
      <c r="X17" s="1267"/>
      <c r="Y17" s="1268"/>
    </row>
    <row r="18" spans="2:25" ht="108.75" customHeight="1" thickBot="1" x14ac:dyDescent="0.4">
      <c r="C18" s="1151" t="str">
        <f>'SEPG-F-057'!B17</f>
        <v>GC-VEJ  1</v>
      </c>
      <c r="D18" s="1112" t="str">
        <f>IF(COUNTA('SEPG-F-057'!C17)&gt;0,'SEPG-F-057'!C17,"")</f>
        <v>Manipulación de informes de seguimiento a contratos para favorecer a un tercero.</v>
      </c>
      <c r="E18" s="1112" t="str">
        <f>IF(COUNTA('SEPG-F-057'!D17)&gt;0,'SEPG-F-057'!D17,"")</f>
        <v>Los informes de seguimiento periódicos a los contratos de concesión presentados por los supervisores o interventores,  podrían presentar datos falsos, incompletos o ajustados para favorecer a un tercero.</v>
      </c>
      <c r="F18" s="1100" t="str">
        <f>IF(COUNTA('SEPG-F-057'!L17)&gt;0,'SEPG-F-057'!L17,"")</f>
        <v>Riesgo de Corrupción</v>
      </c>
      <c r="G18" s="431">
        <f>'SEPG-F-059'!$Y26</f>
        <v>3</v>
      </c>
      <c r="H18" s="431">
        <f>'SEPG-F-059'!Y27</f>
        <v>13</v>
      </c>
      <c r="I18" s="498">
        <f>'SEPG-F-059'!AA26</f>
        <v>39</v>
      </c>
      <c r="J18" s="498" t="str">
        <f>IF('SEPG-F-062'!H23=0," ",'SEPG-F-062'!H23)</f>
        <v>Equipos de apoyo a la supervisión - Planes de Regularización semanal,</v>
      </c>
      <c r="K18" s="1100">
        <f>'SEPG-F-062'!U23</f>
        <v>-2</v>
      </c>
      <c r="L18" s="431">
        <f ca="1">+'SEPG-F-062'!W23</f>
        <v>13</v>
      </c>
      <c r="M18" s="431">
        <f>+'SEPG-F-062'!V23</f>
        <v>1</v>
      </c>
      <c r="N18" s="1100">
        <f ca="1">IFERROR(+'SEPG-F-062'!X23,"")</f>
        <v>13</v>
      </c>
      <c r="O18" s="1088" t="str">
        <f ca="1">IFERROR(IF('SEPG-F-062'!AA23&lt;&gt;0,'SEPG-F-062'!AA23,'SEPG-F-062'!Y23),"")</f>
        <v>Riesgo Moderado (Z-8)</v>
      </c>
      <c r="P18" s="1135" t="s">
        <v>42</v>
      </c>
      <c r="Q18" s="1275" t="s">
        <v>579</v>
      </c>
      <c r="R18" s="1141"/>
      <c r="S18" s="1138" t="s">
        <v>474</v>
      </c>
      <c r="T18" s="1138" t="s">
        <v>475</v>
      </c>
      <c r="U18" s="1080">
        <v>42736</v>
      </c>
      <c r="V18" s="1080">
        <v>43100</v>
      </c>
      <c r="W18" s="1072" t="s">
        <v>534</v>
      </c>
      <c r="X18" s="1145" t="s">
        <v>535</v>
      </c>
      <c r="Y18" s="1146"/>
    </row>
    <row r="19" spans="2:25" ht="108.75" customHeight="1" thickBot="1" x14ac:dyDescent="0.4">
      <c r="C19" s="1152"/>
      <c r="D19" s="1113"/>
      <c r="E19" s="1113"/>
      <c r="F19" s="1101"/>
      <c r="G19" s="1101" t="str">
        <f>IFERROR(VLOOKUP(G18,'SEPG-F-059'!$B$17:$K$21,6,FALSE),"")</f>
        <v xml:space="preserve">Posible </v>
      </c>
      <c r="H19" s="1101" t="str">
        <f>IFERROR(VLOOKUP(H18,'SEPG-F-059'!$L$17:$U$21,5,FALSE),"")</f>
        <v>Catastrófico</v>
      </c>
      <c r="I19" s="1120" t="str">
        <f>'SEPG-F-059'!AB26</f>
        <v>Riesgo Extremo (Z-13)</v>
      </c>
      <c r="J19" s="498" t="str">
        <f>IF('SEPG-F-062'!H24=0," ",'SEPG-F-062'!H24)</f>
        <v>Decisiones de manera compartida con el equipo de trabajo</v>
      </c>
      <c r="K19" s="1101"/>
      <c r="L19" s="1101" t="str">
        <f ca="1">IFERROR(VLOOKUP(L18,'SEPG-F-059'!$L$17:$U$21,5,FALSE),"")</f>
        <v>Catastrófico</v>
      </c>
      <c r="M19" s="1101" t="str">
        <f>IFERROR(VLOOKUP(M18,'SEPG-F-059'!$B$17:$K$21,6,FALSE),"")</f>
        <v xml:space="preserve">Raro </v>
      </c>
      <c r="N19" s="1101"/>
      <c r="O19" s="1089"/>
      <c r="P19" s="1136"/>
      <c r="Q19" s="1276"/>
      <c r="R19" s="1142"/>
      <c r="S19" s="1139"/>
      <c r="T19" s="1139"/>
      <c r="U19" s="1074"/>
      <c r="V19" s="1074"/>
      <c r="W19" s="1073"/>
      <c r="X19" s="1147"/>
      <c r="Y19" s="1148"/>
    </row>
    <row r="20" spans="2:25" ht="108.75" customHeight="1" thickBot="1" x14ac:dyDescent="0.4">
      <c r="C20" s="1152"/>
      <c r="D20" s="1113"/>
      <c r="E20" s="1113"/>
      <c r="F20" s="1101"/>
      <c r="G20" s="1101"/>
      <c r="H20" s="1101"/>
      <c r="I20" s="1089"/>
      <c r="J20" s="498" t="str">
        <f>IF('SEPG-F-062'!H25=0," ",'SEPG-F-062'!H25)</f>
        <v>Seguimiento coordinado  con los interventores.</v>
      </c>
      <c r="K20" s="1175"/>
      <c r="L20" s="1101"/>
      <c r="M20" s="1101"/>
      <c r="N20" s="1101"/>
      <c r="O20" s="1089"/>
      <c r="P20" s="1136"/>
      <c r="Q20" s="1276"/>
      <c r="R20" s="1142"/>
      <c r="S20" s="1139"/>
      <c r="T20" s="1139"/>
      <c r="U20" s="1074"/>
      <c r="V20" s="1074"/>
      <c r="W20" s="1073"/>
      <c r="X20" s="1147"/>
      <c r="Y20" s="1148"/>
    </row>
    <row r="21" spans="2:25" ht="108.75" customHeight="1" thickBot="1" x14ac:dyDescent="0.4">
      <c r="C21" s="1152"/>
      <c r="D21" s="1113"/>
      <c r="E21" s="1113"/>
      <c r="F21" s="1101"/>
      <c r="G21" s="1101"/>
      <c r="H21" s="1101"/>
      <c r="I21" s="1089"/>
      <c r="J21" s="498" t="str">
        <f>IF('SEPG-F-062'!H26=0," ",'SEPG-F-062'!H26)</f>
        <v>El gerente y el área de Talento Humano filtra hojas de vida en el momento de la contratación de supervisores y expertos</v>
      </c>
      <c r="K21" s="427"/>
      <c r="L21" s="1101"/>
      <c r="M21" s="1101"/>
      <c r="N21" s="1101"/>
      <c r="O21" s="1089"/>
      <c r="P21" s="1136"/>
      <c r="Q21" s="1276"/>
      <c r="R21" s="1142"/>
      <c r="S21" s="1139"/>
      <c r="T21" s="1139"/>
      <c r="U21" s="1074"/>
      <c r="V21" s="1074"/>
      <c r="W21" s="1073"/>
      <c r="X21" s="1147"/>
      <c r="Y21" s="1148"/>
    </row>
    <row r="22" spans="2:25" ht="144.75" customHeight="1" thickBot="1" x14ac:dyDescent="0.4">
      <c r="C22" s="1153"/>
      <c r="D22" s="1114"/>
      <c r="E22" s="1114"/>
      <c r="F22" s="1102"/>
      <c r="G22" s="1102"/>
      <c r="H22" s="1102"/>
      <c r="I22" s="1090"/>
      <c r="J22" s="498" t="str">
        <f>IF('SEPG-F-062'!H27=0," ",'SEPG-F-062'!H27)</f>
        <v>La legislación actual que hace que el interventor sea también un servidor público con todos los deberes que ello conlleva</v>
      </c>
      <c r="K22" s="429"/>
      <c r="L22" s="1102"/>
      <c r="M22" s="1102"/>
      <c r="N22" s="1102"/>
      <c r="O22" s="1090"/>
      <c r="P22" s="1137"/>
      <c r="Q22" s="1277"/>
      <c r="R22" s="1143"/>
      <c r="S22" s="1140"/>
      <c r="T22" s="1140"/>
      <c r="U22" s="1081"/>
      <c r="V22" s="1081"/>
      <c r="W22" s="1144"/>
      <c r="X22" s="1149"/>
      <c r="Y22" s="1150"/>
    </row>
    <row r="23" spans="2:25" ht="191.25" customHeight="1" thickBot="1" x14ac:dyDescent="0.4">
      <c r="C23" s="1151" t="str">
        <f>'SEPG-F-057'!B18</f>
        <v>GC-VEJ  2</v>
      </c>
      <c r="D23" s="1097" t="str">
        <f>IF(COUNTA('SEPG-F-057'!C18)&gt;0,'SEPG-F-057'!C18,"")</f>
        <v>Omisión de reportes por actividades sospechosas de LAFT/CO relacionadas con las concesiones.</v>
      </c>
      <c r="E23" s="1097" t="str">
        <f>IF(COUNTA('SEPG-F-057'!D18)&gt;0,'SEPG-F-057'!D18,"")</f>
        <v xml:space="preserve">Omisión de reportar ante las entidades pertinentes, actividades sospechosas de lavado de activos, financiamiento del terrorismo o corrupción-LAFT/CO relacionadas con las concesiones, </v>
      </c>
      <c r="F23" s="1112" t="str">
        <f>IF(COUNTA('SEPG-F-057'!L18)&gt;0,'SEPG-F-057'!L18,"")</f>
        <v>Riesgo de Corrupción</v>
      </c>
      <c r="G23" s="431">
        <f>'SEPG-F-059'!$Y28</f>
        <v>2</v>
      </c>
      <c r="H23" s="431">
        <f>'SEPG-F-059'!Y29</f>
        <v>11</v>
      </c>
      <c r="I23" s="498">
        <f>'SEPG-F-059'!AA28</f>
        <v>22</v>
      </c>
      <c r="J23" s="498" t="str">
        <f>IF('SEPG-F-062'!H28=0," ",'SEPG-F-062'!H28)</f>
        <v xml:space="preserve">Comités  semanales de seguimiento al proyecto  </v>
      </c>
      <c r="K23" s="1100">
        <f>'SEPG-F-062'!U28</f>
        <v>-2</v>
      </c>
      <c r="L23" s="431">
        <f ca="1">+'SEPG-F-062'!W28</f>
        <v>7</v>
      </c>
      <c r="M23" s="431">
        <f>+'SEPG-F-062'!V28</f>
        <v>1</v>
      </c>
      <c r="N23" s="1100">
        <f ca="1">IFERROR(+'SEPG-F-062'!X28,"")</f>
        <v>7</v>
      </c>
      <c r="O23" s="1088" t="str">
        <f ca="1">IFERROR(IF('SEPG-F-062'!AA28&lt;&gt;0,'SEPG-F-062'!AA28,'SEPG-F-062'!Y28),"")</f>
        <v>Riesgo Bajo (Z-1)</v>
      </c>
      <c r="P23" s="1048" t="s">
        <v>42</v>
      </c>
      <c r="Q23" s="1049" t="s">
        <v>500</v>
      </c>
      <c r="R23" s="1049"/>
      <c r="S23" s="1049" t="s">
        <v>459</v>
      </c>
      <c r="T23" s="1052" t="s">
        <v>501</v>
      </c>
      <c r="U23" s="1041">
        <v>42736</v>
      </c>
      <c r="V23" s="1041">
        <v>43100</v>
      </c>
      <c r="W23" s="1072" t="s">
        <v>536</v>
      </c>
      <c r="X23" s="1091" t="s">
        <v>537</v>
      </c>
      <c r="Y23" s="1092"/>
    </row>
    <row r="24" spans="2:25" ht="144.75" customHeight="1" thickBot="1" x14ac:dyDescent="0.4">
      <c r="C24" s="1152"/>
      <c r="D24" s="1098"/>
      <c r="E24" s="1098"/>
      <c r="F24" s="1113"/>
      <c r="G24" s="1101" t="str">
        <f>IFERROR(VLOOKUP(G23,'SEPG-F-059'!$B$17:$K$21,6,FALSE),"")</f>
        <v xml:space="preserve">Improbable </v>
      </c>
      <c r="H24" s="1101" t="str">
        <f>IFERROR(VLOOKUP(H23,'SEPG-F-059'!$L$17:$U$21,5,FALSE),"")</f>
        <v>Mayor</v>
      </c>
      <c r="I24" s="1120" t="str">
        <f>'SEPG-F-059'!AB28</f>
        <v>Riesgo Moderado (Z-7)</v>
      </c>
      <c r="J24" s="498" t="str">
        <f>IF('SEPG-F-062'!H29=0," ",'SEPG-F-062'!H29)</f>
        <v>Se implementaron grupos interdisciplinarios de trabajo (Planes de Regularización)</v>
      </c>
      <c r="K24" s="1101"/>
      <c r="L24" s="1101" t="str">
        <f ca="1">IFERROR(VLOOKUP(L23,'SEPG-F-059'!$L$17:$U$21,5,FALSE),"")</f>
        <v>Moderado</v>
      </c>
      <c r="M24" s="1101" t="str">
        <f>IFERROR(VLOOKUP(M23,'SEPG-F-059'!$B$17:$K$21,6,FALSE),"")</f>
        <v xml:space="preserve">Raro </v>
      </c>
      <c r="N24" s="1101"/>
      <c r="O24" s="1089"/>
      <c r="P24" s="1044"/>
      <c r="Q24" s="1050"/>
      <c r="R24" s="1050"/>
      <c r="S24" s="1050"/>
      <c r="T24" s="1053"/>
      <c r="U24" s="1042"/>
      <c r="V24" s="1042"/>
      <c r="W24" s="1073"/>
      <c r="X24" s="1093"/>
      <c r="Y24" s="1094"/>
    </row>
    <row r="25" spans="2:25" ht="161.25" customHeight="1" thickBot="1" x14ac:dyDescent="0.4">
      <c r="C25" s="1153"/>
      <c r="D25" s="1099"/>
      <c r="E25" s="1099"/>
      <c r="F25" s="1114"/>
      <c r="G25" s="1102"/>
      <c r="H25" s="1102"/>
      <c r="I25" s="1090"/>
      <c r="J25" s="498" t="str">
        <f>IF('SEPG-F-062'!H30=0," ",'SEPG-F-062'!H30)</f>
        <v>Reuniones de revisión de información con las diferentes Fiducias</v>
      </c>
      <c r="K25" s="1102"/>
      <c r="L25" s="1102"/>
      <c r="M25" s="1102"/>
      <c r="N25" s="1102"/>
      <c r="O25" s="1090"/>
      <c r="P25" s="1047"/>
      <c r="Q25" s="1051"/>
      <c r="R25" s="1051"/>
      <c r="S25" s="1051"/>
      <c r="T25" s="1054"/>
      <c r="U25" s="1043"/>
      <c r="V25" s="1043"/>
      <c r="W25" s="1073"/>
      <c r="X25" s="1095"/>
      <c r="Y25" s="1096"/>
    </row>
    <row r="26" spans="2:25" ht="108.75" customHeight="1" thickBot="1" x14ac:dyDescent="0.4">
      <c r="B26" s="94" t="s">
        <v>211</v>
      </c>
      <c r="C26" s="1151" t="str">
        <f>'SEPG-F-057'!B19</f>
        <v>GC-VEJ  3</v>
      </c>
      <c r="D26" s="1097" t="str">
        <f>IF(COUNTA('SEPG-F-057'!C19)&gt;0,'SEPG-F-057'!C19,"")</f>
        <v>Negligencia en la gestión para hacer efectivo el  cumplimiento contractual generando anomalías y detrimento patrimonial a la Nación.</v>
      </c>
      <c r="E26" s="1097" t="str">
        <f>IF(COUNTA('SEPG-F-057'!D19)&gt;0,'SEPG-F-057'!D19,"")</f>
        <v>La negligencia u omisión de seguimiento al cumplimiento de las obligaciones contractuales por parte del concesionario, puede generar anomalías de carácter técnico, financiero ,  legal, social y ambiental, que pueden repercutir en el patrimonio de la Nación.</v>
      </c>
      <c r="F26" s="1112" t="str">
        <f>IF(COUNTA('SEPG-F-057'!L19)&gt;0,'SEPG-F-057'!L19,"")</f>
        <v>Riesgo de Corrupción</v>
      </c>
      <c r="G26" s="431">
        <f>'SEPG-F-059'!Y30</f>
        <v>3</v>
      </c>
      <c r="H26" s="431">
        <f>'SEPG-F-059'!Y31</f>
        <v>11</v>
      </c>
      <c r="I26" s="498">
        <f>'SEPG-F-059'!AA30</f>
        <v>33</v>
      </c>
      <c r="J26" s="498" t="str">
        <f>IF('SEPG-F-062'!H31=0," ",'SEPG-F-062'!H31)</f>
        <v>Comités de obra semanales</v>
      </c>
      <c r="K26" s="1100">
        <f>'SEPG-F-062'!U31</f>
        <v>-2</v>
      </c>
      <c r="L26" s="431">
        <f ca="1">+'SEPG-F-062'!W31</f>
        <v>11</v>
      </c>
      <c r="M26" s="431">
        <f>+'SEPG-F-062'!V31</f>
        <v>2</v>
      </c>
      <c r="N26" s="1100">
        <f ca="1">IFERROR(+'SEPG-F-062'!X31,"")</f>
        <v>22</v>
      </c>
      <c r="O26" s="1088" t="str">
        <f ca="1">IFERROR(IF('SEPG-F-062'!AA31&lt;&gt;0,'SEPG-F-062'!AA31,'SEPG-F-062'!Y31),"")</f>
        <v>Riesgo Moderado (Z-7)</v>
      </c>
      <c r="P26" s="1048" t="s">
        <v>42</v>
      </c>
      <c r="Q26" s="1049" t="s">
        <v>538</v>
      </c>
      <c r="R26" s="1052"/>
      <c r="S26" s="1052" t="s">
        <v>460</v>
      </c>
      <c r="T26" s="1052" t="s">
        <v>461</v>
      </c>
      <c r="U26" s="1041">
        <v>42736</v>
      </c>
      <c r="V26" s="1041">
        <v>43100</v>
      </c>
      <c r="W26" s="1072" t="s">
        <v>504</v>
      </c>
      <c r="X26" s="1061" t="s">
        <v>539</v>
      </c>
      <c r="Y26" s="1062"/>
    </row>
    <row r="27" spans="2:25" ht="108.75" customHeight="1" thickBot="1" x14ac:dyDescent="0.4">
      <c r="C27" s="1152"/>
      <c r="D27" s="1098"/>
      <c r="E27" s="1098"/>
      <c r="F27" s="1113"/>
      <c r="G27" s="1101" t="str">
        <f>IFERROR(VLOOKUP(G26,'SEPG-F-059'!$B$17:$K$21,6,FALSE),"")</f>
        <v xml:space="preserve">Posible </v>
      </c>
      <c r="H27" s="1101" t="str">
        <f>IFERROR(VLOOKUP(H26,'SEPG-F-059'!$L$17:$U$21,5,FALSE),"")</f>
        <v>Mayor</v>
      </c>
      <c r="I27" s="1120" t="str">
        <f>'SEPG-F-059'!AB30</f>
        <v>Riesgo Alto (Z-9)</v>
      </c>
      <c r="J27" s="498" t="str">
        <f>IF('SEPG-F-062'!H32=0," ",'SEPG-F-062'!H32)</f>
        <v>Equipos  de apoyo a la supervisión</v>
      </c>
      <c r="K27" s="1101"/>
      <c r="L27" s="1101" t="str">
        <f ca="1">IFERROR(VLOOKUP(L26,'SEPG-F-059'!$L$17:$U$21,5,FALSE),"")</f>
        <v>Mayor</v>
      </c>
      <c r="M27" s="1101" t="str">
        <f>IFERROR(VLOOKUP(M26,'SEPG-F-059'!$B$17:$K$21,6,FALSE),"")</f>
        <v xml:space="preserve">Improbable </v>
      </c>
      <c r="N27" s="1101"/>
      <c r="O27" s="1089"/>
      <c r="P27" s="1044"/>
      <c r="Q27" s="1050"/>
      <c r="R27" s="1053"/>
      <c r="S27" s="1053"/>
      <c r="T27" s="1053"/>
      <c r="U27" s="1042"/>
      <c r="V27" s="1042"/>
      <c r="W27" s="1073"/>
      <c r="X27" s="1063"/>
      <c r="Y27" s="1064"/>
    </row>
    <row r="28" spans="2:25" ht="284.25" customHeight="1" thickBot="1" x14ac:dyDescent="0.4">
      <c r="C28" s="1153"/>
      <c r="D28" s="1099"/>
      <c r="E28" s="1099"/>
      <c r="F28" s="1114"/>
      <c r="G28" s="1102"/>
      <c r="H28" s="1102"/>
      <c r="I28" s="1090"/>
      <c r="J28" s="498" t="str">
        <f>IF('SEPG-F-062'!H33=0," ",'SEPG-F-062'!H33)</f>
        <v>Decisiones de manera compartida con el equipo de trabajo</v>
      </c>
      <c r="K28" s="1102"/>
      <c r="L28" s="1102"/>
      <c r="M28" s="1102"/>
      <c r="N28" s="1102"/>
      <c r="O28" s="1090"/>
      <c r="P28" s="1047"/>
      <c r="Q28" s="1051"/>
      <c r="R28" s="1054"/>
      <c r="S28" s="1054"/>
      <c r="T28" s="1054"/>
      <c r="U28" s="1043"/>
      <c r="V28" s="1043"/>
      <c r="W28" s="1073"/>
      <c r="X28" s="1065"/>
      <c r="Y28" s="1066"/>
    </row>
    <row r="29" spans="2:25" ht="230.25" customHeight="1" thickBot="1" x14ac:dyDescent="0.4">
      <c r="C29" s="1151" t="str">
        <f>'SEPG-F-057'!B20</f>
        <v>GC-VEJ  4</v>
      </c>
      <c r="D29" s="1097" t="str">
        <f>IF(COUNTA('SEPG-F-057'!C20)&gt;0,'SEPG-F-057'!C20,"")</f>
        <v>Intercambio de prebendas para el otorgamiento de permisos relacionados.</v>
      </c>
      <c r="E29" s="1097" t="str">
        <f>IF(COUNTA('SEPG-F-057'!D20)&gt;0,'SEPG-F-057'!D20,"")</f>
        <v>Solicitud de beneficios a cambio de agilizar trámites para el otorgamiento de permisos durante la operación de la concesión .</v>
      </c>
      <c r="F29" s="1112" t="str">
        <f>IF(COUNTA('SEPG-F-057'!L20)&gt;0,'SEPG-F-057'!L20,"")</f>
        <v>Riesgo de Corrupción</v>
      </c>
      <c r="G29" s="431">
        <f>'SEPG-F-059'!Y32</f>
        <v>3</v>
      </c>
      <c r="H29" s="431">
        <f>'SEPG-F-059'!Y33</f>
        <v>7</v>
      </c>
      <c r="I29" s="498">
        <f>'SEPG-F-059'!AA32</f>
        <v>21</v>
      </c>
      <c r="J29" s="498" t="str">
        <f>IF('SEPG-F-062'!H34=0," ",'SEPG-F-062'!H34)</f>
        <v>Canalización de todos los tramites de permisos por modelo vial, férreo, portuario, aéreo a través de la Gerencia Contractual de Permisos</v>
      </c>
      <c r="K29" s="1100">
        <f>'SEPG-F-062'!U34</f>
        <v>-2</v>
      </c>
      <c r="L29" s="431">
        <f ca="1">+'SEPG-F-062'!W34</f>
        <v>7</v>
      </c>
      <c r="M29" s="431">
        <f>+'SEPG-F-062'!V34</f>
        <v>1</v>
      </c>
      <c r="N29" s="1100">
        <f ca="1">IFERROR(+'SEPG-F-062'!X34,"")</f>
        <v>7</v>
      </c>
      <c r="O29" s="1088" t="str">
        <f ca="1">IFERROR(IF('SEPG-F-062'!AA34&lt;&gt;0,'SEPG-F-062'!AA34,'SEPG-F-062'!Y34),"")</f>
        <v>Riesgo Bajo (Z-1)</v>
      </c>
      <c r="P29" s="1048" t="s">
        <v>42</v>
      </c>
      <c r="Q29" s="1049" t="s">
        <v>505</v>
      </c>
      <c r="R29" s="1049"/>
      <c r="S29" s="1049" t="s">
        <v>462</v>
      </c>
      <c r="T29" s="1052" t="s">
        <v>463</v>
      </c>
      <c r="U29" s="1041">
        <v>42736</v>
      </c>
      <c r="V29" s="1041">
        <v>43100</v>
      </c>
      <c r="W29" s="1072" t="s">
        <v>540</v>
      </c>
      <c r="X29" s="1061" t="s">
        <v>541</v>
      </c>
      <c r="Y29" s="1062"/>
    </row>
    <row r="30" spans="2:25" ht="170.25" customHeight="1" thickBot="1" x14ac:dyDescent="0.4">
      <c r="C30" s="1152"/>
      <c r="D30" s="1098"/>
      <c r="E30" s="1098"/>
      <c r="F30" s="1113"/>
      <c r="G30" s="1101" t="str">
        <f>IFERROR(VLOOKUP(G29,'SEPG-F-059'!$B$17:$K$21,6,FALSE),"")</f>
        <v xml:space="preserve">Posible </v>
      </c>
      <c r="H30" s="1101" t="str">
        <f>IFERROR(VLOOKUP(H29,'SEPG-F-059'!$L$17:$U$21,5,FALSE),"")</f>
        <v>Moderado</v>
      </c>
      <c r="I30" s="1120" t="str">
        <f>'SEPG-F-059'!AB32</f>
        <v>Riesgo Moderado (Z-4)</v>
      </c>
      <c r="J30" s="498" t="str">
        <f>IF('SEPG-F-062'!H35=0," ",'SEPG-F-062'!H35)</f>
        <v>Existencia de las resoluciones No.063 de 2003 y No.241 de 2011 por las cuales se fijan los procedimientos para el otorgamiento de permisos, para los modo carretero y férreo respectivamente</v>
      </c>
      <c r="K30" s="1101"/>
      <c r="L30" s="1101" t="str">
        <f ca="1">IFERROR(VLOOKUP(L29,'SEPG-F-059'!$L$17:$U$21,5,FALSE),"")</f>
        <v>Moderado</v>
      </c>
      <c r="M30" s="1101" t="str">
        <f>IFERROR(VLOOKUP(M29,'SEPG-F-059'!$B$17:$K$21,6,FALSE),"")</f>
        <v xml:space="preserve">Raro </v>
      </c>
      <c r="N30" s="1101"/>
      <c r="O30" s="1089"/>
      <c r="P30" s="1044"/>
      <c r="Q30" s="1050"/>
      <c r="R30" s="1050"/>
      <c r="S30" s="1050"/>
      <c r="T30" s="1053"/>
      <c r="U30" s="1042"/>
      <c r="V30" s="1042"/>
      <c r="W30" s="1073"/>
      <c r="X30" s="1063"/>
      <c r="Y30" s="1064"/>
    </row>
    <row r="31" spans="2:25" ht="108.75" customHeight="1" thickBot="1" x14ac:dyDescent="0.4">
      <c r="C31" s="1153"/>
      <c r="D31" s="1099"/>
      <c r="E31" s="1099"/>
      <c r="F31" s="1114"/>
      <c r="G31" s="1102"/>
      <c r="H31" s="1102"/>
      <c r="I31" s="1090"/>
      <c r="J31" s="498" t="str">
        <f>IF('SEPG-F-062'!H36=0," ",'SEPG-F-062'!H36)</f>
        <v>Reglamentado a través del contrato de Concesión e Interventoria en cuanto a suministro de información</v>
      </c>
      <c r="K31" s="1102"/>
      <c r="L31" s="1102"/>
      <c r="M31" s="1102"/>
      <c r="N31" s="1102"/>
      <c r="O31" s="1090"/>
      <c r="P31" s="1047"/>
      <c r="Q31" s="1051"/>
      <c r="R31" s="1051"/>
      <c r="S31" s="1051"/>
      <c r="T31" s="1054"/>
      <c r="U31" s="1043"/>
      <c r="V31" s="1043"/>
      <c r="W31" s="1073"/>
      <c r="X31" s="1065"/>
      <c r="Y31" s="1066"/>
    </row>
    <row r="32" spans="2:25" ht="193.5" customHeight="1" thickBot="1" x14ac:dyDescent="0.4">
      <c r="C32" s="1151" t="str">
        <f>'SEPG-F-057'!B21</f>
        <v>GC-VEJ  5</v>
      </c>
      <c r="D32" s="1097" t="str">
        <f>IF(COUNTA('SEPG-F-057'!C21)&gt;0,'SEPG-F-057'!C21,"")</f>
        <v>Filtración de información o robo de expedientes para provecho personal o de terceros</v>
      </c>
      <c r="E32" s="1097" t="str">
        <f>IF(COUNTA('SEPG-F-057'!D21)&gt;0,'SEPG-F-057'!D21,"")</f>
        <v>La información del contrato, informes, seguimientos a la concesión, podría ser filtrada o robada para fines fraudulentos</v>
      </c>
      <c r="F32" s="1112" t="str">
        <f>IF(COUNTA('SEPG-F-057'!L21)&gt;0,'SEPG-F-057'!L21,"")</f>
        <v>Riesgo de Corrupción</v>
      </c>
      <c r="G32" s="431">
        <f>'SEPG-F-059'!Y34</f>
        <v>3</v>
      </c>
      <c r="H32" s="431">
        <f>'SEPG-F-059'!Y35</f>
        <v>13</v>
      </c>
      <c r="I32" s="498">
        <f>'SEPG-F-059'!AA34</f>
        <v>39</v>
      </c>
      <c r="J32" s="498" t="str">
        <f>IF('SEPG-F-062'!H37=0," ",'SEPG-F-062'!H37)</f>
        <v>Solo personal autorizado puede consultar los expedientes existentes en ORFEO</v>
      </c>
      <c r="K32" s="1121">
        <f>'SEPG-F-062'!U37</f>
        <v>-2</v>
      </c>
      <c r="L32" s="431">
        <f ca="1">+'SEPG-F-062'!W37</f>
        <v>13</v>
      </c>
      <c r="M32" s="431">
        <f>+'SEPG-F-062'!V37</f>
        <v>1</v>
      </c>
      <c r="N32" s="1100">
        <f ca="1">IFERROR(+'SEPG-F-062'!X37,"")</f>
        <v>13</v>
      </c>
      <c r="O32" s="1088" t="str">
        <f ca="1">IFERROR(IF('SEPG-F-062'!AA37&lt;&gt;0,'SEPG-F-062'!AA37,'SEPG-F-062'!Y37),"")</f>
        <v>Riesgo Moderado (Z-8)</v>
      </c>
      <c r="P32" s="1048" t="s">
        <v>42</v>
      </c>
      <c r="Q32" s="1049" t="s">
        <v>464</v>
      </c>
      <c r="R32" s="1052"/>
      <c r="S32" s="1052" t="s">
        <v>465</v>
      </c>
      <c r="T32" s="1052" t="s">
        <v>466</v>
      </c>
      <c r="U32" s="1041">
        <v>42736</v>
      </c>
      <c r="V32" s="1041">
        <v>43100</v>
      </c>
      <c r="W32" s="1072" t="s">
        <v>542</v>
      </c>
      <c r="X32" s="1061" t="s">
        <v>543</v>
      </c>
      <c r="Y32" s="1062"/>
    </row>
    <row r="33" spans="3:25" ht="153.75" customHeight="1" thickBot="1" x14ac:dyDescent="0.4">
      <c r="C33" s="1152"/>
      <c r="D33" s="1098"/>
      <c r="E33" s="1098"/>
      <c r="F33" s="1113"/>
      <c r="G33" s="1101" t="str">
        <f>IFERROR(VLOOKUP(G32,'SEPG-F-059'!$B$17:$K$21,6,FALSE),"")</f>
        <v xml:space="preserve">Posible </v>
      </c>
      <c r="H33" s="1101" t="str">
        <f>IFERROR(VLOOKUP(H32,'SEPG-F-059'!$L$17:$U$21,5,FALSE),"")</f>
        <v>Catastrófico</v>
      </c>
      <c r="I33" s="1120" t="str">
        <f>'SEPG-F-059'!AB34</f>
        <v>Riesgo Extremo (Z-13)</v>
      </c>
      <c r="J33" s="498" t="str">
        <f>IF('SEPG-F-062'!H38=0," ",'SEPG-F-062'!H38)</f>
        <v xml:space="preserve"> </v>
      </c>
      <c r="K33" s="1122"/>
      <c r="L33" s="1101" t="str">
        <f ca="1">IFERROR(VLOOKUP(L32,'SEPG-F-059'!$L$17:$U$21,5,FALSE),"")</f>
        <v>Catastrófico</v>
      </c>
      <c r="M33" s="1101" t="str">
        <f>IFERROR(VLOOKUP(M32,'SEPG-F-059'!$B$17:$K$21,6,FALSE),"")</f>
        <v xml:space="preserve">Raro </v>
      </c>
      <c r="N33" s="1101"/>
      <c r="O33" s="1089"/>
      <c r="P33" s="1044"/>
      <c r="Q33" s="1050"/>
      <c r="R33" s="1053"/>
      <c r="S33" s="1053"/>
      <c r="T33" s="1053"/>
      <c r="U33" s="1042"/>
      <c r="V33" s="1042"/>
      <c r="W33" s="1073"/>
      <c r="X33" s="1063"/>
      <c r="Y33" s="1064"/>
    </row>
    <row r="34" spans="3:25" ht="188.25" customHeight="1" thickBot="1" x14ac:dyDescent="0.4">
      <c r="C34" s="1153"/>
      <c r="D34" s="1099"/>
      <c r="E34" s="1099"/>
      <c r="F34" s="1114"/>
      <c r="G34" s="1102"/>
      <c r="H34" s="1102"/>
      <c r="I34" s="1090"/>
      <c r="J34" s="498" t="str">
        <f>IF('SEPG-F-062'!H39=0," ",'SEPG-F-062'!H39)</f>
        <v xml:space="preserve"> </v>
      </c>
      <c r="K34" s="1123"/>
      <c r="L34" s="1102"/>
      <c r="M34" s="1102"/>
      <c r="N34" s="1102"/>
      <c r="O34" s="1090"/>
      <c r="P34" s="1047"/>
      <c r="Q34" s="1051"/>
      <c r="R34" s="1054"/>
      <c r="S34" s="1054"/>
      <c r="T34" s="1054"/>
      <c r="U34" s="1043"/>
      <c r="V34" s="1043"/>
      <c r="W34" s="1073"/>
      <c r="X34" s="1065"/>
      <c r="Y34" s="1066"/>
    </row>
    <row r="35" spans="3:25" ht="149.25" customHeight="1" thickBot="1" x14ac:dyDescent="0.4">
      <c r="C35" s="1151" t="str">
        <f>'SEPG-F-057'!B22</f>
        <v>GC-VEJ  6</v>
      </c>
      <c r="D35" s="1097" t="str">
        <f>IF(COUNTA('SEPG-F-057'!C22)&gt;0,'SEPG-F-057'!C22,"")</f>
        <v>Utilización indebida de información privilegiada</v>
      </c>
      <c r="E35" s="1097" t="str">
        <f>IF(COUNTA('SEPG-F-057'!D22)&gt;0,'SEPG-F-057'!D22,"")</f>
        <v xml:space="preserve">El que como servidor público y/o, asesor, directivo o miembro de una junta u órgano de administración con el fin de obtener provecho para sí o para un tercero, haga uso indebido de información que haya conocido por razón o con ocasión de su cargo o función y que no sea objeto de conocimiento público
</v>
      </c>
      <c r="F35" s="1112" t="str">
        <f>IF(COUNTA('SEPG-F-057'!L22)&gt;0,'SEPG-F-057'!L22,"")</f>
        <v>Riesgo de Corrupción</v>
      </c>
      <c r="G35" s="431">
        <f>'SEPG-F-059'!Y36</f>
        <v>3</v>
      </c>
      <c r="H35" s="431">
        <f>'SEPG-F-059'!Y37</f>
        <v>13</v>
      </c>
      <c r="I35" s="498">
        <f>'SEPG-F-059'!AA36</f>
        <v>39</v>
      </c>
      <c r="J35" s="498" t="str">
        <f>IF('SEPG-F-062'!H40=0," ",'SEPG-F-062'!H40)</f>
        <v xml:space="preserve">Manuales de funciones </v>
      </c>
      <c r="K35" s="1121">
        <f>'SEPG-F-062'!U40</f>
        <v>-2</v>
      </c>
      <c r="L35" s="431">
        <f ca="1">+'SEPG-F-062'!W40</f>
        <v>13</v>
      </c>
      <c r="M35" s="431">
        <f>+'SEPG-F-062'!V40</f>
        <v>1</v>
      </c>
      <c r="N35" s="1100">
        <f ca="1">IFERROR(+'SEPG-F-062'!X40,"")</f>
        <v>13</v>
      </c>
      <c r="O35" s="1088" t="str">
        <f ca="1">IFERROR(IF('SEPG-F-062'!AA40&lt;&gt;0,'SEPG-F-062'!AA40,'SEPG-F-062'!Y40),"")</f>
        <v>Riesgo Moderado (Z-8)</v>
      </c>
      <c r="P35" s="1048" t="s">
        <v>42</v>
      </c>
      <c r="Q35" s="1049" t="s">
        <v>544</v>
      </c>
      <c r="R35" s="1052"/>
      <c r="S35" s="1052" t="s">
        <v>467</v>
      </c>
      <c r="T35" s="1052" t="s">
        <v>468</v>
      </c>
      <c r="U35" s="1041">
        <v>42736</v>
      </c>
      <c r="V35" s="1041">
        <v>43100</v>
      </c>
      <c r="W35" s="1072" t="s">
        <v>545</v>
      </c>
      <c r="X35" s="1061" t="s">
        <v>546</v>
      </c>
      <c r="Y35" s="1062"/>
    </row>
    <row r="36" spans="3:25" ht="159.75" customHeight="1" thickBot="1" x14ac:dyDescent="0.4">
      <c r="C36" s="1152"/>
      <c r="D36" s="1098"/>
      <c r="E36" s="1098"/>
      <c r="F36" s="1113"/>
      <c r="G36" s="1101" t="str">
        <f>IFERROR(VLOOKUP(G35,'SEPG-F-059'!$B$17:$K$21,6,FALSE),"")</f>
        <v xml:space="preserve">Posible </v>
      </c>
      <c r="H36" s="1101" t="str">
        <f>IFERROR(VLOOKUP(H35,'SEPG-F-059'!$L$17:$U$21,5,FALSE),"")</f>
        <v>Catastrófico</v>
      </c>
      <c r="I36" s="1120" t="str">
        <f>'SEPG-F-059'!AB36</f>
        <v>Riesgo Extremo (Z-13)</v>
      </c>
      <c r="J36" s="498" t="str">
        <f>IF('SEPG-F-062'!H41=0," ",'SEPG-F-062'!H41)</f>
        <v>El gerente y el área de Talento Humano filtra hojas de vida en el momento de la contratación de supervisores y expertos</v>
      </c>
      <c r="K36" s="1122"/>
      <c r="L36" s="1101" t="str">
        <f ca="1">IFERROR(VLOOKUP(L35,'SEPG-F-059'!$L$17:$U$21,5,FALSE),"")</f>
        <v>Catastrófico</v>
      </c>
      <c r="M36" s="1101" t="str">
        <f>IFERROR(VLOOKUP(M35,'SEPG-F-059'!$B$17:$K$21,6,FALSE),"")</f>
        <v xml:space="preserve">Raro </v>
      </c>
      <c r="N36" s="1101"/>
      <c r="O36" s="1089"/>
      <c r="P36" s="1044"/>
      <c r="Q36" s="1050"/>
      <c r="R36" s="1053"/>
      <c r="S36" s="1053"/>
      <c r="T36" s="1053"/>
      <c r="U36" s="1042"/>
      <c r="V36" s="1042"/>
      <c r="W36" s="1073"/>
      <c r="X36" s="1063"/>
      <c r="Y36" s="1064"/>
    </row>
    <row r="37" spans="3:25" ht="108.75" customHeight="1" thickBot="1" x14ac:dyDescent="0.4">
      <c r="C37" s="1153"/>
      <c r="D37" s="1099"/>
      <c r="E37" s="1099"/>
      <c r="F37" s="1114"/>
      <c r="G37" s="1102"/>
      <c r="H37" s="1102"/>
      <c r="I37" s="1090"/>
      <c r="J37" s="498" t="str">
        <f>IF('SEPG-F-062'!H42=0," ",'SEPG-F-062'!H42)</f>
        <v>Verificación de Inhabilidades e Incompatibilidades de acuerdo con la Ley.</v>
      </c>
      <c r="K37" s="1123"/>
      <c r="L37" s="1102"/>
      <c r="M37" s="1102"/>
      <c r="N37" s="1102"/>
      <c r="O37" s="1090"/>
      <c r="P37" s="1047"/>
      <c r="Q37" s="1051"/>
      <c r="R37" s="1054"/>
      <c r="S37" s="1054"/>
      <c r="T37" s="1054"/>
      <c r="U37" s="1043"/>
      <c r="V37" s="1043"/>
      <c r="W37" s="1073"/>
      <c r="X37" s="1065"/>
      <c r="Y37" s="1066"/>
    </row>
    <row r="38" spans="3:25" ht="273.75" customHeight="1" thickBot="1" x14ac:dyDescent="0.4">
      <c r="C38" s="1151" t="str">
        <f>'SEPG-F-057'!B23</f>
        <v>GC-VEJ  7</v>
      </c>
      <c r="D38" s="1097" t="str">
        <f>IF(COUNTA('SEPG-F-057'!C23)&gt;0,'SEPG-F-057'!C23,"")</f>
        <v>Manipulación de liquidaciones de pagos de concesiones</v>
      </c>
      <c r="E38" s="1097" t="str">
        <f>IF(COUNTA('SEPG-F-057'!D23)&gt;0,'SEPG-F-057'!D23,"")</f>
        <v>En el cálculo y generación de liquidaciones de pago se podrían manipular las condiciones financieras  para conveniencia de terceros.</v>
      </c>
      <c r="F38" s="1112" t="str">
        <f>IF(COUNTA('SEPG-F-057'!L23)&gt;0,'SEPG-F-057'!L23,"")</f>
        <v>Riesgo de Corrupción</v>
      </c>
      <c r="G38" s="431">
        <f>'SEPG-F-059'!Y38</f>
        <v>3</v>
      </c>
      <c r="H38" s="431">
        <f>'SEPG-F-059'!Y39</f>
        <v>13</v>
      </c>
      <c r="I38" s="498">
        <f>'SEPG-F-059'!AA38</f>
        <v>39</v>
      </c>
      <c r="J38" s="498" t="str">
        <f>IF('SEPG-F-062'!H43=0," ",'SEPG-F-062'!H43)</f>
        <v xml:space="preserve">La liquidación de pagos tiene varios filtros, la interventoria proyecta la liquidación y al interior de la entidad el grupo financiero también la proyecta. Una segunda persona al interior de la Agencia  revisa,  el Gerente Financiero aprueba , y por último el Director de Interventoria, , el Gerente Financiero y el Vicepresidente de gestión Contractual firman el formato de liquidación de pagos.  </v>
      </c>
      <c r="K38" s="1121">
        <f>'SEPG-F-062'!U43</f>
        <v>-2</v>
      </c>
      <c r="L38" s="431">
        <f ca="1">+'SEPG-F-062'!W43</f>
        <v>13</v>
      </c>
      <c r="M38" s="431">
        <f>+'SEPG-F-062'!V43</f>
        <v>1</v>
      </c>
      <c r="N38" s="1100">
        <f ca="1">IFERROR(+'SEPG-F-062'!X43,"")</f>
        <v>13</v>
      </c>
      <c r="O38" s="1088" t="str">
        <f ca="1">IFERROR(IF('SEPG-F-062'!AA43&lt;&gt;0,'SEPG-F-062'!AA43,'SEPG-F-062'!Y43),"")</f>
        <v>Riesgo Moderado (Z-8)</v>
      </c>
      <c r="P38" s="1048" t="s">
        <v>42</v>
      </c>
      <c r="Q38" s="1069" t="s">
        <v>506</v>
      </c>
      <c r="R38" s="1049"/>
      <c r="S38" s="1052" t="s">
        <v>469</v>
      </c>
      <c r="T38" s="1052" t="s">
        <v>470</v>
      </c>
      <c r="U38" s="1041">
        <v>42736</v>
      </c>
      <c r="V38" s="1041">
        <v>43100</v>
      </c>
      <c r="W38" s="1072" t="s">
        <v>507</v>
      </c>
      <c r="X38" s="1061" t="s">
        <v>508</v>
      </c>
      <c r="Y38" s="1062"/>
    </row>
    <row r="39" spans="3:25" ht="108.75" customHeight="1" thickBot="1" x14ac:dyDescent="0.4">
      <c r="C39" s="1152"/>
      <c r="D39" s="1098"/>
      <c r="E39" s="1098"/>
      <c r="F39" s="1113"/>
      <c r="G39" s="1101" t="str">
        <f>IFERROR(VLOOKUP(G38,'SEPG-F-059'!$B$17:$K$21,6,FALSE),"")</f>
        <v xml:space="preserve">Posible </v>
      </c>
      <c r="H39" s="1101" t="str">
        <f>IFERROR(VLOOKUP(H38,'SEPG-F-059'!$L$17:$U$21,5,FALSE),"")</f>
        <v>Catastrófico</v>
      </c>
      <c r="I39" s="1120" t="str">
        <f>'SEPG-F-059'!AB38</f>
        <v>Riesgo Extremo (Z-13)</v>
      </c>
      <c r="J39" s="498" t="str">
        <f>IF('SEPG-F-062'!H44=0," ",'SEPG-F-062'!H44)</f>
        <v xml:space="preserve"> </v>
      </c>
      <c r="K39" s="1122"/>
      <c r="L39" s="1101" t="str">
        <f ca="1">IFERROR(VLOOKUP(L38,'SEPG-F-059'!$L$17:$U$21,5,FALSE),"")</f>
        <v>Catastrófico</v>
      </c>
      <c r="M39" s="1101" t="str">
        <f>IFERROR(VLOOKUP(M38,'SEPG-F-059'!$B$17:$K$21,6,FALSE),"")</f>
        <v xml:space="preserve">Raro </v>
      </c>
      <c r="N39" s="1101"/>
      <c r="O39" s="1089"/>
      <c r="P39" s="1044"/>
      <c r="Q39" s="1070"/>
      <c r="R39" s="1050"/>
      <c r="S39" s="1053"/>
      <c r="T39" s="1053"/>
      <c r="U39" s="1042"/>
      <c r="V39" s="1042"/>
      <c r="W39" s="1073"/>
      <c r="X39" s="1063"/>
      <c r="Y39" s="1064"/>
    </row>
    <row r="40" spans="3:25" ht="108.75" customHeight="1" thickBot="1" x14ac:dyDescent="0.4">
      <c r="C40" s="1153"/>
      <c r="D40" s="1099"/>
      <c r="E40" s="1099"/>
      <c r="F40" s="1114"/>
      <c r="G40" s="1102"/>
      <c r="H40" s="1102"/>
      <c r="I40" s="1090"/>
      <c r="J40" s="498" t="str">
        <f>IF('SEPG-F-062'!H45=0," ",'SEPG-F-062'!H45)</f>
        <v xml:space="preserve"> </v>
      </c>
      <c r="K40" s="1123"/>
      <c r="L40" s="1102"/>
      <c r="M40" s="1102"/>
      <c r="N40" s="1102"/>
      <c r="O40" s="1090"/>
      <c r="P40" s="1047"/>
      <c r="Q40" s="1071"/>
      <c r="R40" s="1051"/>
      <c r="S40" s="1054"/>
      <c r="T40" s="1054"/>
      <c r="U40" s="1043"/>
      <c r="V40" s="1043"/>
      <c r="W40" s="1073"/>
      <c r="X40" s="1065"/>
      <c r="Y40" s="1066"/>
    </row>
    <row r="41" spans="3:25" ht="108.75" customHeight="1" thickBot="1" x14ac:dyDescent="0.4">
      <c r="C41" s="1151" t="str">
        <f>'SEPG-F-057'!B24</f>
        <v>GC-VEJ  8</v>
      </c>
      <c r="D41" s="1097" t="str">
        <f>IF(COUNTA('SEPG-F-057'!C24)&gt;0,'SEPG-F-057'!C24,"")</f>
        <v>Fiduciarias podrían dilatar procesos de carácter sancionatorio</v>
      </c>
      <c r="E41" s="1097" t="str">
        <f>IF(COUNTA('SEPG-F-057'!D24)&gt;0,'SEPG-F-057'!D24,"")</f>
        <v>Las fiduciarias podrían demorarse intencionalmente en aplicar sanciones declaradas como la retención de recursos para favorecer al concesionario</v>
      </c>
      <c r="F41" s="1112" t="str">
        <f>IF(COUNTA('SEPG-F-057'!L24)&gt;0,'SEPG-F-057'!L24,"")</f>
        <v>Riesgo de Corrupción</v>
      </c>
      <c r="G41" s="431">
        <f>'SEPG-F-059'!Y40</f>
        <v>2</v>
      </c>
      <c r="H41" s="431">
        <f>'SEPG-F-059'!Y41</f>
        <v>7</v>
      </c>
      <c r="I41" s="498">
        <f>'SEPG-F-059'!AA40</f>
        <v>14</v>
      </c>
      <c r="J41" s="498" t="str">
        <f>IF('SEPG-F-062'!H46=0," ",'SEPG-F-062'!H46)</f>
        <v>Se pide apoyo y se mantiene al tanto de irregularidades a la Superintendencia Financiera.</v>
      </c>
      <c r="K41" s="1121">
        <f>'SEPG-F-062'!U46</f>
        <v>0</v>
      </c>
      <c r="L41" s="431">
        <f ca="1">+'SEPG-F-062'!W46</f>
        <v>7</v>
      </c>
      <c r="M41" s="431">
        <f>+'SEPG-F-062'!V46</f>
        <v>2</v>
      </c>
      <c r="N41" s="1100">
        <f ca="1">IFERROR(+'SEPG-F-062'!X46,"")</f>
        <v>14</v>
      </c>
      <c r="O41" s="1088" t="str">
        <f ca="1">IFERROR(IF('SEPG-F-062'!AA46&lt;&gt;0,'SEPG-F-062'!AA46,'SEPG-F-062'!Y46),"")</f>
        <v>Riesgo Bajo (Z-2)</v>
      </c>
      <c r="P41" s="1109" t="s">
        <v>42</v>
      </c>
      <c r="Q41" s="1069" t="s">
        <v>471</v>
      </c>
      <c r="R41" s="1069"/>
      <c r="S41" s="1085" t="s">
        <v>472</v>
      </c>
      <c r="T41" s="1085" t="s">
        <v>473</v>
      </c>
      <c r="U41" s="1041">
        <v>42736</v>
      </c>
      <c r="V41" s="1103">
        <v>43100</v>
      </c>
      <c r="W41" s="1106" t="s">
        <v>509</v>
      </c>
      <c r="X41" s="1283" t="s">
        <v>531</v>
      </c>
      <c r="Y41" s="1284"/>
    </row>
    <row r="42" spans="3:25" ht="108.75" customHeight="1" thickBot="1" x14ac:dyDescent="0.4">
      <c r="C42" s="1152"/>
      <c r="D42" s="1098"/>
      <c r="E42" s="1098"/>
      <c r="F42" s="1113"/>
      <c r="G42" s="1101" t="str">
        <f>IFERROR(VLOOKUP(G41,'SEPG-F-059'!$B$17:$K$21,6,FALSE),"")</f>
        <v xml:space="preserve">Improbable </v>
      </c>
      <c r="H42" s="1101" t="str">
        <f>IFERROR(VLOOKUP(H41,'SEPG-F-059'!$L$17:$U$21,5,FALSE),"")</f>
        <v>Moderado</v>
      </c>
      <c r="I42" s="1120" t="str">
        <f>'SEPG-F-059'!AB40</f>
        <v>Riesgo Bajo (Z-2)</v>
      </c>
      <c r="J42" s="498" t="str">
        <f>IF('SEPG-F-062'!H47=0," ",'SEPG-F-062'!H47)</f>
        <v xml:space="preserve"> </v>
      </c>
      <c r="K42" s="1122"/>
      <c r="L42" s="1101" t="str">
        <f ca="1">IFERROR(VLOOKUP(L41,'SEPG-F-059'!$L$17:$U$21,5,FALSE),"")</f>
        <v>Moderado</v>
      </c>
      <c r="M42" s="1101" t="str">
        <f>IFERROR(VLOOKUP(M41,'SEPG-F-059'!$B$17:$K$21,6,FALSE),"")</f>
        <v xml:space="preserve">Improbable </v>
      </c>
      <c r="N42" s="1101"/>
      <c r="O42" s="1089"/>
      <c r="P42" s="1110"/>
      <c r="Q42" s="1070"/>
      <c r="R42" s="1070"/>
      <c r="S42" s="1086"/>
      <c r="T42" s="1086"/>
      <c r="U42" s="1042"/>
      <c r="V42" s="1104"/>
      <c r="W42" s="1107"/>
      <c r="X42" s="1285"/>
      <c r="Y42" s="1286"/>
    </row>
    <row r="43" spans="3:25" ht="108.75" customHeight="1" thickBot="1" x14ac:dyDescent="0.4">
      <c r="C43" s="1153"/>
      <c r="D43" s="1099"/>
      <c r="E43" s="1099"/>
      <c r="F43" s="1114"/>
      <c r="G43" s="1102"/>
      <c r="H43" s="1102"/>
      <c r="I43" s="1090"/>
      <c r="J43" s="498" t="str">
        <f>IF('SEPG-F-062'!H48=0," ",'SEPG-F-062'!H48)</f>
        <v xml:space="preserve"> </v>
      </c>
      <c r="K43" s="1123"/>
      <c r="L43" s="1102"/>
      <c r="M43" s="1102"/>
      <c r="N43" s="1102"/>
      <c r="O43" s="1090"/>
      <c r="P43" s="1111"/>
      <c r="Q43" s="1071"/>
      <c r="R43" s="1071"/>
      <c r="S43" s="1087"/>
      <c r="T43" s="1087"/>
      <c r="U43" s="1043"/>
      <c r="V43" s="1105"/>
      <c r="W43" s="1108"/>
      <c r="X43" s="1287"/>
      <c r="Y43" s="1288"/>
    </row>
    <row r="44" spans="3:25" ht="108.75" hidden="1" customHeight="1" x14ac:dyDescent="0.35">
      <c r="C44" s="1152" t="e">
        <f>'SEPG-F-057'!B25</f>
        <v>#VALUE!</v>
      </c>
      <c r="D44" s="1098" t="str">
        <f>IF(COUNTA('SEPG-F-057'!C25)&gt;0,'SEPG-F-057'!C25,"")</f>
        <v/>
      </c>
      <c r="E44" s="1098" t="str">
        <f>IF(COUNTA('SEPG-F-057'!D25)&gt;0,'SEPG-F-057'!D25,"")</f>
        <v/>
      </c>
      <c r="F44" s="1113" t="str">
        <f>IF(COUNTA('SEPG-F-057'!L25)&gt;0,'SEPG-F-057'!L25,"")</f>
        <v>Riesgo Institucional</v>
      </c>
      <c r="G44" s="427" t="str">
        <f>'SEPG-F-059'!Y42</f>
        <v/>
      </c>
      <c r="H44" s="427">
        <f>'SEPG-F-059'!Y43</f>
        <v>7</v>
      </c>
      <c r="I44" s="428" t="str">
        <f>'SEPG-F-059'!AA42</f>
        <v/>
      </c>
      <c r="J44" s="428">
        <f>'SEPG-F-062'!H49</f>
        <v>0</v>
      </c>
      <c r="K44" s="1122">
        <f>'SEPG-F-062'!U49</f>
        <v>0</v>
      </c>
      <c r="L44" s="427">
        <f ca="1">+'SEPG-F-062'!W49</f>
        <v>7</v>
      </c>
      <c r="M44" s="427" t="str">
        <f>+'SEPG-F-062'!V49</f>
        <v/>
      </c>
      <c r="N44" s="1101">
        <f ca="1">IFERROR(+'SEPG-F-062'!X49,"")</f>
        <v>0</v>
      </c>
      <c r="O44" s="1089" t="str">
        <f ca="1">IFERROR(IF('SEPG-F-062'!AA49&lt;&gt;0,'SEPG-F-062'!AA49,'SEPG-F-062'!Y49),"")</f>
        <v/>
      </c>
      <c r="P44" s="432" t="s">
        <v>42</v>
      </c>
      <c r="Q44" s="1067" t="s">
        <v>260</v>
      </c>
      <c r="R44" s="1044" t="s">
        <v>245</v>
      </c>
      <c r="S44" s="1044" t="s">
        <v>225</v>
      </c>
      <c r="T44" s="1044" t="s">
        <v>226</v>
      </c>
      <c r="U44" s="1074">
        <v>42408</v>
      </c>
      <c r="V44" s="1074">
        <v>42735</v>
      </c>
      <c r="W44" s="1067" t="s">
        <v>261</v>
      </c>
      <c r="X44" s="1057" t="s">
        <v>262</v>
      </c>
      <c r="Y44" s="1058"/>
    </row>
    <row r="45" spans="3:25" ht="108.75" hidden="1" customHeight="1" x14ac:dyDescent="0.35">
      <c r="C45" s="1152"/>
      <c r="D45" s="1098"/>
      <c r="E45" s="1098"/>
      <c r="F45" s="1113"/>
      <c r="G45" s="1101" t="str">
        <f>IFERROR(VLOOKUP(G44,'SEPG-F-059'!$B$17:$K$21,6,FALSE),"")</f>
        <v/>
      </c>
      <c r="H45" s="1101" t="str">
        <f>IFERROR(VLOOKUP(H44,'SEPG-F-059'!$L$17:$U$21,5,FALSE),"")</f>
        <v>Moderado</v>
      </c>
      <c r="I45" s="1120" t="str">
        <f>'SEPG-F-059'!AB42</f>
        <v/>
      </c>
      <c r="J45" s="113">
        <f>'SEPG-F-062'!H50</f>
        <v>0</v>
      </c>
      <c r="K45" s="1122"/>
      <c r="L45" s="1101" t="str">
        <f ca="1">IFERROR(VLOOKUP(L44,'SEPG-F-059'!$L$17:$U$21,5,FALSE),"")</f>
        <v>Moderado</v>
      </c>
      <c r="M45" s="1101" t="str">
        <f>IFERROR(VLOOKUP(M44,'SEPG-F-059'!$B$17:$K$21,6,FALSE),"")</f>
        <v/>
      </c>
      <c r="N45" s="1101"/>
      <c r="O45" s="1089"/>
      <c r="P45" s="272"/>
      <c r="Q45" s="1067"/>
      <c r="R45" s="1044"/>
      <c r="S45" s="1044"/>
      <c r="T45" s="1044"/>
      <c r="U45" s="1074"/>
      <c r="V45" s="1074"/>
      <c r="W45" s="1067"/>
      <c r="X45" s="1057"/>
      <c r="Y45" s="1058"/>
    </row>
    <row r="46" spans="3:25" ht="108.75" hidden="1" customHeight="1" thickBot="1" x14ac:dyDescent="0.4">
      <c r="C46" s="1153"/>
      <c r="D46" s="1243"/>
      <c r="E46" s="1243"/>
      <c r="F46" s="1242"/>
      <c r="G46" s="1175"/>
      <c r="H46" s="1175"/>
      <c r="I46" s="1177"/>
      <c r="J46" s="113">
        <f>'SEPG-F-062'!H51</f>
        <v>0</v>
      </c>
      <c r="K46" s="1174"/>
      <c r="L46" s="1175"/>
      <c r="M46" s="1175"/>
      <c r="N46" s="1175"/>
      <c r="O46" s="1177"/>
      <c r="P46" s="273"/>
      <c r="Q46" s="1068"/>
      <c r="R46" s="1045"/>
      <c r="S46" s="1047"/>
      <c r="T46" s="1045"/>
      <c r="U46" s="1075"/>
      <c r="V46" s="1075"/>
      <c r="W46" s="1068"/>
      <c r="X46" s="1076"/>
      <c r="Y46" s="1077"/>
    </row>
    <row r="47" spans="3:25" ht="108.75" hidden="1" customHeight="1" x14ac:dyDescent="0.35">
      <c r="C47" s="1278" t="e">
        <f>'SEPG-F-057'!B26</f>
        <v>#VALUE!</v>
      </c>
      <c r="D47" s="1097" t="str">
        <f>IF(COUNTA('SEPG-F-057'!C26)&gt;0,'SEPG-F-057'!C26,"")</f>
        <v/>
      </c>
      <c r="E47" s="1097" t="str">
        <f>IF(COUNTA('SEPG-F-057'!D26)&gt;0,'SEPG-F-057'!D26,"")</f>
        <v/>
      </c>
      <c r="F47" s="1289" t="str">
        <f>IF(COUNTA('SEPG-F-057'!L26)&gt;0,'SEPG-F-057'!L26,"")</f>
        <v>Riesgo Institucional</v>
      </c>
      <c r="G47" s="290" t="str">
        <f>'SEPG-F-059'!Y44</f>
        <v/>
      </c>
      <c r="H47" s="290">
        <f>'SEPG-F-059'!Y45</f>
        <v>7</v>
      </c>
      <c r="I47" s="113" t="str">
        <f>'SEPG-F-059'!AA44</f>
        <v/>
      </c>
      <c r="J47" s="113">
        <f>'SEPG-F-062'!H52</f>
        <v>0</v>
      </c>
      <c r="K47" s="1176">
        <f>'SEPG-F-062'!U46</f>
        <v>0</v>
      </c>
      <c r="L47" s="290">
        <f ca="1">+'SEPG-F-062'!W52</f>
        <v>7</v>
      </c>
      <c r="M47" s="290" t="str">
        <f>+'SEPG-F-062'!V52</f>
        <v/>
      </c>
      <c r="N47" s="1195">
        <f ca="1">IFERROR(+'SEPG-F-062'!X52,"")</f>
        <v>0</v>
      </c>
      <c r="O47" s="1120" t="str">
        <f ca="1">IFERROR(IF('SEPG-F-062'!AA52&lt;&gt;0,'SEPG-F-062'!AA52,'SEPG-F-062'!Y52),"")</f>
        <v/>
      </c>
      <c r="P47" s="271" t="s">
        <v>43</v>
      </c>
      <c r="Q47" s="1078" t="s">
        <v>263</v>
      </c>
      <c r="R47" s="1046" t="s">
        <v>245</v>
      </c>
      <c r="S47" s="1048" t="s">
        <v>225</v>
      </c>
      <c r="T47" s="1046" t="s">
        <v>226</v>
      </c>
      <c r="U47" s="1080">
        <v>42408</v>
      </c>
      <c r="V47" s="1080">
        <v>42735</v>
      </c>
      <c r="W47" s="1082" t="s">
        <v>265</v>
      </c>
      <c r="X47" s="1055" t="s">
        <v>264</v>
      </c>
      <c r="Y47" s="1056"/>
    </row>
    <row r="48" spans="3:25" ht="108.75" hidden="1" customHeight="1" x14ac:dyDescent="0.35">
      <c r="C48" s="1152"/>
      <c r="D48" s="1098"/>
      <c r="E48" s="1098"/>
      <c r="F48" s="1113"/>
      <c r="G48" s="1101" t="str">
        <f>IFERROR(VLOOKUP(G47,'SEPG-F-059'!$B$17:$K$21,6,FALSE),"")</f>
        <v/>
      </c>
      <c r="H48" s="1101" t="str">
        <f>IFERROR(VLOOKUP(H47,'SEPG-F-059'!$L$17:$U$21,5,FALSE),"")</f>
        <v>Moderado</v>
      </c>
      <c r="I48" s="1120" t="str">
        <f>'SEPG-F-059'!AB44</f>
        <v/>
      </c>
      <c r="J48" s="113">
        <f>'SEPG-F-062'!H53</f>
        <v>0</v>
      </c>
      <c r="K48" s="1122"/>
      <c r="L48" s="1101" t="str">
        <f ca="1">IFERROR(VLOOKUP(L47,'SEPG-F-059'!$L$17:$U$21,5,FALSE),"")</f>
        <v>Moderado</v>
      </c>
      <c r="M48" s="1101" t="str">
        <f>IFERROR(VLOOKUP(M47,'SEPG-F-059'!$B$17:$K$21,6,FALSE),"")</f>
        <v/>
      </c>
      <c r="N48" s="1101"/>
      <c r="O48" s="1089"/>
      <c r="P48" s="272"/>
      <c r="Q48" s="1067"/>
      <c r="R48" s="1044"/>
      <c r="S48" s="1044"/>
      <c r="T48" s="1044"/>
      <c r="U48" s="1074"/>
      <c r="V48" s="1074"/>
      <c r="W48" s="1083"/>
      <c r="X48" s="1057"/>
      <c r="Y48" s="1058"/>
    </row>
    <row r="49" spans="3:25" ht="108.75" hidden="1" customHeight="1" thickBot="1" x14ac:dyDescent="0.4">
      <c r="C49" s="1153"/>
      <c r="D49" s="1243"/>
      <c r="E49" s="1243"/>
      <c r="F49" s="1114"/>
      <c r="G49" s="1102"/>
      <c r="H49" s="1102"/>
      <c r="I49" s="1090"/>
      <c r="J49" s="299">
        <f>'SEPG-F-062'!H54</f>
        <v>0</v>
      </c>
      <c r="K49" s="1123"/>
      <c r="L49" s="1102"/>
      <c r="M49" s="1102"/>
      <c r="N49" s="1102"/>
      <c r="O49" s="1090"/>
      <c r="P49" s="300"/>
      <c r="Q49" s="1079"/>
      <c r="R49" s="1047"/>
      <c r="S49" s="1047"/>
      <c r="T49" s="1047"/>
      <c r="U49" s="1081"/>
      <c r="V49" s="1081"/>
      <c r="W49" s="1084"/>
      <c r="X49" s="1059"/>
      <c r="Y49" s="1060"/>
    </row>
    <row r="50" spans="3:25" ht="118.5" hidden="1" customHeight="1" x14ac:dyDescent="0.35">
      <c r="C50" s="1152" t="e">
        <f>'SEPG-F-057'!B27</f>
        <v>#VALUE!</v>
      </c>
      <c r="D50" s="1113" t="str">
        <f>IF(COUNTA('SEPG-F-057'!C27)&gt;0,'SEPG-F-057'!C27,"")</f>
        <v/>
      </c>
      <c r="E50" s="1113" t="str">
        <f>IF(COUNTA('SEPG-F-057'!D27)&gt;0,'SEPG-F-057'!D27,"")</f>
        <v/>
      </c>
      <c r="F50" s="1113" t="str">
        <f>IF(COUNTA('SEPG-F-057'!L27)&gt;0,'SEPG-F-057'!L27,"")</f>
        <v/>
      </c>
      <c r="G50" s="288" t="str">
        <f>'SEPG-F-059'!Y46</f>
        <v/>
      </c>
      <c r="H50" s="288">
        <f>'SEPG-F-059'!Y47</f>
        <v>7</v>
      </c>
      <c r="I50" s="298" t="str">
        <f>'SEPG-F-059'!AA46</f>
        <v/>
      </c>
      <c r="J50" s="289">
        <f>'SEPG-F-062'!H55</f>
        <v>0</v>
      </c>
      <c r="K50" s="1122">
        <f>'SEPG-F-062'!U67</f>
        <v>0</v>
      </c>
      <c r="L50" s="288">
        <f ca="1">+'SEPG-F-062'!W55</f>
        <v>7</v>
      </c>
      <c r="M50" s="288" t="str">
        <f>+'SEPG-F-062'!V55</f>
        <v/>
      </c>
      <c r="N50" s="1101">
        <f ca="1">IFERROR(+'SEPG-F-062'!X67,"")</f>
        <v>0</v>
      </c>
      <c r="O50" s="1089" t="str">
        <f ca="1">IFERROR(IF('SEPG-F-062'!AA67&lt;&gt;0,'SEPG-F-062'!AA67,'SEPG-F-062'!Y67),"")</f>
        <v/>
      </c>
      <c r="P50" s="1203"/>
      <c r="Q50" s="1208"/>
      <c r="R50" s="1208"/>
      <c r="S50" s="1210"/>
      <c r="T50" s="1210"/>
      <c r="U50" s="1212"/>
      <c r="V50" s="1212"/>
      <c r="W50" s="1214"/>
      <c r="X50" s="1279"/>
      <c r="Y50" s="1280"/>
    </row>
    <row r="51" spans="3:25" ht="118.5" hidden="1" customHeight="1" x14ac:dyDescent="0.35">
      <c r="C51" s="1152"/>
      <c r="D51" s="1113"/>
      <c r="E51" s="1113"/>
      <c r="F51" s="1113"/>
      <c r="G51" s="1101" t="str">
        <f>IFERROR(VLOOKUP(G50,'SEPG-F-059'!$B$17:$K$21,6,FALSE),"")</f>
        <v/>
      </c>
      <c r="H51" s="1101" t="str">
        <f>IFERROR(VLOOKUP(H50,'SEPG-F-059'!$L$17:$U$21,5,FALSE),"")</f>
        <v>Moderado</v>
      </c>
      <c r="I51" s="1120" t="str">
        <f>'SEPG-F-059'!AB46</f>
        <v/>
      </c>
      <c r="J51" s="113">
        <f>'SEPG-F-062'!H56</f>
        <v>0</v>
      </c>
      <c r="K51" s="1122"/>
      <c r="L51" s="1101" t="str">
        <f ca="1">IFERROR(VLOOKUP(L50,'SEPG-F-059'!$L$17:$U$21,5,FALSE),"")</f>
        <v>Moderado</v>
      </c>
      <c r="M51" s="1101" t="str">
        <f>IFERROR(VLOOKUP(M50,'SEPG-F-059'!$B$17:$K$21,6,FALSE),"")</f>
        <v/>
      </c>
      <c r="N51" s="1101"/>
      <c r="O51" s="1089"/>
      <c r="P51" s="1203"/>
      <c r="Q51" s="1208"/>
      <c r="R51" s="1208"/>
      <c r="S51" s="1210"/>
      <c r="T51" s="1210"/>
      <c r="U51" s="1212"/>
      <c r="V51" s="1212"/>
      <c r="W51" s="1214"/>
      <c r="X51" s="1279"/>
      <c r="Y51" s="1280"/>
    </row>
    <row r="52" spans="3:25" ht="118.5" hidden="1" customHeight="1" x14ac:dyDescent="0.35">
      <c r="C52" s="1290"/>
      <c r="D52" s="1242"/>
      <c r="E52" s="1242"/>
      <c r="F52" s="1242"/>
      <c r="G52" s="1175"/>
      <c r="H52" s="1175"/>
      <c r="I52" s="1177"/>
      <c r="J52" s="113">
        <f>'SEPG-F-062'!H57</f>
        <v>0</v>
      </c>
      <c r="K52" s="1174"/>
      <c r="L52" s="1175"/>
      <c r="M52" s="1175"/>
      <c r="N52" s="1175"/>
      <c r="O52" s="1177"/>
      <c r="P52" s="1204"/>
      <c r="Q52" s="1209"/>
      <c r="R52" s="1209"/>
      <c r="S52" s="1211"/>
      <c r="T52" s="1211"/>
      <c r="U52" s="1213"/>
      <c r="V52" s="1213"/>
      <c r="W52" s="1215"/>
      <c r="X52" s="1281"/>
      <c r="Y52" s="1282"/>
    </row>
    <row r="53" spans="3:25" ht="165.75" hidden="1" customHeight="1" x14ac:dyDescent="0.35">
      <c r="C53" s="1278" t="e">
        <f>'SEPG-F-057'!B28</f>
        <v>#VALUE!</v>
      </c>
      <c r="D53" s="1289">
        <f>'SEPG-F-057'!C33</f>
        <v>0</v>
      </c>
      <c r="E53" s="1289">
        <f>'SEPG-F-057'!D33</f>
        <v>0</v>
      </c>
      <c r="F53" s="1195">
        <f>'SEPG-F-057'!L33</f>
        <v>0</v>
      </c>
      <c r="G53" s="290" t="str">
        <f>'SEPG-F-059'!Y52</f>
        <v/>
      </c>
      <c r="H53" s="290">
        <f>'SEPG-F-059'!Y53</f>
        <v>7</v>
      </c>
      <c r="I53" s="101" t="str">
        <f>'SEPG-F-059'!AA52</f>
        <v/>
      </c>
      <c r="J53" s="101">
        <f>'SEPG-F-062'!H64</f>
        <v>0</v>
      </c>
      <c r="K53" s="1176">
        <f>'SEPG-F-062'!U70</f>
        <v>0</v>
      </c>
      <c r="L53" s="290">
        <f>+'SEPG-F-062'!W70</f>
        <v>0</v>
      </c>
      <c r="M53" s="290">
        <f>+'SEPG-F-062'!V70</f>
        <v>0</v>
      </c>
      <c r="N53" s="1195">
        <f>IFERROR(+'SEPG-F-062'!X70,"")</f>
        <v>0</v>
      </c>
      <c r="O53" s="1120">
        <f>IFERROR(IF('SEPG-F-062'!AA70&lt;&gt;0,'SEPG-F-062'!AA70,'SEPG-F-062'!Y70),"")</f>
        <v>0</v>
      </c>
      <c r="P53" s="1202"/>
      <c r="Q53" s="1205"/>
      <c r="R53" s="1205"/>
      <c r="S53" s="1202"/>
      <c r="T53" s="1202"/>
      <c r="U53" s="1202"/>
      <c r="V53" s="1202"/>
      <c r="W53" s="1202"/>
      <c r="X53" s="1196"/>
      <c r="Y53" s="1197"/>
    </row>
    <row r="54" spans="3:25" ht="165.75" hidden="1" customHeight="1" x14ac:dyDescent="0.35">
      <c r="C54" s="1152"/>
      <c r="D54" s="1113"/>
      <c r="E54" s="1113"/>
      <c r="F54" s="1101"/>
      <c r="G54" s="1101" t="str">
        <f>IFERROR(VLOOKUP(G53,'SEPG-F-059'!$B$17:$K$21,6,FALSE),"")</f>
        <v/>
      </c>
      <c r="H54" s="1101" t="str">
        <f>IFERROR(VLOOKUP(H53,'SEPG-F-059'!$L$17:$U$21,5,FALSE),"")</f>
        <v>Moderado</v>
      </c>
      <c r="I54" s="1120" t="str">
        <f>'SEPG-F-059'!AB52</f>
        <v/>
      </c>
      <c r="J54" s="101">
        <f>'SEPG-F-062'!H65</f>
        <v>0</v>
      </c>
      <c r="K54" s="1122"/>
      <c r="L54" s="1101" t="str">
        <f>IFERROR(VLOOKUP(L53,'SEPG-F-059'!$L$17:$U$21,5,FALSE),"")</f>
        <v/>
      </c>
      <c r="M54" s="1101" t="str">
        <f>IFERROR(VLOOKUP(M53,'SEPG-F-059'!$B$17:$K$21,6,FALSE),"")</f>
        <v/>
      </c>
      <c r="N54" s="1101"/>
      <c r="O54" s="1089"/>
      <c r="P54" s="1203"/>
      <c r="Q54" s="1206"/>
      <c r="R54" s="1206"/>
      <c r="S54" s="1203"/>
      <c r="T54" s="1203"/>
      <c r="U54" s="1203"/>
      <c r="V54" s="1203"/>
      <c r="W54" s="1203"/>
      <c r="X54" s="1198"/>
      <c r="Y54" s="1199"/>
    </row>
    <row r="55" spans="3:25" ht="120.75" hidden="1" customHeight="1" x14ac:dyDescent="0.35">
      <c r="C55" s="1290"/>
      <c r="D55" s="1242"/>
      <c r="E55" s="1242"/>
      <c r="F55" s="1175"/>
      <c r="G55" s="1175"/>
      <c r="H55" s="1175"/>
      <c r="I55" s="1177"/>
      <c r="J55" s="101">
        <f>'SEPG-F-062'!H66</f>
        <v>0</v>
      </c>
      <c r="K55" s="1174"/>
      <c r="L55" s="1175"/>
      <c r="M55" s="1175"/>
      <c r="N55" s="1175"/>
      <c r="O55" s="1177"/>
      <c r="P55" s="1204"/>
      <c r="Q55" s="1207"/>
      <c r="R55" s="1207"/>
      <c r="S55" s="1204"/>
      <c r="T55" s="1204"/>
      <c r="U55" s="1204"/>
      <c r="V55" s="1204"/>
      <c r="W55" s="1204"/>
      <c r="X55" s="1200"/>
      <c r="Y55" s="1201"/>
    </row>
    <row r="56" spans="3:25" ht="165.75" hidden="1" customHeight="1" x14ac:dyDescent="0.35">
      <c r="C56" s="1278" t="e">
        <f>'SEPG-F-057'!B29</f>
        <v>#VALUE!</v>
      </c>
      <c r="D56" s="1289">
        <f>'SEPG-F-057'!C36</f>
        <v>0</v>
      </c>
      <c r="E56" s="1289">
        <f>'SEPG-F-057'!D36</f>
        <v>0</v>
      </c>
      <c r="F56" s="1195">
        <f>'SEPG-F-057'!L36</f>
        <v>0</v>
      </c>
      <c r="G56" s="290" t="str">
        <f>'SEPG-F-059'!Y64</f>
        <v/>
      </c>
      <c r="H56" s="290">
        <f>'SEPG-F-059'!Y65</f>
        <v>11</v>
      </c>
      <c r="I56" s="101" t="str">
        <f>'SEPG-F-059'!AA64</f>
        <v/>
      </c>
      <c r="J56" s="101">
        <f>'SEPG-F-062'!H67</f>
        <v>0</v>
      </c>
      <c r="K56" s="1176">
        <f>'SEPG-F-062'!U73</f>
        <v>0</v>
      </c>
      <c r="L56" s="290">
        <f>+'SEPG-F-062'!W73</f>
        <v>0</v>
      </c>
      <c r="M56" s="290">
        <f>+'SEPG-F-062'!V73</f>
        <v>0</v>
      </c>
      <c r="N56" s="1195">
        <f>IFERROR(+'SEPG-F-062'!X73,"")</f>
        <v>0</v>
      </c>
      <c r="O56" s="1120">
        <f>IFERROR(IF('SEPG-F-062'!AA73&lt;&gt;0,'SEPG-F-062'!AA73,'SEPG-F-062'!Y73),"")</f>
        <v>0</v>
      </c>
      <c r="P56" s="1202"/>
      <c r="Q56" s="1205"/>
      <c r="R56" s="1205"/>
      <c r="S56" s="1202"/>
      <c r="T56" s="1202"/>
      <c r="U56" s="1202"/>
      <c r="V56" s="1202"/>
      <c r="W56" s="1202"/>
      <c r="X56" s="1196"/>
      <c r="Y56" s="1197"/>
    </row>
    <row r="57" spans="3:25" ht="134.25" hidden="1" customHeight="1" x14ac:dyDescent="0.35">
      <c r="C57" s="1152"/>
      <c r="D57" s="1113"/>
      <c r="E57" s="1113"/>
      <c r="F57" s="1101"/>
      <c r="G57" s="1101" t="str">
        <f>IFERROR(VLOOKUP(G56,'SEPG-F-059'!$B$17:$K$21,6,FALSE),"")</f>
        <v/>
      </c>
      <c r="H57" s="1101" t="str">
        <f>IFERROR(VLOOKUP(H56,'SEPG-F-059'!$L$17:$U$21,5,FALSE),"")</f>
        <v>Mayor</v>
      </c>
      <c r="I57" s="1120" t="str">
        <f>'SEPG-F-059'!AB64</f>
        <v/>
      </c>
      <c r="J57" s="101">
        <f>'SEPG-F-062'!H68</f>
        <v>0</v>
      </c>
      <c r="K57" s="1122"/>
      <c r="L57" s="1101" t="str">
        <f>IFERROR(VLOOKUP(L56,'SEPG-F-059'!$L$17:$U$21,5,FALSE),"")</f>
        <v/>
      </c>
      <c r="M57" s="1101" t="str">
        <f>IFERROR(VLOOKUP(M56,'SEPG-F-059'!$B$17:$K$21,6,FALSE),"")</f>
        <v/>
      </c>
      <c r="N57" s="1101"/>
      <c r="O57" s="1089"/>
      <c r="P57" s="1203"/>
      <c r="Q57" s="1206"/>
      <c r="R57" s="1206"/>
      <c r="S57" s="1203"/>
      <c r="T57" s="1203"/>
      <c r="U57" s="1203"/>
      <c r="V57" s="1203"/>
      <c r="W57" s="1203"/>
      <c r="X57" s="1198"/>
      <c r="Y57" s="1199"/>
    </row>
    <row r="58" spans="3:25" ht="77.25" hidden="1" customHeight="1" thickBot="1" x14ac:dyDescent="0.4">
      <c r="C58" s="1153"/>
      <c r="D58" s="1114"/>
      <c r="E58" s="1114"/>
      <c r="F58" s="1102"/>
      <c r="G58" s="1102"/>
      <c r="H58" s="1102"/>
      <c r="I58" s="1090"/>
      <c r="J58" s="297">
        <f>'SEPG-F-062'!H69</f>
        <v>0</v>
      </c>
      <c r="K58" s="1123"/>
      <c r="L58" s="1102"/>
      <c r="M58" s="1102"/>
      <c r="N58" s="1102"/>
      <c r="O58" s="1090"/>
      <c r="P58" s="1269"/>
      <c r="Q58" s="1270"/>
      <c r="R58" s="1270"/>
      <c r="S58" s="1269"/>
      <c r="T58" s="1269"/>
      <c r="U58" s="1269"/>
      <c r="V58" s="1269"/>
      <c r="W58" s="1269"/>
      <c r="X58" s="1273"/>
      <c r="Y58" s="1274"/>
    </row>
    <row r="59" spans="3:25" ht="23.25" x14ac:dyDescent="0.35">
      <c r="C59" s="102"/>
      <c r="D59" s="102"/>
      <c r="E59" s="102"/>
      <c r="F59" s="103"/>
      <c r="G59" s="104"/>
      <c r="H59" s="104"/>
      <c r="I59" s="104"/>
      <c r="J59" s="105"/>
      <c r="K59" s="104"/>
      <c r="L59" s="104"/>
      <c r="M59" s="104"/>
      <c r="N59" s="104"/>
      <c r="O59" s="104"/>
      <c r="P59" s="104"/>
      <c r="Q59" s="106"/>
      <c r="R59" s="102"/>
    </row>
    <row r="60" spans="3:25" ht="24" thickBot="1" x14ac:dyDescent="0.4"/>
    <row r="61" spans="3:25" s="107" customFormat="1" ht="41.25" customHeight="1" x14ac:dyDescent="0.2">
      <c r="C61" s="1171" t="s">
        <v>140</v>
      </c>
      <c r="D61" s="1172"/>
      <c r="E61" s="1172"/>
      <c r="F61" s="1172"/>
      <c r="G61" s="1172"/>
      <c r="H61" s="1172"/>
      <c r="I61" s="1172"/>
      <c r="J61" s="1173"/>
      <c r="K61" s="1171" t="s">
        <v>63</v>
      </c>
      <c r="L61" s="1172"/>
      <c r="M61" s="1172"/>
      <c r="N61" s="1172"/>
      <c r="O61" s="1172"/>
      <c r="P61" s="1172"/>
      <c r="Q61" s="1227"/>
      <c r="R61" s="1271" t="s">
        <v>167</v>
      </c>
      <c r="S61" s="1172"/>
      <c r="T61" s="1172"/>
      <c r="U61" s="1172"/>
      <c r="V61" s="1172"/>
      <c r="W61" s="1172"/>
      <c r="X61" s="1172"/>
      <c r="Y61" s="1173"/>
    </row>
    <row r="62" spans="3:25" s="108" customFormat="1" ht="39.75" customHeight="1" x14ac:dyDescent="0.2">
      <c r="C62" s="1164" t="s">
        <v>207</v>
      </c>
      <c r="D62" s="1165"/>
      <c r="E62" s="1166"/>
      <c r="F62" s="1167" t="s">
        <v>205</v>
      </c>
      <c r="G62" s="1165"/>
      <c r="H62" s="1166"/>
      <c r="I62" s="1167" t="s">
        <v>128</v>
      </c>
      <c r="J62" s="1166"/>
      <c r="K62" s="1168" t="s">
        <v>207</v>
      </c>
      <c r="L62" s="1169"/>
      <c r="M62" s="1169"/>
      <c r="N62" s="1170"/>
      <c r="O62" s="1228" t="s">
        <v>205</v>
      </c>
      <c r="P62" s="1229"/>
      <c r="Q62" s="223" t="s">
        <v>131</v>
      </c>
      <c r="R62" s="1167" t="s">
        <v>208</v>
      </c>
      <c r="S62" s="1166"/>
      <c r="T62" s="1228" t="s">
        <v>205</v>
      </c>
      <c r="U62" s="1229"/>
      <c r="V62" s="1167" t="s">
        <v>131</v>
      </c>
      <c r="W62" s="1165"/>
      <c r="X62" s="1165"/>
      <c r="Y62" s="1272"/>
    </row>
    <row r="63" spans="3:25" s="110" customFormat="1" ht="46.5" customHeight="1" x14ac:dyDescent="0.35">
      <c r="C63" s="1178" t="str">
        <f>+'SEPG-F-059'!B69</f>
        <v>1.Nubia Toro Castañeda - Asesora</v>
      </c>
      <c r="D63" s="1179"/>
      <c r="E63" s="1180"/>
      <c r="F63" s="1189" t="s">
        <v>491</v>
      </c>
      <c r="G63" s="1190"/>
      <c r="H63" s="1191"/>
      <c r="I63" s="1181"/>
      <c r="J63" s="1182"/>
      <c r="K63" s="1181" t="s">
        <v>492</v>
      </c>
      <c r="L63" s="1192"/>
      <c r="M63" s="1192"/>
      <c r="N63" s="1182"/>
      <c r="O63" s="1225" t="s">
        <v>532</v>
      </c>
      <c r="P63" s="1226"/>
      <c r="Q63" s="109"/>
      <c r="R63" s="1298" t="s">
        <v>498</v>
      </c>
      <c r="S63" s="1298"/>
      <c r="T63" s="1298" t="s">
        <v>497</v>
      </c>
      <c r="U63" s="1298"/>
      <c r="V63" s="1219"/>
      <c r="W63" s="1220"/>
      <c r="X63" s="1220"/>
      <c r="Y63" s="1221"/>
    </row>
    <row r="64" spans="3:25" s="110" customFormat="1" ht="46.5" customHeight="1" x14ac:dyDescent="0.35">
      <c r="C64" s="1178" t="str">
        <f>+'SEPG-F-059'!B70</f>
        <v>2. Nancy P Parra- Apoyo Tecnico</v>
      </c>
      <c r="D64" s="1179"/>
      <c r="E64" s="1180"/>
      <c r="F64" s="1189" t="s">
        <v>491</v>
      </c>
      <c r="G64" s="1190"/>
      <c r="H64" s="1191"/>
      <c r="I64" s="1181"/>
      <c r="J64" s="1182"/>
      <c r="K64" s="1181" t="s">
        <v>493</v>
      </c>
      <c r="L64" s="1192"/>
      <c r="M64" s="1192"/>
      <c r="N64" s="1182"/>
      <c r="O64" s="1230" t="s">
        <v>495</v>
      </c>
      <c r="P64" s="1231"/>
      <c r="Q64" s="109"/>
      <c r="R64" s="1298" t="s">
        <v>499</v>
      </c>
      <c r="S64" s="1298"/>
      <c r="T64" s="1298" t="s">
        <v>533</v>
      </c>
      <c r="U64" s="1298"/>
      <c r="V64" s="1219"/>
      <c r="W64" s="1220"/>
      <c r="X64" s="1220"/>
      <c r="Y64" s="1221"/>
    </row>
    <row r="65" spans="3:25" s="110" customFormat="1" ht="46.5" customHeight="1" x14ac:dyDescent="0.35">
      <c r="C65" s="1178">
        <f>+'SEPG-F-059'!B71</f>
        <v>0</v>
      </c>
      <c r="D65" s="1179"/>
      <c r="E65" s="1180"/>
      <c r="F65" s="1189"/>
      <c r="G65" s="1190"/>
      <c r="H65" s="1191"/>
      <c r="I65" s="1181"/>
      <c r="J65" s="1182"/>
      <c r="K65" s="1181" t="s">
        <v>494</v>
      </c>
      <c r="L65" s="1192"/>
      <c r="M65" s="1192"/>
      <c r="N65" s="1182"/>
      <c r="O65" s="1232" t="s">
        <v>496</v>
      </c>
      <c r="P65" s="1233"/>
      <c r="Q65" s="109"/>
      <c r="R65" s="1298"/>
      <c r="S65" s="1298"/>
      <c r="T65" s="1298"/>
      <c r="U65" s="1298"/>
      <c r="V65" s="1219"/>
      <c r="W65" s="1220"/>
      <c r="X65" s="1220"/>
      <c r="Y65" s="1221"/>
    </row>
    <row r="66" spans="3:25" s="110" customFormat="1" ht="46.5" customHeight="1" x14ac:dyDescent="0.35">
      <c r="C66" s="1178">
        <f>+'SEPG-F-059'!B72</f>
        <v>0</v>
      </c>
      <c r="D66" s="1179"/>
      <c r="E66" s="1180"/>
      <c r="F66" s="1189"/>
      <c r="G66" s="1190"/>
      <c r="H66" s="1191"/>
      <c r="I66" s="1181"/>
      <c r="J66" s="1182"/>
      <c r="K66" s="1181"/>
      <c r="L66" s="1192"/>
      <c r="M66" s="1192"/>
      <c r="N66" s="1182"/>
      <c r="O66" s="1222"/>
      <c r="P66" s="1223"/>
      <c r="Q66" s="109"/>
      <c r="R66" s="1298"/>
      <c r="S66" s="1298"/>
      <c r="T66" s="1298"/>
      <c r="U66" s="1298"/>
      <c r="V66" s="1219"/>
      <c r="W66" s="1220"/>
      <c r="X66" s="1220"/>
      <c r="Y66" s="1221"/>
    </row>
    <row r="67" spans="3:25" s="110" customFormat="1" ht="46.5" customHeight="1" x14ac:dyDescent="0.35">
      <c r="C67" s="1178">
        <f>+'SEPG-F-059'!B73</f>
        <v>0</v>
      </c>
      <c r="D67" s="1179"/>
      <c r="E67" s="1180"/>
      <c r="F67" s="1189"/>
      <c r="G67" s="1190"/>
      <c r="H67" s="1191"/>
      <c r="I67" s="1181"/>
      <c r="J67" s="1182"/>
      <c r="K67" s="1183"/>
      <c r="L67" s="1184"/>
      <c r="M67" s="1184"/>
      <c r="N67" s="1185"/>
      <c r="O67" s="1222"/>
      <c r="P67" s="1223"/>
      <c r="Q67" s="109"/>
      <c r="R67" s="1298"/>
      <c r="S67" s="1298"/>
      <c r="T67" s="1298"/>
      <c r="U67" s="1298"/>
      <c r="V67" s="1219"/>
      <c r="W67" s="1220"/>
      <c r="X67" s="1220"/>
      <c r="Y67" s="1221"/>
    </row>
    <row r="68" spans="3:25" s="110" customFormat="1" ht="46.5" customHeight="1" thickBot="1" x14ac:dyDescent="0.4">
      <c r="C68" s="1186">
        <f>+'SEPG-F-059'!B74</f>
        <v>0</v>
      </c>
      <c r="D68" s="1187"/>
      <c r="E68" s="1188"/>
      <c r="F68" s="1193"/>
      <c r="G68" s="1224"/>
      <c r="H68" s="1194"/>
      <c r="I68" s="1193"/>
      <c r="J68" s="1194"/>
      <c r="K68" s="1193"/>
      <c r="L68" s="1224"/>
      <c r="M68" s="1224"/>
      <c r="N68" s="1194"/>
      <c r="O68" s="1234"/>
      <c r="P68" s="1235"/>
      <c r="Q68" s="301"/>
      <c r="R68" s="1297"/>
      <c r="S68" s="1297"/>
      <c r="T68" s="1297"/>
      <c r="U68" s="1297"/>
      <c r="V68" s="1216"/>
      <c r="W68" s="1217"/>
      <c r="X68" s="1217"/>
      <c r="Y68" s="1218"/>
    </row>
  </sheetData>
  <sheetProtection sheet="1" objects="1" scenarios="1"/>
  <mergeCells count="357">
    <mergeCell ref="T68:U68"/>
    <mergeCell ref="T63:U63"/>
    <mergeCell ref="R64:S64"/>
    <mergeCell ref="T64:U64"/>
    <mergeCell ref="R65:S65"/>
    <mergeCell ref="T65:U65"/>
    <mergeCell ref="R66:S66"/>
    <mergeCell ref="T66:U66"/>
    <mergeCell ref="R67:S67"/>
    <mergeCell ref="T67:U67"/>
    <mergeCell ref="R63:S63"/>
    <mergeCell ref="R68:S68"/>
    <mergeCell ref="I54:I55"/>
    <mergeCell ref="Q15:Y15"/>
    <mergeCell ref="C10:Y10"/>
    <mergeCell ref="E41:E43"/>
    <mergeCell ref="P26:P28"/>
    <mergeCell ref="P29:P31"/>
    <mergeCell ref="P32:P34"/>
    <mergeCell ref="P35:P37"/>
    <mergeCell ref="P38:P40"/>
    <mergeCell ref="F41:F43"/>
    <mergeCell ref="U16:V16"/>
    <mergeCell ref="M12:T13"/>
    <mergeCell ref="D35:D37"/>
    <mergeCell ref="E35:E37"/>
    <mergeCell ref="C26:C28"/>
    <mergeCell ref="K35:K37"/>
    <mergeCell ref="G36:G37"/>
    <mergeCell ref="H36:H37"/>
    <mergeCell ref="C23:C25"/>
    <mergeCell ref="G33:G34"/>
    <mergeCell ref="D23:D25"/>
    <mergeCell ref="C32:C34"/>
    <mergeCell ref="D26:D28"/>
    <mergeCell ref="F26:F28"/>
    <mergeCell ref="X50:Y52"/>
    <mergeCell ref="X41:Y43"/>
    <mergeCell ref="W44:W46"/>
    <mergeCell ref="I57:I58"/>
    <mergeCell ref="C47:C49"/>
    <mergeCell ref="D47:D49"/>
    <mergeCell ref="E47:E49"/>
    <mergeCell ref="F47:F49"/>
    <mergeCell ref="C50:C52"/>
    <mergeCell ref="C53:C55"/>
    <mergeCell ref="D53:D55"/>
    <mergeCell ref="D50:D52"/>
    <mergeCell ref="E50:E52"/>
    <mergeCell ref="F50:F52"/>
    <mergeCell ref="G51:G52"/>
    <mergeCell ref="D56:D58"/>
    <mergeCell ref="E56:E58"/>
    <mergeCell ref="F56:F58"/>
    <mergeCell ref="G48:G49"/>
    <mergeCell ref="H48:H49"/>
    <mergeCell ref="I48:I49"/>
    <mergeCell ref="E53:E55"/>
    <mergeCell ref="F53:F55"/>
    <mergeCell ref="H54:H55"/>
    <mergeCell ref="V66:Y66"/>
    <mergeCell ref="S53:S55"/>
    <mergeCell ref="C65:E65"/>
    <mergeCell ref="Q18:Q22"/>
    <mergeCell ref="S18:S22"/>
    <mergeCell ref="M36:M37"/>
    <mergeCell ref="L36:L37"/>
    <mergeCell ref="M24:M25"/>
    <mergeCell ref="L24:L25"/>
    <mergeCell ref="M33:M34"/>
    <mergeCell ref="L33:L34"/>
    <mergeCell ref="M30:M31"/>
    <mergeCell ref="L30:L31"/>
    <mergeCell ref="L19:L22"/>
    <mergeCell ref="M19:M22"/>
    <mergeCell ref="G45:G46"/>
    <mergeCell ref="H45:H46"/>
    <mergeCell ref="I45:I46"/>
    <mergeCell ref="C41:C43"/>
    <mergeCell ref="C44:C46"/>
    <mergeCell ref="D41:D43"/>
    <mergeCell ref="C56:C58"/>
    <mergeCell ref="U56:U58"/>
    <mergeCell ref="S29:S31"/>
    <mergeCell ref="P56:P58"/>
    <mergeCell ref="Q56:Q58"/>
    <mergeCell ref="K56:K58"/>
    <mergeCell ref="N56:N58"/>
    <mergeCell ref="M57:M58"/>
    <mergeCell ref="L57:L58"/>
    <mergeCell ref="K63:N63"/>
    <mergeCell ref="V64:Y64"/>
    <mergeCell ref="V65:Y65"/>
    <mergeCell ref="T62:U62"/>
    <mergeCell ref="R61:Y61"/>
    <mergeCell ref="V62:Y62"/>
    <mergeCell ref="R62:S62"/>
    <mergeCell ref="V63:Y63"/>
    <mergeCell ref="T56:T58"/>
    <mergeCell ref="V56:V58"/>
    <mergeCell ref="W56:W58"/>
    <mergeCell ref="X56:Y58"/>
    <mergeCell ref="R56:R58"/>
    <mergeCell ref="S56:S58"/>
    <mergeCell ref="C2:C5"/>
    <mergeCell ref="D3:W3"/>
    <mergeCell ref="D4:W4"/>
    <mergeCell ref="F44:F46"/>
    <mergeCell ref="D44:D46"/>
    <mergeCell ref="H42:H43"/>
    <mergeCell ref="G42:G43"/>
    <mergeCell ref="X2:Y2"/>
    <mergeCell ref="X4:Y4"/>
    <mergeCell ref="X3:Y3"/>
    <mergeCell ref="X5:Y5"/>
    <mergeCell ref="D2:W2"/>
    <mergeCell ref="D38:D40"/>
    <mergeCell ref="E38:E40"/>
    <mergeCell ref="F38:F40"/>
    <mergeCell ref="C12:L13"/>
    <mergeCell ref="T29:T31"/>
    <mergeCell ref="E44:E46"/>
    <mergeCell ref="C6:Y6"/>
    <mergeCell ref="C7:Y7"/>
    <mergeCell ref="U12:Y13"/>
    <mergeCell ref="W16:W17"/>
    <mergeCell ref="X16:Y17"/>
    <mergeCell ref="K18:K20"/>
    <mergeCell ref="K50:K52"/>
    <mergeCell ref="O47:O49"/>
    <mergeCell ref="L48:L49"/>
    <mergeCell ref="H51:H52"/>
    <mergeCell ref="I51:I52"/>
    <mergeCell ref="V68:Y68"/>
    <mergeCell ref="V67:Y67"/>
    <mergeCell ref="O66:P66"/>
    <mergeCell ref="F68:H68"/>
    <mergeCell ref="F67:H67"/>
    <mergeCell ref="F65:H65"/>
    <mergeCell ref="G57:G58"/>
    <mergeCell ref="H57:H58"/>
    <mergeCell ref="O63:P63"/>
    <mergeCell ref="O67:P67"/>
    <mergeCell ref="K61:Q61"/>
    <mergeCell ref="O62:P62"/>
    <mergeCell ref="O56:O58"/>
    <mergeCell ref="O64:P64"/>
    <mergeCell ref="O65:P65"/>
    <mergeCell ref="K68:N68"/>
    <mergeCell ref="O68:P68"/>
    <mergeCell ref="K53:K55"/>
    <mergeCell ref="G54:G55"/>
    <mergeCell ref="M54:M55"/>
    <mergeCell ref="L54:L55"/>
    <mergeCell ref="M51:M52"/>
    <mergeCell ref="L51:L52"/>
    <mergeCell ref="X53:Y55"/>
    <mergeCell ref="N53:N55"/>
    <mergeCell ref="O53:O55"/>
    <mergeCell ref="P53:P55"/>
    <mergeCell ref="Q53:Q55"/>
    <mergeCell ref="N50:N52"/>
    <mergeCell ref="O50:O52"/>
    <mergeCell ref="P50:P52"/>
    <mergeCell ref="Q50:Q52"/>
    <mergeCell ref="R50:R52"/>
    <mergeCell ref="S50:S52"/>
    <mergeCell ref="T50:T52"/>
    <mergeCell ref="U50:U52"/>
    <mergeCell ref="W50:W52"/>
    <mergeCell ref="R53:R55"/>
    <mergeCell ref="V50:V52"/>
    <mergeCell ref="V53:V55"/>
    <mergeCell ref="T53:T55"/>
    <mergeCell ref="U53:U55"/>
    <mergeCell ref="W53:W55"/>
    <mergeCell ref="O44:O46"/>
    <mergeCell ref="C67:E67"/>
    <mergeCell ref="N38:N40"/>
    <mergeCell ref="I67:J67"/>
    <mergeCell ref="K67:N67"/>
    <mergeCell ref="C68:E68"/>
    <mergeCell ref="C66:E66"/>
    <mergeCell ref="F66:H66"/>
    <mergeCell ref="I66:J66"/>
    <mergeCell ref="K66:N66"/>
    <mergeCell ref="I68:J68"/>
    <mergeCell ref="C38:C40"/>
    <mergeCell ref="I65:J65"/>
    <mergeCell ref="K65:N65"/>
    <mergeCell ref="C64:E64"/>
    <mergeCell ref="F64:H64"/>
    <mergeCell ref="I64:J64"/>
    <mergeCell ref="K64:N64"/>
    <mergeCell ref="N47:N49"/>
    <mergeCell ref="G39:G40"/>
    <mergeCell ref="H39:H40"/>
    <mergeCell ref="C63:E63"/>
    <mergeCell ref="F63:H63"/>
    <mergeCell ref="I63:J63"/>
    <mergeCell ref="C62:E62"/>
    <mergeCell ref="F62:H62"/>
    <mergeCell ref="I62:J62"/>
    <mergeCell ref="K62:N62"/>
    <mergeCell ref="I36:I37"/>
    <mergeCell ref="N35:N37"/>
    <mergeCell ref="F35:F37"/>
    <mergeCell ref="C61:J61"/>
    <mergeCell ref="I39:I40"/>
    <mergeCell ref="M48:M49"/>
    <mergeCell ref="M42:M43"/>
    <mergeCell ref="K38:K40"/>
    <mergeCell ref="N41:N43"/>
    <mergeCell ref="K44:K46"/>
    <mergeCell ref="M45:M46"/>
    <mergeCell ref="M39:M40"/>
    <mergeCell ref="L39:L40"/>
    <mergeCell ref="K41:K43"/>
    <mergeCell ref="N44:N46"/>
    <mergeCell ref="L45:L46"/>
    <mergeCell ref="L42:L43"/>
    <mergeCell ref="K47:K49"/>
    <mergeCell ref="I42:I43"/>
    <mergeCell ref="C35:C37"/>
    <mergeCell ref="H33:H34"/>
    <mergeCell ref="C11:Y11"/>
    <mergeCell ref="R16:T16"/>
    <mergeCell ref="N18:N22"/>
    <mergeCell ref="O18:O22"/>
    <mergeCell ref="P18:P22"/>
    <mergeCell ref="I19:I22"/>
    <mergeCell ref="H19:H22"/>
    <mergeCell ref="G19:G22"/>
    <mergeCell ref="F18:F22"/>
    <mergeCell ref="E18:E22"/>
    <mergeCell ref="T18:T22"/>
    <mergeCell ref="R18:R22"/>
    <mergeCell ref="U18:U22"/>
    <mergeCell ref="V18:V22"/>
    <mergeCell ref="W18:W22"/>
    <mergeCell ref="X18:Y22"/>
    <mergeCell ref="D18:D22"/>
    <mergeCell ref="C29:C31"/>
    <mergeCell ref="C18:C22"/>
    <mergeCell ref="T23:T25"/>
    <mergeCell ref="C15:I16"/>
    <mergeCell ref="J15:O16"/>
    <mergeCell ref="O26:O28"/>
    <mergeCell ref="I30:I31"/>
    <mergeCell ref="N29:N31"/>
    <mergeCell ref="G27:G28"/>
    <mergeCell ref="I27:I28"/>
    <mergeCell ref="F23:F25"/>
    <mergeCell ref="H27:H28"/>
    <mergeCell ref="H24:H25"/>
    <mergeCell ref="G30:G31"/>
    <mergeCell ref="F29:F31"/>
    <mergeCell ref="E29:E31"/>
    <mergeCell ref="E32:E34"/>
    <mergeCell ref="F32:F34"/>
    <mergeCell ref="E23:E25"/>
    <mergeCell ref="D5:W5"/>
    <mergeCell ref="G24:G25"/>
    <mergeCell ref="Q16:Q17"/>
    <mergeCell ref="P23:P25"/>
    <mergeCell ref="Q23:Q25"/>
    <mergeCell ref="I33:I34"/>
    <mergeCell ref="K32:K34"/>
    <mergeCell ref="K29:K31"/>
    <mergeCell ref="I24:I25"/>
    <mergeCell ref="K23:K25"/>
    <mergeCell ref="N23:N25"/>
    <mergeCell ref="N32:N34"/>
    <mergeCell ref="M27:M28"/>
    <mergeCell ref="L27:L28"/>
    <mergeCell ref="C9:D9"/>
    <mergeCell ref="E9:Y9"/>
    <mergeCell ref="X26:Y28"/>
    <mergeCell ref="O32:O34"/>
    <mergeCell ref="K26:K28"/>
    <mergeCell ref="H30:H31"/>
    <mergeCell ref="D32:D34"/>
    <mergeCell ref="V23:V25"/>
    <mergeCell ref="N26:N28"/>
    <mergeCell ref="T26:T28"/>
    <mergeCell ref="W23:W25"/>
    <mergeCell ref="O41:O43"/>
    <mergeCell ref="O38:O40"/>
    <mergeCell ref="U41:U43"/>
    <mergeCell ref="V41:V43"/>
    <mergeCell ref="W41:W43"/>
    <mergeCell ref="P41:P43"/>
    <mergeCell ref="S26:S28"/>
    <mergeCell ref="U26:U28"/>
    <mergeCell ref="Q32:Q34"/>
    <mergeCell ref="R32:R34"/>
    <mergeCell ref="S32:S34"/>
    <mergeCell ref="W26:W28"/>
    <mergeCell ref="O29:O31"/>
    <mergeCell ref="U35:U37"/>
    <mergeCell ref="V35:V37"/>
    <mergeCell ref="W35:W37"/>
    <mergeCell ref="R23:R25"/>
    <mergeCell ref="D29:D31"/>
    <mergeCell ref="E26:E28"/>
    <mergeCell ref="X29:Y31"/>
    <mergeCell ref="U29:U31"/>
    <mergeCell ref="V29:V31"/>
    <mergeCell ref="Q26:Q28"/>
    <mergeCell ref="R26:R28"/>
    <mergeCell ref="R29:R31"/>
    <mergeCell ref="O35:O37"/>
    <mergeCell ref="O23:O25"/>
    <mergeCell ref="U23:U25"/>
    <mergeCell ref="X23:Y25"/>
    <mergeCell ref="S23:S25"/>
    <mergeCell ref="X35:Y37"/>
    <mergeCell ref="T32:T34"/>
    <mergeCell ref="W32:W34"/>
    <mergeCell ref="Q47:Q49"/>
    <mergeCell ref="U47:U49"/>
    <mergeCell ref="V47:V49"/>
    <mergeCell ref="W47:W49"/>
    <mergeCell ref="S38:S40"/>
    <mergeCell ref="U44:U46"/>
    <mergeCell ref="V26:V28"/>
    <mergeCell ref="Q29:Q31"/>
    <mergeCell ref="W29:W31"/>
    <mergeCell ref="T41:T43"/>
    <mergeCell ref="Q41:Q43"/>
    <mergeCell ref="R41:R43"/>
    <mergeCell ref="S41:S43"/>
    <mergeCell ref="R44:R46"/>
    <mergeCell ref="D8:AB8"/>
    <mergeCell ref="V38:V40"/>
    <mergeCell ref="T44:T46"/>
    <mergeCell ref="R47:R49"/>
    <mergeCell ref="S47:S49"/>
    <mergeCell ref="T47:T49"/>
    <mergeCell ref="Q35:Q37"/>
    <mergeCell ref="R35:R37"/>
    <mergeCell ref="S35:S37"/>
    <mergeCell ref="T35:T37"/>
    <mergeCell ref="T38:T40"/>
    <mergeCell ref="X47:Y49"/>
    <mergeCell ref="S44:S46"/>
    <mergeCell ref="X32:Y34"/>
    <mergeCell ref="U32:U34"/>
    <mergeCell ref="V32:V34"/>
    <mergeCell ref="Q44:Q46"/>
    <mergeCell ref="Q38:Q40"/>
    <mergeCell ref="R38:R40"/>
    <mergeCell ref="W38:W40"/>
    <mergeCell ref="X38:Y40"/>
    <mergeCell ref="U38:U40"/>
    <mergeCell ref="V44:V46"/>
    <mergeCell ref="X44:Y46"/>
  </mergeCells>
  <phoneticPr fontId="5" type="noConversion"/>
  <conditionalFormatting sqref="I35 I38 I50 I53 I56">
    <cfRule type="containsText" dxfId="248" priority="521" stopIfTrue="1" operator="containsText" text="riesgo Extrema">
      <formula>NOT(ISERROR(SEARCH("riesgo Extrema",I35)))</formula>
    </cfRule>
    <cfRule type="containsText" dxfId="247" priority="531" stopIfTrue="1" operator="containsText" text="riesgo Alta">
      <formula>NOT(ISERROR(SEARCH("riesgo Alta",I35)))</formula>
    </cfRule>
    <cfRule type="containsText" dxfId="246" priority="541" stopIfTrue="1" operator="containsText" text="riesgo Moderada">
      <formula>NOT(ISERROR(SEARCH("riesgo Moderada",I35)))</formula>
    </cfRule>
    <cfRule type="containsText" dxfId="245" priority="551" stopIfTrue="1" operator="containsText" text="riesgo Baja">
      <formula>NOT(ISERROR(SEARCH("riesgo Baja",I35)))</formula>
    </cfRule>
  </conditionalFormatting>
  <conditionalFormatting sqref="I19">
    <cfRule type="containsText" dxfId="244" priority="258" stopIfTrue="1" operator="containsText" text="Riesgo Alto">
      <formula>NOT(ISERROR(SEARCH("Riesgo Alto",I19)))</formula>
    </cfRule>
    <cfRule type="containsText" dxfId="243" priority="259" stopIfTrue="1" operator="containsText" text="Riesgo Moderado">
      <formula>NOT(ISERROR(SEARCH("Riesgo Moderado",I19)))</formula>
    </cfRule>
    <cfRule type="containsText" dxfId="242" priority="260" stopIfTrue="1" operator="containsText" text="Riesgo Bajo">
      <formula>NOT(ISERROR(SEARCH("Riesgo Bajo",I19)))</formula>
    </cfRule>
    <cfRule type="containsText" dxfId="241" priority="261" stopIfTrue="1" operator="containsText" text="Riesgo Alto">
      <formula>NOT(ISERROR(SEARCH("Riesgo Alto",I19)))</formula>
    </cfRule>
    <cfRule type="containsText" dxfId="240" priority="262" stopIfTrue="1" operator="containsText" text="Riesgo Extremo">
      <formula>NOT(ISERROR(SEARCH("Riesgo Extremo",I19)))</formula>
    </cfRule>
  </conditionalFormatting>
  <conditionalFormatting sqref="I19">
    <cfRule type="containsText" dxfId="239" priority="257" stopIfTrue="1" operator="containsText" text="Riesgo Extremo">
      <formula>NOT(ISERROR(SEARCH("Riesgo Extremo",I19)))</formula>
    </cfRule>
  </conditionalFormatting>
  <conditionalFormatting sqref="I24">
    <cfRule type="containsText" dxfId="238" priority="252" stopIfTrue="1" operator="containsText" text="Riesgo Alto">
      <formula>NOT(ISERROR(SEARCH("Riesgo Alto",I24)))</formula>
    </cfRule>
    <cfRule type="containsText" dxfId="237" priority="253" stopIfTrue="1" operator="containsText" text="Riesgo Moderado">
      <formula>NOT(ISERROR(SEARCH("Riesgo Moderado",I24)))</formula>
    </cfRule>
    <cfRule type="containsText" dxfId="236" priority="254" stopIfTrue="1" operator="containsText" text="Riesgo Bajo">
      <formula>NOT(ISERROR(SEARCH("Riesgo Bajo",I24)))</formula>
    </cfRule>
    <cfRule type="containsText" dxfId="235" priority="255" stopIfTrue="1" operator="containsText" text="Riesgo Alto">
      <formula>NOT(ISERROR(SEARCH("Riesgo Alto",I24)))</formula>
    </cfRule>
    <cfRule type="containsText" dxfId="234" priority="256" stopIfTrue="1" operator="containsText" text="Riesgo Extremo">
      <formula>NOT(ISERROR(SEARCH("Riesgo Extremo",I24)))</formula>
    </cfRule>
  </conditionalFormatting>
  <conditionalFormatting sqref="I24">
    <cfRule type="containsText" dxfId="233" priority="251" stopIfTrue="1" operator="containsText" text="Riesgo Extremo">
      <formula>NOT(ISERROR(SEARCH("Riesgo Extremo",I24)))</formula>
    </cfRule>
  </conditionalFormatting>
  <conditionalFormatting sqref="I27">
    <cfRule type="containsText" dxfId="232" priority="246" stopIfTrue="1" operator="containsText" text="Riesgo Alto">
      <formula>NOT(ISERROR(SEARCH("Riesgo Alto",I27)))</formula>
    </cfRule>
    <cfRule type="containsText" dxfId="231" priority="247" stopIfTrue="1" operator="containsText" text="Riesgo Moderado">
      <formula>NOT(ISERROR(SEARCH("Riesgo Moderado",I27)))</formula>
    </cfRule>
    <cfRule type="containsText" dxfId="230" priority="248" stopIfTrue="1" operator="containsText" text="Riesgo Bajo">
      <formula>NOT(ISERROR(SEARCH("Riesgo Bajo",I27)))</formula>
    </cfRule>
    <cfRule type="containsText" dxfId="229" priority="249" stopIfTrue="1" operator="containsText" text="Riesgo Alto">
      <formula>NOT(ISERROR(SEARCH("Riesgo Alto",I27)))</formula>
    </cfRule>
    <cfRule type="containsText" dxfId="228" priority="250" stopIfTrue="1" operator="containsText" text="Riesgo Extremo">
      <formula>NOT(ISERROR(SEARCH("Riesgo Extremo",I27)))</formula>
    </cfRule>
  </conditionalFormatting>
  <conditionalFormatting sqref="I27">
    <cfRule type="containsText" dxfId="227" priority="245" stopIfTrue="1" operator="containsText" text="Riesgo Extremo">
      <formula>NOT(ISERROR(SEARCH("Riesgo Extremo",I27)))</formula>
    </cfRule>
  </conditionalFormatting>
  <conditionalFormatting sqref="I30">
    <cfRule type="containsText" dxfId="226" priority="240" stopIfTrue="1" operator="containsText" text="Riesgo Alto">
      <formula>NOT(ISERROR(SEARCH("Riesgo Alto",I30)))</formula>
    </cfRule>
    <cfRule type="containsText" dxfId="225" priority="241" stopIfTrue="1" operator="containsText" text="Riesgo Moderado">
      <formula>NOT(ISERROR(SEARCH("Riesgo Moderado",I30)))</formula>
    </cfRule>
    <cfRule type="containsText" dxfId="224" priority="242" stopIfTrue="1" operator="containsText" text="Riesgo Bajo">
      <formula>NOT(ISERROR(SEARCH("Riesgo Bajo",I30)))</formula>
    </cfRule>
    <cfRule type="containsText" dxfId="223" priority="243" stopIfTrue="1" operator="containsText" text="Riesgo Alto">
      <formula>NOT(ISERROR(SEARCH("Riesgo Alto",I30)))</formula>
    </cfRule>
    <cfRule type="containsText" dxfId="222" priority="244" stopIfTrue="1" operator="containsText" text="Riesgo Extremo">
      <formula>NOT(ISERROR(SEARCH("Riesgo Extremo",I30)))</formula>
    </cfRule>
  </conditionalFormatting>
  <conditionalFormatting sqref="I30">
    <cfRule type="containsText" dxfId="221" priority="239" stopIfTrue="1" operator="containsText" text="Riesgo Extremo">
      <formula>NOT(ISERROR(SEARCH("Riesgo Extremo",I30)))</formula>
    </cfRule>
  </conditionalFormatting>
  <conditionalFormatting sqref="I33">
    <cfRule type="containsText" dxfId="220" priority="234" stopIfTrue="1" operator="containsText" text="Riesgo Alto">
      <formula>NOT(ISERROR(SEARCH("Riesgo Alto",I33)))</formula>
    </cfRule>
    <cfRule type="containsText" dxfId="219" priority="235" stopIfTrue="1" operator="containsText" text="Riesgo Moderado">
      <formula>NOT(ISERROR(SEARCH("Riesgo Moderado",I33)))</formula>
    </cfRule>
    <cfRule type="containsText" dxfId="218" priority="236" stopIfTrue="1" operator="containsText" text="Riesgo Bajo">
      <formula>NOT(ISERROR(SEARCH("Riesgo Bajo",I33)))</formula>
    </cfRule>
    <cfRule type="containsText" dxfId="217" priority="237" stopIfTrue="1" operator="containsText" text="Riesgo Alto">
      <formula>NOT(ISERROR(SEARCH("Riesgo Alto",I33)))</formula>
    </cfRule>
    <cfRule type="containsText" dxfId="216" priority="238" stopIfTrue="1" operator="containsText" text="Riesgo Extremo">
      <formula>NOT(ISERROR(SEARCH("Riesgo Extremo",I33)))</formula>
    </cfRule>
  </conditionalFormatting>
  <conditionalFormatting sqref="I33">
    <cfRule type="containsText" dxfId="215" priority="233" stopIfTrue="1" operator="containsText" text="Riesgo Extremo">
      <formula>NOT(ISERROR(SEARCH("Riesgo Extremo",I33)))</formula>
    </cfRule>
  </conditionalFormatting>
  <conditionalFormatting sqref="I36">
    <cfRule type="containsText" dxfId="214" priority="228" stopIfTrue="1" operator="containsText" text="Riesgo Alto">
      <formula>NOT(ISERROR(SEARCH("Riesgo Alto",I36)))</formula>
    </cfRule>
    <cfRule type="containsText" dxfId="213" priority="229" stopIfTrue="1" operator="containsText" text="Riesgo Moderado">
      <formula>NOT(ISERROR(SEARCH("Riesgo Moderado",I36)))</formula>
    </cfRule>
    <cfRule type="containsText" dxfId="212" priority="230" stopIfTrue="1" operator="containsText" text="Riesgo Bajo">
      <formula>NOT(ISERROR(SEARCH("Riesgo Bajo",I36)))</formula>
    </cfRule>
    <cfRule type="containsText" dxfId="211" priority="231" stopIfTrue="1" operator="containsText" text="Riesgo Alto">
      <formula>NOT(ISERROR(SEARCH("Riesgo Alto",I36)))</formula>
    </cfRule>
    <cfRule type="containsText" dxfId="210" priority="232" stopIfTrue="1" operator="containsText" text="Riesgo Extremo">
      <formula>NOT(ISERROR(SEARCH("Riesgo Extremo",I36)))</formula>
    </cfRule>
  </conditionalFormatting>
  <conditionalFormatting sqref="I36">
    <cfRule type="containsText" dxfId="209" priority="227" stopIfTrue="1" operator="containsText" text="Riesgo Extremo">
      <formula>NOT(ISERROR(SEARCH("Riesgo Extremo",I36)))</formula>
    </cfRule>
  </conditionalFormatting>
  <conditionalFormatting sqref="I39">
    <cfRule type="containsText" dxfId="208" priority="222" stopIfTrue="1" operator="containsText" text="Riesgo Alto">
      <formula>NOT(ISERROR(SEARCH("Riesgo Alto",I39)))</formula>
    </cfRule>
    <cfRule type="containsText" dxfId="207" priority="223" stopIfTrue="1" operator="containsText" text="Riesgo Moderado">
      <formula>NOT(ISERROR(SEARCH("Riesgo Moderado",I39)))</formula>
    </cfRule>
    <cfRule type="containsText" dxfId="206" priority="224" stopIfTrue="1" operator="containsText" text="Riesgo Bajo">
      <formula>NOT(ISERROR(SEARCH("Riesgo Bajo",I39)))</formula>
    </cfRule>
    <cfRule type="containsText" dxfId="205" priority="225" stopIfTrue="1" operator="containsText" text="Riesgo Alto">
      <formula>NOT(ISERROR(SEARCH("Riesgo Alto",I39)))</formula>
    </cfRule>
    <cfRule type="containsText" dxfId="204" priority="226" stopIfTrue="1" operator="containsText" text="Riesgo Extremo">
      <formula>NOT(ISERROR(SEARCH("Riesgo Extremo",I39)))</formula>
    </cfRule>
  </conditionalFormatting>
  <conditionalFormatting sqref="I39">
    <cfRule type="containsText" dxfId="203" priority="221" stopIfTrue="1" operator="containsText" text="Riesgo Extremo">
      <formula>NOT(ISERROR(SEARCH("Riesgo Extremo",I39)))</formula>
    </cfRule>
  </conditionalFormatting>
  <conditionalFormatting sqref="I51:I52">
    <cfRule type="containsText" dxfId="202" priority="186" stopIfTrue="1" operator="containsText" text="Riesgo Alto">
      <formula>NOT(ISERROR(SEARCH("Riesgo Alto",I51)))</formula>
    </cfRule>
    <cfRule type="containsText" dxfId="201" priority="187" stopIfTrue="1" operator="containsText" text="Riesgo Moderado">
      <formula>NOT(ISERROR(SEARCH("Riesgo Moderado",I51)))</formula>
    </cfRule>
    <cfRule type="containsText" dxfId="200" priority="188" stopIfTrue="1" operator="containsText" text="Riesgo Bajo">
      <formula>NOT(ISERROR(SEARCH("Riesgo Bajo",I51)))</formula>
    </cfRule>
    <cfRule type="containsText" dxfId="199" priority="189" stopIfTrue="1" operator="containsText" text="Riesgo Alto">
      <formula>NOT(ISERROR(SEARCH("Riesgo Alto",I51)))</formula>
    </cfRule>
    <cfRule type="containsText" dxfId="198" priority="190" stopIfTrue="1" operator="containsText" text="Riesgo Extremo">
      <formula>NOT(ISERROR(SEARCH("Riesgo Extremo",I51)))</formula>
    </cfRule>
  </conditionalFormatting>
  <conditionalFormatting sqref="I51:I52">
    <cfRule type="containsText" dxfId="197" priority="185" stopIfTrue="1" operator="containsText" text="Riesgo Extremo">
      <formula>NOT(ISERROR(SEARCH("Riesgo Extremo",I51)))</formula>
    </cfRule>
  </conditionalFormatting>
  <conditionalFormatting sqref="I54:I55">
    <cfRule type="containsText" dxfId="196" priority="180" stopIfTrue="1" operator="containsText" text="Riesgo Alto">
      <formula>NOT(ISERROR(SEARCH("Riesgo Alto",I54)))</formula>
    </cfRule>
    <cfRule type="containsText" dxfId="195" priority="181" stopIfTrue="1" operator="containsText" text="Riesgo Moderado">
      <formula>NOT(ISERROR(SEARCH("Riesgo Moderado",I54)))</formula>
    </cfRule>
    <cfRule type="containsText" dxfId="194" priority="182" stopIfTrue="1" operator="containsText" text="Riesgo Bajo">
      <formula>NOT(ISERROR(SEARCH("Riesgo Bajo",I54)))</formula>
    </cfRule>
    <cfRule type="containsText" dxfId="193" priority="183" stopIfTrue="1" operator="containsText" text="Riesgo Alto">
      <formula>NOT(ISERROR(SEARCH("Riesgo Alto",I54)))</formula>
    </cfRule>
    <cfRule type="containsText" dxfId="192" priority="184" stopIfTrue="1" operator="containsText" text="Riesgo Extremo">
      <formula>NOT(ISERROR(SEARCH("Riesgo Extremo",I54)))</formula>
    </cfRule>
  </conditionalFormatting>
  <conditionalFormatting sqref="I54:I55">
    <cfRule type="containsText" dxfId="191" priority="179" stopIfTrue="1" operator="containsText" text="Riesgo Extremo">
      <formula>NOT(ISERROR(SEARCH("Riesgo Extremo",I54)))</formula>
    </cfRule>
  </conditionalFormatting>
  <conditionalFormatting sqref="I57:I58">
    <cfRule type="containsText" dxfId="190" priority="174" stopIfTrue="1" operator="containsText" text="Riesgo Alto">
      <formula>NOT(ISERROR(SEARCH("Riesgo Alto",I57)))</formula>
    </cfRule>
    <cfRule type="containsText" dxfId="189" priority="175" stopIfTrue="1" operator="containsText" text="Riesgo Moderado">
      <formula>NOT(ISERROR(SEARCH("Riesgo Moderado",I57)))</formula>
    </cfRule>
    <cfRule type="containsText" dxfId="188" priority="176" stopIfTrue="1" operator="containsText" text="Riesgo Bajo">
      <formula>NOT(ISERROR(SEARCH("Riesgo Bajo",I57)))</formula>
    </cfRule>
    <cfRule type="containsText" dxfId="187" priority="177" stopIfTrue="1" operator="containsText" text="Riesgo Alto">
      <formula>NOT(ISERROR(SEARCH("Riesgo Alto",I57)))</formula>
    </cfRule>
    <cfRule type="containsText" dxfId="186" priority="178" stopIfTrue="1" operator="containsText" text="Riesgo Extremo">
      <formula>NOT(ISERROR(SEARCH("Riesgo Extremo",I57)))</formula>
    </cfRule>
  </conditionalFormatting>
  <conditionalFormatting sqref="I57:I58">
    <cfRule type="containsText" dxfId="185" priority="173" stopIfTrue="1" operator="containsText" text="Riesgo Extremo">
      <formula>NOT(ISERROR(SEARCH("Riesgo Extremo",I57)))</formula>
    </cfRule>
  </conditionalFormatting>
  <conditionalFormatting sqref="O18 O23 O26 O29 O32 O35 O38 O41 O44 O47 O50 O53 O56">
    <cfRule type="containsText" dxfId="184" priority="120" stopIfTrue="1" operator="containsText" text="Riesgo Alto">
      <formula>NOT(ISERROR(SEARCH("Riesgo Alto",O18)))</formula>
    </cfRule>
    <cfRule type="containsText" dxfId="183" priority="121" stopIfTrue="1" operator="containsText" text="Riesgo Moderado">
      <formula>NOT(ISERROR(SEARCH("Riesgo Moderado",O18)))</formula>
    </cfRule>
    <cfRule type="containsText" dxfId="182" priority="122" stopIfTrue="1" operator="containsText" text="Riesgo Bajo">
      <formula>NOT(ISERROR(SEARCH("Riesgo Bajo",O18)))</formula>
    </cfRule>
    <cfRule type="containsText" dxfId="181" priority="123" stopIfTrue="1" operator="containsText" text="Riesgo Alto">
      <formula>NOT(ISERROR(SEARCH("Riesgo Alto",O18)))</formula>
    </cfRule>
    <cfRule type="containsText" dxfId="180" priority="124" stopIfTrue="1" operator="containsText" text="Riesgo Extremo">
      <formula>NOT(ISERROR(SEARCH("Riesgo Extremo",O18)))</formula>
    </cfRule>
  </conditionalFormatting>
  <conditionalFormatting sqref="O18 O23 O26 O29 O32 O35 O38 O41 O44 O47 O50 O53 O56">
    <cfRule type="containsText" dxfId="179" priority="119" stopIfTrue="1" operator="containsText" text="Riesgo Extremo">
      <formula>NOT(ISERROR(SEARCH("Riesgo Extremo",O18)))</formula>
    </cfRule>
  </conditionalFormatting>
  <conditionalFormatting sqref="I45:I46">
    <cfRule type="containsText" dxfId="178" priority="60" stopIfTrue="1" operator="containsText" text="Riesgo Alto">
      <formula>NOT(ISERROR(SEARCH("Riesgo Alto",I45)))</formula>
    </cfRule>
    <cfRule type="containsText" dxfId="177" priority="61" stopIfTrue="1" operator="containsText" text="Riesgo Moderado">
      <formula>NOT(ISERROR(SEARCH("Riesgo Moderado",I45)))</formula>
    </cfRule>
    <cfRule type="containsText" dxfId="176" priority="62" stopIfTrue="1" operator="containsText" text="Riesgo Bajo">
      <formula>NOT(ISERROR(SEARCH("Riesgo Bajo",I45)))</formula>
    </cfRule>
    <cfRule type="containsText" dxfId="175" priority="63" stopIfTrue="1" operator="containsText" text="Riesgo Alto">
      <formula>NOT(ISERROR(SEARCH("Riesgo Alto",I45)))</formula>
    </cfRule>
    <cfRule type="containsText" dxfId="174" priority="64" stopIfTrue="1" operator="containsText" text="Riesgo Extremo">
      <formula>NOT(ISERROR(SEARCH("Riesgo Extremo",I45)))</formula>
    </cfRule>
  </conditionalFormatting>
  <conditionalFormatting sqref="I45:I46">
    <cfRule type="containsText" dxfId="173" priority="59" stopIfTrue="1" operator="containsText" text="Riesgo Extremo">
      <formula>NOT(ISERROR(SEARCH("Riesgo Extremo",I45)))</formula>
    </cfRule>
  </conditionalFormatting>
  <conditionalFormatting sqref="I48:I49">
    <cfRule type="containsText" dxfId="172" priority="54" stopIfTrue="1" operator="containsText" text="Riesgo Alto">
      <formula>NOT(ISERROR(SEARCH("Riesgo Alto",I48)))</formula>
    </cfRule>
    <cfRule type="containsText" dxfId="171" priority="55" stopIfTrue="1" operator="containsText" text="Riesgo Moderado">
      <formula>NOT(ISERROR(SEARCH("Riesgo Moderado",I48)))</formula>
    </cfRule>
    <cfRule type="containsText" dxfId="170" priority="56" stopIfTrue="1" operator="containsText" text="Riesgo Bajo">
      <formula>NOT(ISERROR(SEARCH("Riesgo Bajo",I48)))</formula>
    </cfRule>
    <cfRule type="containsText" dxfId="169" priority="57" stopIfTrue="1" operator="containsText" text="Riesgo Alto">
      <formula>NOT(ISERROR(SEARCH("Riesgo Alto",I48)))</formula>
    </cfRule>
    <cfRule type="containsText" dxfId="168" priority="58" stopIfTrue="1" operator="containsText" text="Riesgo Extremo">
      <formula>NOT(ISERROR(SEARCH("Riesgo Extremo",I48)))</formula>
    </cfRule>
  </conditionalFormatting>
  <conditionalFormatting sqref="I48:I49">
    <cfRule type="containsText" dxfId="167" priority="53" stopIfTrue="1" operator="containsText" text="Riesgo Extremo">
      <formula>NOT(ISERROR(SEARCH("Riesgo Extremo",I48)))</formula>
    </cfRule>
  </conditionalFormatting>
  <conditionalFormatting sqref="I41">
    <cfRule type="containsText" dxfId="166" priority="7" stopIfTrue="1" operator="containsText" text="riesgo Extrema">
      <formula>NOT(ISERROR(SEARCH("riesgo Extrema",I41)))</formula>
    </cfRule>
    <cfRule type="containsText" dxfId="165" priority="8" stopIfTrue="1" operator="containsText" text="riesgo Alta">
      <formula>NOT(ISERROR(SEARCH("riesgo Alta",I41)))</formula>
    </cfRule>
    <cfRule type="containsText" dxfId="164" priority="9" stopIfTrue="1" operator="containsText" text="riesgo Moderada">
      <formula>NOT(ISERROR(SEARCH("riesgo Moderada",I41)))</formula>
    </cfRule>
    <cfRule type="containsText" dxfId="163" priority="10" stopIfTrue="1" operator="containsText" text="riesgo Baja">
      <formula>NOT(ISERROR(SEARCH("riesgo Baja",I41)))</formula>
    </cfRule>
  </conditionalFormatting>
  <conditionalFormatting sqref="I42">
    <cfRule type="containsText" dxfId="162" priority="2" stopIfTrue="1" operator="containsText" text="Riesgo Alto">
      <formula>NOT(ISERROR(SEARCH("Riesgo Alto",I42)))</formula>
    </cfRule>
    <cfRule type="containsText" dxfId="161" priority="3" stopIfTrue="1" operator="containsText" text="Riesgo Moderado">
      <formula>NOT(ISERROR(SEARCH("Riesgo Moderado",I42)))</formula>
    </cfRule>
    <cfRule type="containsText" dxfId="160" priority="4" stopIfTrue="1" operator="containsText" text="Riesgo Bajo">
      <formula>NOT(ISERROR(SEARCH("Riesgo Bajo",I42)))</formula>
    </cfRule>
    <cfRule type="containsText" dxfId="159" priority="5" stopIfTrue="1" operator="containsText" text="Riesgo Alto">
      <formula>NOT(ISERROR(SEARCH("Riesgo Alto",I42)))</formula>
    </cfRule>
    <cfRule type="containsText" dxfId="158" priority="6" stopIfTrue="1" operator="containsText" text="Riesgo Extremo">
      <formula>NOT(ISERROR(SEARCH("Riesgo Extremo",I42)))</formula>
    </cfRule>
  </conditionalFormatting>
  <conditionalFormatting sqref="I42">
    <cfRule type="containsText" dxfId="157" priority="1" stopIfTrue="1" operator="containsText" text="Riesgo Extremo">
      <formula>NOT(ISERROR(SEARCH("Riesgo Extremo",I42)))</formula>
    </cfRule>
  </conditionalFormatting>
  <dataValidations count="1">
    <dataValidation type="list" allowBlank="1" showInputMessage="1" showErrorMessage="1" errorTitle="Error" error="Esta opción no está permitida" sqref="P50 P47 P53:P58 P18 P23:P26 P29 P32 P35 P38 P41:P44">
      <formula1>OPCIONESDEMANEJO</formula1>
    </dataValidation>
  </dataValidations>
  <printOptions horizontalCentered="1" verticalCentered="1"/>
  <pageMargins left="0.78740157480314965" right="0.15748031496062992" top="0.47244094488188981" bottom="0.43307086614173229" header="0.82677165354330717" footer="0.31496062992125984"/>
  <pageSetup paperSize="5" scale="25" fitToHeight="3" orientation="landscape" r:id="rId1"/>
  <headerFooter alignWithMargins="0"/>
  <rowBreaks count="2" manualBreakCount="2">
    <brk id="28" max="16383" man="1"/>
    <brk id="40" max="16383"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M15"/>
  <sheetViews>
    <sheetView workbookViewId="0">
      <selection activeCell="H4" sqref="H4"/>
    </sheetView>
  </sheetViews>
  <sheetFormatPr baseColWidth="10" defaultRowHeight="12.75" x14ac:dyDescent="0.2"/>
  <cols>
    <col min="3" max="3" width="27.42578125" customWidth="1"/>
    <col min="8" max="8" width="27" customWidth="1"/>
    <col min="9" max="9" width="29" customWidth="1"/>
    <col min="10" max="10" width="33.5703125" customWidth="1"/>
    <col min="12" max="12" width="20.140625" customWidth="1"/>
    <col min="13" max="13" width="24" customWidth="1"/>
  </cols>
  <sheetData>
    <row r="2" spans="2:13" ht="12.75" customHeight="1" x14ac:dyDescent="0.2">
      <c r="B2" s="1300" t="s">
        <v>576</v>
      </c>
      <c r="C2" s="1300"/>
      <c r="D2" s="1300"/>
      <c r="E2" s="1300"/>
      <c r="F2" s="1300"/>
      <c r="H2" s="1300" t="s">
        <v>577</v>
      </c>
      <c r="I2" s="1300"/>
      <c r="J2" s="1300"/>
      <c r="K2" s="515"/>
      <c r="L2" s="515"/>
    </row>
    <row r="3" spans="2:13" ht="13.5" customHeight="1" thickBot="1" x14ac:dyDescent="0.25">
      <c r="B3" s="1301"/>
      <c r="C3" s="1301"/>
      <c r="D3" s="1301"/>
      <c r="E3" s="1301"/>
      <c r="F3" s="1301"/>
      <c r="H3" s="1301"/>
      <c r="I3" s="1301"/>
      <c r="J3" s="1301"/>
      <c r="K3" s="516"/>
      <c r="L3" s="516"/>
    </row>
    <row r="4" spans="2:13" ht="18" x14ac:dyDescent="0.2">
      <c r="B4" s="605" t="s">
        <v>28</v>
      </c>
      <c r="C4" s="586" t="s">
        <v>267</v>
      </c>
      <c r="D4" s="621" t="s">
        <v>266</v>
      </c>
      <c r="E4" s="621"/>
      <c r="F4" s="621"/>
      <c r="H4" s="510" t="s">
        <v>28</v>
      </c>
      <c r="I4" s="511" t="s">
        <v>12</v>
      </c>
      <c r="J4" s="511" t="s">
        <v>204</v>
      </c>
      <c r="L4" s="1299" t="s">
        <v>573</v>
      </c>
      <c r="M4" s="1299" t="s">
        <v>574</v>
      </c>
    </row>
    <row r="5" spans="2:13" ht="12.75" customHeight="1" x14ac:dyDescent="0.2">
      <c r="B5" s="606"/>
      <c r="C5" s="608"/>
      <c r="D5" s="622"/>
      <c r="E5" s="622"/>
      <c r="F5" s="622"/>
      <c r="H5" s="510"/>
      <c r="I5" s="513"/>
      <c r="J5" s="513"/>
      <c r="L5" s="1299"/>
      <c r="M5" s="1299"/>
    </row>
    <row r="6" spans="2:13" ht="13.5" customHeight="1" thickBot="1" x14ac:dyDescent="0.25">
      <c r="B6" s="607"/>
      <c r="C6" s="609"/>
      <c r="D6" s="623"/>
      <c r="E6" s="623"/>
      <c r="F6" s="623"/>
      <c r="H6" s="510"/>
      <c r="I6" s="513"/>
      <c r="J6" s="513"/>
      <c r="L6" s="1299"/>
      <c r="M6" s="1299"/>
    </row>
    <row r="7" spans="2:13" ht="102" customHeight="1" thickBot="1" x14ac:dyDescent="0.25">
      <c r="B7" s="138" t="s">
        <v>510</v>
      </c>
      <c r="C7" s="490" t="s">
        <v>412</v>
      </c>
      <c r="D7" s="651" t="s">
        <v>413</v>
      </c>
      <c r="E7" s="651"/>
      <c r="F7" s="651"/>
      <c r="H7" s="512">
        <v>1</v>
      </c>
      <c r="I7" s="490" t="s">
        <v>412</v>
      </c>
      <c r="J7" s="490" t="s">
        <v>413</v>
      </c>
      <c r="L7" s="514" t="s">
        <v>575</v>
      </c>
    </row>
    <row r="8" spans="2:13" ht="127.5" customHeight="1" thickBot="1" x14ac:dyDescent="0.25">
      <c r="B8" s="138" t="s">
        <v>511</v>
      </c>
      <c r="C8" s="493" t="s">
        <v>416</v>
      </c>
      <c r="D8" s="652" t="s">
        <v>417</v>
      </c>
      <c r="E8" s="653"/>
      <c r="F8" s="654"/>
      <c r="H8" s="512">
        <v>2</v>
      </c>
      <c r="I8" s="490" t="s">
        <v>416</v>
      </c>
      <c r="J8" s="490" t="s">
        <v>417</v>
      </c>
      <c r="L8" s="514" t="s">
        <v>575</v>
      </c>
    </row>
    <row r="9" spans="2:13" ht="102.75" thickBot="1" x14ac:dyDescent="0.25">
      <c r="B9" s="138" t="s">
        <v>512</v>
      </c>
      <c r="C9" s="217" t="s">
        <v>420</v>
      </c>
      <c r="D9" s="589" t="s">
        <v>421</v>
      </c>
      <c r="E9" s="590"/>
      <c r="F9" s="591"/>
      <c r="H9" s="512">
        <v>3</v>
      </c>
      <c r="I9" s="490" t="s">
        <v>420</v>
      </c>
      <c r="J9" s="490" t="s">
        <v>421</v>
      </c>
      <c r="L9" s="514" t="s">
        <v>575</v>
      </c>
    </row>
    <row r="10" spans="2:13" ht="114.75" customHeight="1" thickBot="1" x14ac:dyDescent="0.25">
      <c r="B10" s="138" t="s">
        <v>513</v>
      </c>
      <c r="C10" s="217" t="s">
        <v>423</v>
      </c>
      <c r="D10" s="589" t="s">
        <v>424</v>
      </c>
      <c r="E10" s="590"/>
      <c r="F10" s="591"/>
      <c r="H10" s="512">
        <v>4</v>
      </c>
      <c r="I10" s="490" t="s">
        <v>423</v>
      </c>
      <c r="J10" s="490" t="s">
        <v>424</v>
      </c>
      <c r="L10" s="514" t="s">
        <v>575</v>
      </c>
    </row>
    <row r="11" spans="2:13" ht="102" customHeight="1" thickBot="1" x14ac:dyDescent="0.25">
      <c r="B11" s="138" t="s">
        <v>514</v>
      </c>
      <c r="C11" s="217" t="s">
        <v>427</v>
      </c>
      <c r="D11" s="589" t="s">
        <v>428</v>
      </c>
      <c r="E11" s="590"/>
      <c r="F11" s="591"/>
      <c r="H11" s="512">
        <v>5</v>
      </c>
      <c r="I11" s="490" t="s">
        <v>427</v>
      </c>
      <c r="J11" s="490" t="s">
        <v>428</v>
      </c>
      <c r="L11" s="514" t="s">
        <v>575</v>
      </c>
    </row>
    <row r="12" spans="2:13" ht="51" customHeight="1" thickBot="1" x14ac:dyDescent="0.25">
      <c r="B12" s="138" t="s">
        <v>515</v>
      </c>
      <c r="C12" s="217" t="s">
        <v>431</v>
      </c>
      <c r="D12" s="589" t="s">
        <v>432</v>
      </c>
      <c r="E12" s="590"/>
      <c r="F12" s="591"/>
      <c r="H12" s="512">
        <v>6</v>
      </c>
      <c r="I12" s="490" t="s">
        <v>431</v>
      </c>
      <c r="J12" s="490" t="s">
        <v>432</v>
      </c>
      <c r="L12" s="514" t="s">
        <v>575</v>
      </c>
    </row>
    <row r="13" spans="2:13" ht="76.5" customHeight="1" thickBot="1" x14ac:dyDescent="0.25">
      <c r="B13" s="138" t="s">
        <v>516</v>
      </c>
      <c r="C13" s="261" t="s">
        <v>435</v>
      </c>
      <c r="D13" s="589" t="s">
        <v>436</v>
      </c>
      <c r="E13" s="590"/>
      <c r="F13" s="591"/>
      <c r="H13" s="512">
        <v>7</v>
      </c>
      <c r="I13" s="490" t="s">
        <v>435</v>
      </c>
      <c r="J13" s="490" t="s">
        <v>436</v>
      </c>
      <c r="L13" s="514" t="s">
        <v>575</v>
      </c>
    </row>
    <row r="14" spans="2:13" ht="63.75" x14ac:dyDescent="0.2">
      <c r="B14" s="138" t="s">
        <v>517</v>
      </c>
      <c r="C14" s="217" t="s">
        <v>437</v>
      </c>
      <c r="D14" s="589" t="s">
        <v>438</v>
      </c>
      <c r="E14" s="590"/>
      <c r="F14" s="591"/>
      <c r="H14" s="512">
        <v>8</v>
      </c>
      <c r="I14" s="490" t="s">
        <v>437</v>
      </c>
      <c r="J14" s="490" t="s">
        <v>438</v>
      </c>
      <c r="L14" s="514" t="s">
        <v>575</v>
      </c>
    </row>
    <row r="15" spans="2:13" ht="13.5" customHeight="1" x14ac:dyDescent="0.2"/>
  </sheetData>
  <mergeCells count="15">
    <mergeCell ref="L4:L6"/>
    <mergeCell ref="M4:M6"/>
    <mergeCell ref="B2:F3"/>
    <mergeCell ref="H2:J3"/>
    <mergeCell ref="D10:F10"/>
    <mergeCell ref="D11:F11"/>
    <mergeCell ref="D12:F12"/>
    <mergeCell ref="D13:F13"/>
    <mergeCell ref="D14:F14"/>
    <mergeCell ref="B4:B6"/>
    <mergeCell ref="C4:C6"/>
    <mergeCell ref="D4:F6"/>
    <mergeCell ref="D7:F7"/>
    <mergeCell ref="D8:F8"/>
    <mergeCell ref="D9:F9"/>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EFEBF96723F62340A9793300A41BF33A" ma:contentTypeVersion="1" ma:contentTypeDescription="Crear nuevo documento." ma:contentTypeScope="" ma:versionID="da719682661190b1a1476684c3a2a148">
  <xsd:schema xmlns:xsd="http://www.w3.org/2001/XMLSchema" xmlns:xs="http://www.w3.org/2001/XMLSchema" xmlns:p="http://schemas.microsoft.com/office/2006/metadata/properties" xmlns:ns3="38539203-6527-4f6b-a926-0d0e280db43c" targetNamespace="http://schemas.microsoft.com/office/2006/metadata/properties" ma:root="true" ma:fieldsID="22fef9418de162277470e4bed60c939a" ns3:_="">
    <xsd:import namespace="38539203-6527-4f6b-a926-0d0e280db43c"/>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539203-6527-4f6b-a926-0d0e280db43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E21CD7-4300-4877-9E92-BB354C3B04A8}">
  <ds:schemaRefs>
    <ds:schemaRef ds:uri="http://purl.org/dc/terms/"/>
    <ds:schemaRef ds:uri="http://schemas.openxmlformats.org/package/2006/metadata/core-propertie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elements/1.1/"/>
    <ds:schemaRef ds:uri="38539203-6527-4f6b-a926-0d0e280db43c"/>
  </ds:schemaRefs>
</ds:datastoreItem>
</file>

<file path=customXml/itemProps2.xml><?xml version="1.0" encoding="utf-8"?>
<ds:datastoreItem xmlns:ds="http://schemas.openxmlformats.org/officeDocument/2006/customXml" ds:itemID="{4A488416-EF0E-4993-BA57-3288D1FB0E19}">
  <ds:schemaRefs>
    <ds:schemaRef ds:uri="http://schemas.microsoft.com/sharepoint/v3/contenttype/forms"/>
  </ds:schemaRefs>
</ds:datastoreItem>
</file>

<file path=customXml/itemProps3.xml><?xml version="1.0" encoding="utf-8"?>
<ds:datastoreItem xmlns:ds="http://schemas.openxmlformats.org/officeDocument/2006/customXml" ds:itemID="{711E1AE7-9510-4914-845F-5891A6977883}">
  <ds:schemaRefs>
    <ds:schemaRef ds:uri="http://schemas.microsoft.com/office/2006/metadata/longProperties"/>
  </ds:schemaRefs>
</ds:datastoreItem>
</file>

<file path=customXml/itemProps4.xml><?xml version="1.0" encoding="utf-8"?>
<ds:datastoreItem xmlns:ds="http://schemas.openxmlformats.org/officeDocument/2006/customXml" ds:itemID="{06A7C8EA-3433-47AD-8A49-AFC87519C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539203-6527-4f6b-a926-0d0e280db4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22</vt:i4>
      </vt:variant>
    </vt:vector>
  </HeadingPairs>
  <TitlesOfParts>
    <vt:vector size="35" baseType="lpstr">
      <vt:lpstr>SEPG-F-056</vt:lpstr>
      <vt:lpstr>SEPG-F-057</vt:lpstr>
      <vt:lpstr>SEPG-F-058 </vt:lpstr>
      <vt:lpstr>SEPG-F-059</vt:lpstr>
      <vt:lpstr>SEPG-F-060</vt:lpstr>
      <vt:lpstr>SEPG-F-061</vt:lpstr>
      <vt:lpstr>SEPG-F-062</vt:lpstr>
      <vt:lpstr>SEPG-F-030</vt:lpstr>
      <vt:lpstr>Cambio 2017-2016</vt:lpstr>
      <vt:lpstr>CAMBIOS 2014-2015</vt:lpstr>
      <vt:lpstr>CAMBIOS 2015 - 2016</vt:lpstr>
      <vt:lpstr>DB</vt:lpstr>
      <vt:lpstr>Hoja1</vt:lpstr>
      <vt:lpstr>¿TIENE_HERRAMIENTA_PARA_EJERCER_EL_CONTROL?</vt:lpstr>
      <vt:lpstr>A</vt:lpstr>
      <vt:lpstr>'SEPG-F-030'!Área_de_impresión</vt:lpstr>
      <vt:lpstr>B</vt:lpstr>
      <vt:lpstr>CE</vt:lpstr>
      <vt:lpstr>EvidenciaSeguimiento</vt:lpstr>
      <vt:lpstr>EXISTENCONTROLES</vt:lpstr>
      <vt:lpstr>ExistenManuales</vt:lpstr>
      <vt:lpstr>FrecuenciaSeguim</vt:lpstr>
      <vt:lpstr>FrecuendiaSeguim</vt:lpstr>
      <vt:lpstr>HerramientaControl</vt:lpstr>
      <vt:lpstr>HerramientaEfectiva</vt:lpstr>
      <vt:lpstr>IMPACTO</vt:lpstr>
      <vt:lpstr>ManualesInstructivos</vt:lpstr>
      <vt:lpstr>OPCIONESDEMANEJO</vt:lpstr>
      <vt:lpstr>PROBABILIDAD</vt:lpstr>
      <vt:lpstr>ResponDefinidos</vt:lpstr>
      <vt:lpstr>TieneHerramientaControl1</vt:lpstr>
      <vt:lpstr>TIPODERIESGO</vt:lpstr>
      <vt:lpstr>'SEPG-F-030'!Títulos_a_imprimir</vt:lpstr>
      <vt:lpstr>'SEPG-F-057'!Títulos_a_imprimir</vt:lpstr>
      <vt:lpstr>'SEPG-F-062'!Títulos_a_imprimir</vt:lpstr>
    </vt:vector>
  </TitlesOfParts>
  <Company>Dark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Hector Vanegas</dc:creator>
  <cp:lastModifiedBy>Monica Viviana Parra Segura</cp:lastModifiedBy>
  <cp:lastPrinted>2016-12-29T16:19:35Z</cp:lastPrinted>
  <dcterms:created xsi:type="dcterms:W3CDTF">2007-05-23T11:34:18Z</dcterms:created>
  <dcterms:modified xsi:type="dcterms:W3CDTF">2017-04-21T21:42:21Z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ies>
</file>