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Ricardo\Documents\1ANI\Documentos\Plan de Acción\2020\seguimiento\Diciembre\Presentaciones\"/>
    </mc:Choice>
  </mc:AlternateContent>
  <xr:revisionPtr revIDLastSave="0" documentId="13_ncr:1_{2E1B784A-96D6-4633-898B-A88C832AA4A6}" xr6:coauthVersionLast="46" xr6:coauthVersionMax="46" xr10:uidLastSave="{00000000-0000-0000-0000-000000000000}"/>
  <bookViews>
    <workbookView xWindow="-120" yWindow="-120" windowWidth="29040" windowHeight="15840" xr2:uid="{025C23F7-A20B-4985-92AA-C25ADCDD3E5D}"/>
  </bookViews>
  <sheets>
    <sheet name="Tablero" sheetId="1" r:id="rId1"/>
  </sheets>
  <externalReferences>
    <externalReference r:id="rId2"/>
  </externalReferences>
  <definedNames>
    <definedName name="_xlnm._FilterDatabase" localSheetId="0" hidden="1">Tablero!$C$25:$AL$49</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48" i="1" l="1"/>
  <c r="AG48" i="1"/>
  <c r="AF48" i="1"/>
  <c r="X48" i="1" s="1"/>
  <c r="V48" i="1"/>
  <c r="W48" i="1" s="1"/>
  <c r="AJ47" i="1"/>
  <c r="V47" i="1" s="1"/>
  <c r="AF47" i="1"/>
  <c r="X47" i="1" s="1"/>
  <c r="AJ46" i="1"/>
  <c r="V46" i="1" s="1"/>
  <c r="AG46" i="1"/>
  <c r="AF46" i="1"/>
  <c r="Y46" i="1"/>
  <c r="X46" i="1"/>
  <c r="S46" i="1"/>
  <c r="AG45" i="1"/>
  <c r="AG44" i="1"/>
  <c r="AJ43" i="1"/>
  <c r="AF43" i="1"/>
  <c r="X43" i="1"/>
  <c r="Y43" i="1" s="1"/>
  <c r="V43" i="1"/>
  <c r="W43" i="1" s="1"/>
  <c r="AJ42" i="1"/>
  <c r="AG42" i="1"/>
  <c r="V42" i="1"/>
  <c r="W42" i="1" s="1"/>
  <c r="AJ41" i="1"/>
  <c r="X41" i="1"/>
  <c r="Y41" i="1" s="1"/>
  <c r="V41" i="1"/>
  <c r="W41" i="1" s="1"/>
  <c r="S41" i="1" a="1"/>
  <c r="S41" i="1" s="1"/>
  <c r="Q41" i="1"/>
  <c r="R41" i="1" s="1"/>
  <c r="AJ40" i="1"/>
  <c r="AG40" i="1"/>
  <c r="X40" i="1"/>
  <c r="Y40" i="1" s="1"/>
  <c r="V40" i="1"/>
  <c r="Q39" i="1" s="1"/>
  <c r="R39" i="1" s="1"/>
  <c r="AJ39" i="1"/>
  <c r="AG39" i="1"/>
  <c r="X39" i="1"/>
  <c r="Y39" i="1" s="1"/>
  <c r="V39" i="1"/>
  <c r="W39" i="1" s="1"/>
  <c r="S39" i="1" a="1"/>
  <c r="S39" i="1" s="1"/>
  <c r="AJ38" i="1"/>
  <c r="AG38" i="1"/>
  <c r="AF38" i="1"/>
  <c r="X38" i="1" s="1"/>
  <c r="W38" i="1"/>
  <c r="V38" i="1"/>
  <c r="R38" i="1"/>
  <c r="Q38" i="1"/>
  <c r="AJ37" i="1"/>
  <c r="V37" i="1" s="1"/>
  <c r="W37" i="1" s="1"/>
  <c r="AJ36" i="1"/>
  <c r="AF36" i="1"/>
  <c r="X36" i="1" s="1"/>
  <c r="V36" i="1"/>
  <c r="W36" i="1" s="1"/>
  <c r="AJ35" i="1"/>
  <c r="V35" i="1" s="1"/>
  <c r="W35" i="1" s="1"/>
  <c r="AG35" i="1"/>
  <c r="AF35" i="1"/>
  <c r="Y35" i="1"/>
  <c r="X35" i="1"/>
  <c r="AJ34" i="1"/>
  <c r="V34" i="1" s="1"/>
  <c r="AG34" i="1"/>
  <c r="Y34" i="1"/>
  <c r="X34" i="1"/>
  <c r="AJ33" i="1"/>
  <c r="AG33" i="1"/>
  <c r="AF33" i="1"/>
  <c r="X33" i="1" s="1"/>
  <c r="Y33" i="1" s="1"/>
  <c r="W33" i="1"/>
  <c r="V33" i="1"/>
  <c r="AJ32" i="1"/>
  <c r="V32" i="1" s="1"/>
  <c r="X32" i="1"/>
  <c r="Y32" i="1" s="1"/>
  <c r="AJ31" i="1"/>
  <c r="AG31" i="1"/>
  <c r="AF31" i="1"/>
  <c r="X31" i="1" s="1"/>
  <c r="W31" i="1"/>
  <c r="V31" i="1"/>
  <c r="AJ30" i="1"/>
  <c r="V30" i="1" s="1"/>
  <c r="W30" i="1" s="1"/>
  <c r="X30" i="1"/>
  <c r="Y30" i="1" s="1"/>
  <c r="AJ29" i="1"/>
  <c r="AG29" i="1"/>
  <c r="X29" i="1"/>
  <c r="Y29" i="1" s="1"/>
  <c r="V29" i="1"/>
  <c r="W29" i="1" s="1"/>
  <c r="AJ28" i="1"/>
  <c r="AG28" i="1"/>
  <c r="X28" i="1"/>
  <c r="Y28" i="1" s="1"/>
  <c r="V28" i="1"/>
  <c r="AJ27" i="1"/>
  <c r="AG27" i="1"/>
  <c r="AF27" i="1"/>
  <c r="X27" i="1" s="1"/>
  <c r="W27" i="1"/>
  <c r="V27" i="1"/>
  <c r="AJ26" i="1"/>
  <c r="Y26" i="1"/>
  <c r="X26" i="1"/>
  <c r="W26" i="1"/>
  <c r="V26" i="1"/>
  <c r="S26" i="1"/>
  <c r="Q26" i="1"/>
  <c r="R26" i="1" s="1"/>
  <c r="D22" i="1"/>
  <c r="D21" i="1"/>
  <c r="Y27" i="1" l="1"/>
  <c r="M26" i="1"/>
  <c r="S27" i="1"/>
  <c r="K26" i="1"/>
  <c r="Y48" i="1"/>
  <c r="S48" i="1"/>
  <c r="S38" i="1" a="1"/>
  <c r="S38" i="1" s="1"/>
  <c r="Y38" i="1"/>
  <c r="Y47" i="1"/>
  <c r="S47" i="1"/>
  <c r="K34" i="1"/>
  <c r="L34" i="1" s="1"/>
  <c r="Q34" i="1"/>
  <c r="R34" i="1" s="1"/>
  <c r="W34" i="1"/>
  <c r="W46" i="1"/>
  <c r="Q46" i="1"/>
  <c r="R46" i="1" s="1"/>
  <c r="Q27" i="1"/>
  <c r="R27" i="1" s="1"/>
  <c r="S31" i="1" a="1"/>
  <c r="S31" i="1" s="1"/>
  <c r="Y31" i="1"/>
  <c r="W32" i="1"/>
  <c r="Q31" i="1"/>
  <c r="R31" i="1" s="1"/>
  <c r="M34" i="1"/>
  <c r="S34" i="1" a="1"/>
  <c r="S34" i="1" s="1"/>
  <c r="Y36" i="1"/>
  <c r="W47" i="1"/>
  <c r="Q47" i="1"/>
  <c r="R47" i="1" s="1"/>
  <c r="K39" i="1"/>
  <c r="K42" i="1"/>
  <c r="L42" i="1" s="1"/>
  <c r="W28" i="1"/>
  <c r="M39" i="1"/>
  <c r="W40" i="1"/>
  <c r="M42" i="1"/>
  <c r="Q48" i="1"/>
  <c r="R48" i="1" s="1"/>
  <c r="L26" i="1" l="1"/>
  <c r="E26" i="1"/>
  <c r="F26" i="1" s="1"/>
  <c r="G26" i="1"/>
  <c r="E39" i="1"/>
  <c r="F39" i="1" s="1"/>
  <c r="L39" i="1"/>
  <c r="G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<sst xmlns="http://schemas.openxmlformats.org/spreadsheetml/2006/main" count="240" uniqueCount="155">
  <si>
    <t xml:space="preserve">  </t>
  </si>
  <si>
    <t>Avances al mes de diciembre - 2020</t>
  </si>
  <si>
    <r>
      <t xml:space="preserve">% Avance 
</t>
    </r>
    <r>
      <rPr>
        <b/>
        <sz val="24"/>
        <color theme="0"/>
        <rFont val="Candara"/>
        <family val="2"/>
      </rPr>
      <t>(Respecto a meta acumulada al corte)</t>
    </r>
  </si>
  <si>
    <r>
      <t xml:space="preserve">% Avance 
</t>
    </r>
    <r>
      <rPr>
        <b/>
        <sz val="24"/>
        <color theme="0"/>
        <rFont val="Candara"/>
        <family val="2"/>
      </rPr>
      <t>(Respecto a meta de 2020)</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</si>
  <si>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</si>
  <si>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</si>
  <si>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</si>
  <si>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</si>
  <si>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</si>
  <si>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</si>
  <si>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</si>
  <si>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</si>
  <si>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</si>
  <si>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</si>
  <si>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</si>
  <si>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</si>
  <si>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</si>
  <si>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</si>
  <si>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</si>
  <si>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</si>
  <si>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</si>
  <si>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</si>
  <si>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</si>
  <si>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</si>
  <si>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</si>
  <si>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2020</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</si>
  <si>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</si>
  <si>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</si>
  <si>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</si>
  <si>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</si>
  <si>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</si>
  <si>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</si>
  <si>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</si>
  <si>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</si>
  <si>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</si>
  <si>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</si>
  <si>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</si>
  <si>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</si>
  <si>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</si>
  <si>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</si>
  <si>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 de proyecto normativo elaborado</t>
  </si>
  <si>
    <t>Documento</t>
  </si>
  <si>
    <t>n</t>
  </si>
  <si>
    <t>Durante la vigencia 2020, se recibieron los productos derivados de la consultoría contratada para la formulación del esquema de gobierno corporativo.
Se espera que en la vigencia 2021 se apruebe e implemente el mencionado esquema</t>
  </si>
  <si>
    <t xml:space="preserve">1.1.2 Fortalecimiento de la capacidad de gestión y eficiencia de la ANI </t>
  </si>
  <si>
    <t>1.1.2.1 Implementar acciones para la mejora del Talento Humano</t>
  </si>
  <si>
    <t>% de actividades del plan desarrolladas</t>
  </si>
  <si>
    <t>%</t>
  </si>
  <si>
    <t>Durante el mes de diciembre se realizó la revisión de los avances en las acciones y se trabajó en la formulación de los planes para la siguiente vigencia</t>
  </si>
  <si>
    <t xml:space="preserve">1.1.2.2 Definir caracterización del proyecto Gestión del Conocimiento </t>
  </si>
  <si>
    <t>Vicepresidencia de Planeación, Riesgos y Entorno</t>
  </si>
  <si>
    <t xml:space="preserve"> % Documento elaborado</t>
  </si>
  <si>
    <t>En el mes de octubre se realizó el lanzamiento  y se finalizaron las acciones programadas en la vigencia  respectode la estrategia de gestión de conocimiento</t>
  </si>
  <si>
    <t>1.1.2.3 Realizar  Informes de seguimiento a la implementación del MIPG</t>
  </si>
  <si>
    <t>Informes presentados</t>
  </si>
  <si>
    <t>Se realizó y presentó el informe de la implementación al MIPG ante la gerencia de Planeación el cual se encuentra publicado en el  sitio SharePoint diseñado para tal fin</t>
  </si>
  <si>
    <t>1.1.2.4 Diseñar la unidad de análisis de tráfico</t>
  </si>
  <si>
    <t>Documento de diseño de unidad de tráfico aprobado</t>
  </si>
  <si>
    <t>El diseño de la Unidad de Análisis de Tráfico, se ha finalizado, se espera en la siguiente vigencia realizar su implementación</t>
  </si>
  <si>
    <t>1.1.3 Optimización del  sistema de información misional de la Entidad</t>
  </si>
  <si>
    <t>1.1.3.1 Implementar los módulos de registro de información</t>
  </si>
  <si>
    <t>Modulos implementados</t>
  </si>
  <si>
    <t>Modulo</t>
  </si>
  <si>
    <t>Se implementaron 8 modulos así:  1- Información general, 2- avances proyectos carreteros, 3- tramites ambientales, 4- temas de gestión, 5- Covid, 6- Agendamiento, 7- Contratación, 8-predial.</t>
  </si>
  <si>
    <t>1.1.3.2 Diseñar e implementar el tablero de control automatizado</t>
  </si>
  <si>
    <t>Tablero de control de la VPRE automatizado</t>
  </si>
  <si>
    <t>Tablero</t>
  </si>
  <si>
    <t xml:space="preserve">Se diseñó e implementó el Tablero de la VPRE, el cual reporta el seguimiento a planes de la Agencia Nacional de Infraestructura y explica los objetivos y metas que la Entidad se ha propuesto para el actual periodo de Gobierno. </t>
  </si>
  <si>
    <t>1.1.3.3 Implementar los módulos SIG</t>
  </si>
  <si>
    <t>Se implementaron 4 módulos, así:  Carretero, Férreo, Aeroportuario, Portuario</t>
  </si>
  <si>
    <t>I. Pacto por la Legalidad</t>
  </si>
  <si>
    <t>IV.  Participación Ciudadana</t>
  </si>
  <si>
    <t>1.2 Generar confianza en los ciudadanos, Estado e inversionistas</t>
  </si>
  <si>
    <t xml:space="preserve">1.2.1 Socialización con las partes interesadas, de todos los proyectos de infraestructura de transporte a cargo de la ANI. </t>
  </si>
  <si>
    <t>1.2.1.1 Desarrollar Espacios de diálogo social - Audiencias</t>
  </si>
  <si>
    <t>Vicepresidencia de Estructuración</t>
  </si>
  <si>
    <t>Audiencias públicas de las IP en proceso de estructuración realizadas</t>
  </si>
  <si>
    <t>Evento</t>
  </si>
  <si>
    <t>Durante el primer trimestre de la vigencia se realizaron las audiencias programadas, una vez se inició la emergencia derivada del COVID 19, se desarrollaron otros espacios diferentes a las audiencias presenciales</t>
  </si>
  <si>
    <t>1.2.1.2 Desarrollar Espacios de diálogo social - Eventos</t>
  </si>
  <si>
    <t>Eventos de socialización y mesas de trabajo realizadas con entes territoriales, comunidades e interesados en los proyectos</t>
  </si>
  <si>
    <t>A lo largo de la vigencia se realizaron espacios de díalogo social con las diferentes comunidades beneficiarias de los proyectos de la Agencia.
Dada la coyuntura del COVID 19, hubo necesidad de ajustar la estratégia y a partir del segundo trimestre los eventos se realizaron de manera virtual</t>
  </si>
  <si>
    <t>1.2.1.3 Desarrollar el Plan de comunicaciones</t>
  </si>
  <si>
    <t>Oficina de Comunicaciones</t>
  </si>
  <si>
    <t>Mesas de Trabajo</t>
  </si>
  <si>
    <t>Desde la Oficina de Comunicaciones se desarrollanron las mesas de trabajo con los diferentes públicos de interés y el acompañamiento de los vicepresidentes o el presidente.
Así mismo, de elaboraron las diferentes piezas comunicativas a través de las cuales la Agencia dio a conocer su gestión</t>
  </si>
  <si>
    <t>1.2.2 Implementación y optimización de mecanismos de transparencia para la gestión de la Entidad.</t>
  </si>
  <si>
    <t>1.2.2.1 Formular e implementar la política de servicio al ciudadano</t>
  </si>
  <si>
    <t>Documento de política de servicio al Ciudadano</t>
  </si>
  <si>
    <t xml:space="preserve">El documento de la Política de Servicio al Ciudadano fue aprobado por el comité MIPG, fue incluido en el Sistema de Gestión de Calidad, y fue  publicado </t>
  </si>
  <si>
    <t>1.2.2.2 Gestionar convenios interadministrativos en temas de transparencia (MRAN)</t>
  </si>
  <si>
    <t>% de actividades desarrolladas</t>
  </si>
  <si>
    <t>Se ajusto protocolo de MRAN  en mesas de trabajo con la Secretaria de Transparencia.
Se espera que en la vigencia 2021 se de firma al respectivo convenio</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</si>
  <si>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</si>
  <si>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</si>
  <si>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</si>
  <si>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</si>
  <si>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</si>
  <si>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</si>
  <si>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</si>
  <si>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Documento Elaborado</t>
  </si>
  <si>
    <t>A lo largo de la vigencia se trabajó en la estructuración del documentoe  CONPES, sin embargo al mes de diciembre se continuan realizando modificaciones de acuerdo con los comentarios del DNP, vicepresidencia y MinTransporte.</t>
  </si>
  <si>
    <t>2.1.2 Adjudicación de Proyectos de Infraestructura de Transporte, bajo el esquema de Asociaciones Público Privadas</t>
  </si>
  <si>
    <t>2.1.2.1 Estructurar  proyectos a nivel de factibilidad técnica</t>
  </si>
  <si>
    <t>Proyectos estructurados</t>
  </si>
  <si>
    <t>Proyecto</t>
  </si>
  <si>
    <t xml:space="preserve">Dada la necesidad de restituir el tiempo y atrasos que se generaron en la ejecución del mismo con ocasión a las medidas adoptadas, ante las declaratorias del Estado de Emergencia Social y Sanitaria, por el Gobierno Nacional, relacionadas específicamente a las medidas de aislamiento preventivo obligatorio, las cuales afectaron el normal desarrollo de las actividades a ejecutar dentro del marco del contrato, en especial lo relativo a tareas de campo, por esta razón a pesar de tener un avance considerable en la estructuración técnica, legal y financiera se requirió prorrogar los Contratos hasta el 31 de julio de 2021, para poder cumplir a cabalidad con los productos. 
Sin embargo  durante el periodo reportado se  continuó con la protocolización de los tramites de las consultas previas y se adelantaron los estudios técnicos de geotécnica y pavimentos. </t>
  </si>
  <si>
    <t xml:space="preserve">2.1.2.2 Adjudicar proyectos de APP </t>
  </si>
  <si>
    <t>Vicepresidencia de Estructuración
Vicepresidencia Jurídica</t>
  </si>
  <si>
    <t>Proyectos carreteros de APP adjudicados</t>
  </si>
  <si>
    <t>Teniendo encuenta las circunstancias derivadas del COVID 19 y los avances en la estructuración de los proyectos de la quinta generación de concesiones, esta meta se traslada para la vigencia 2021</t>
  </si>
  <si>
    <t>2.2 Gestionar la ejecucion de proyectos en el modo carretero</t>
  </si>
  <si>
    <t>2.2.1 Ampliación de la red vial nacional (proyectos de infraestructura de transporte del modo carretero, 1a a 3a generación de concesiones).</t>
  </si>
  <si>
    <t>2.2.2.1 Monitorear la construcción de nuevos kilómetros en proyectos de 1a a 3a generación</t>
  </si>
  <si>
    <t xml:space="preserve">Vicepresidencia de Gestión Contractual
</t>
  </si>
  <si>
    <t>Kilómetros construidos</t>
  </si>
  <si>
    <t>Kilómetros</t>
  </si>
  <si>
    <r>
      <t>Al mes de</t>
    </r>
    <r>
      <rPr>
        <sz val="20"/>
        <color rgb="FFFF0000"/>
        <rFont val="Candara"/>
        <family val="2"/>
      </rPr>
      <t xml:space="preserve"> </t>
    </r>
    <r>
      <rPr>
        <sz val="20"/>
        <color theme="1"/>
        <rFont val="Candara"/>
        <family val="2"/>
      </rPr>
      <t>octubre se ha avanzado en la construcción de 37,14 Km correspondientes a un 97% de la meta establecida, los avances fueron los siguientes:
- DEVIMED, meta 3,5 Km, Avance 3,26 Km
- Girardot-Ibague-Cajamarca, meta 0,68 Km, avance 0,68 Km
- Transversal de las Américas, meta 11,8 KM. avance 11,63 Km
- Ruta del Sol 3, meta 21,2 Km, avance 25,5 Km</t>
    </r>
  </si>
  <si>
    <t>2.2.2 Finalización de etapa de construcción e inicio de la etapa de operación y mantenimiento de los proyectos de cuarta generación</t>
  </si>
  <si>
    <t>2.2.1.1 Monitorear proyectos de cuarta generación - Inicio de etapa de operación y mantenimiento</t>
  </si>
  <si>
    <t>Vicepresidencia de Gestión Contractual
Vicepresidencia Ejecutiva</t>
  </si>
  <si>
    <t>Actas de inicio de operación y mantenimiento suscritas</t>
  </si>
  <si>
    <t>Actas</t>
  </si>
  <si>
    <t>De acuerdo con la programación establecida el proyecto Girardot-Honda-Puerto Salgar entró en operación en la vigencia cumpliendose la meta establecida</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</si>
  <si>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</si>
  <si>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</si>
  <si>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</si>
  <si>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Kilómetros construidos de vía bajo esquema de concesión programa 4G</t>
  </si>
  <si>
    <t xml:space="preserve">La meta esta compuesta por los avances de 14 proyectos de concesion de la cuarta generación,  al mes de diciembre se alcan&lt;ó  un avance 67,3 Km, discriminados de la siguiente manera:
-  Cartagena -Barranquilla (VGC), meta 1,43 Km, avance 1,46 Km
- Accesos norte (VGC), meta 3.04 Km, avance 3,3 Km
- IP GICA (VGC), meta 10 Km, avance 0 Km
- IP Neiva-Girardot (VGC), meta 17,2, avance 0 Km
- Ip Vias del Nus (VGC), meta 19,4 Km, avance 10,34 Km
- Autopista Mar 2(VGC), meta 2Km, avance 0 Km
- Puerta del Hierro(VGC), meta 4 avance 5,22 Km
- Rumichaca - Pasto(VGC), meta 34,22 Km, avance 12,77 Km
- Conexión Pacífico 2(VEJ), meta 20 Km, avance 18,3 Km
- Conexión Pacífico 3(VEJ), meta 7 Km, avance 7 Km
- Chirajara - Fundadores(VEJ), meta 8,3 Km, avance 8,3 Km
- Bucaramanga-Barrancabermeja-Yondó(VEJ), meta 0 Km, avance 0 Km
- Cúcuta-Pamplona(VEJ), meta 0,6 Km, avance 0,6 Km
- Tercer Carril(VEJ), meta 0,15 Km, avance 0 Km </t>
  </si>
  <si>
    <t>2.2.4 Gestión para la rehabilitación y mejoramiento de las vías primarias bajo el esquema de concesión Programa 4G</t>
  </si>
  <si>
    <t xml:space="preserve"> 2.2.4.1 Monitorear el mejoramiento de vias de cuarta generación</t>
  </si>
  <si>
    <t>Kilómetros de vía primaria rehabilitados y/o mejorados en los proyectos de concesión 4G</t>
  </si>
  <si>
    <t>La meta esta compuesta por los avances de 11 proyectos de concesion de la cuarta generación, la meta establecida es de 421,91 Km alcanzandose un avance 412,3 Km, discriminados de la siguiente manera:
- Conexión Norte (VGC), meta 0,65 Km, avance 0,65 Km
- Antioquia-Bolivar(VGC), meta 49,5 Km, avance 67,2 Km
- Ip Neiva-Girardot(VGC), meta 71,59 Km, avance 54,39 Km
- Autopista al Mar II(VGC), meta 46,4 Km, avance 0 Km
- Puerta del Hierro(VGC), meta 34,69 Km, avance 103,8 Km
- Rumichaca-Pasto(VGC), meta 17,84 Km, avance 15,61 Km
- Accesos Norte(VGC), Meta 4,2 Km, avance 4,5 Km
- Perimetral del Oriente de Cundinamarca(VGC), meta 0,44 Km, avance 0,31 Km
- Transversal del Sisga(VEJ), meta 52,28 Km, avance 57,31 Km
- Pacífico 3(VEJ), meta 7 Km, avance 6,7 Km
- Autopista al Mar 1(VEJ), meta 39,8 Km, avance 39,8Km
- Cúcuta-Pamplona(VEJ), meta 62 Km, avance 62 Km
- Bucaramanga - Yondó(VEJ),  meta 0 Km, avance 0 Km
- Bucaramanga-Pamplona(VEJ), meta 6 Km, avance 0 Km</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</si>
  <si>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</si>
  <si>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</si>
  <si>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</si>
  <si>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</si>
  <si>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Kilómetros con operación comercial gestionados por la ANI</t>
  </si>
  <si>
    <t xml:space="preserve">Se definió con todos los actores involucrados en la operación del tren entre La Dorada y Santa Marta un plan de acción para avanzar en el mejoramiento de este servicio. Se trabajó en el diseño de un módulo en ANISCOPIO para proveer información sobre la oferta y demanda del servicio entre La Dorada y Santa Marta. Se realizaron diversas mesas de trabajo con generadores de carga y gremios socializando las oportunidades del modo férreo para la movilización de sus mercancías. Se realizó un taller con los 20 usuarios actuales de los km de red férrea para recibir su retroalimentación sobre el nivel de servicio de la infraestructura y operación logística. Se logró poner al servicio el corredor logístico multimodal Cartagena – Gamarra (en este punto se hace la transferencia modal Río/tren) – La Dorada.  </t>
  </si>
  <si>
    <t xml:space="preserve">2.3.2 Impulso para la modernización de la infraestructura de los Aeropuertos concesionados </t>
  </si>
  <si>
    <t>2.3.2.1 Monitorear los planes de modernización de los aeropuertos a cargo de la ANI</t>
  </si>
  <si>
    <t>Vicepresidencia de Gestión Contractual</t>
  </si>
  <si>
    <t>Número de aeropuertos con planes de inversión monitoreados</t>
  </si>
  <si>
    <t>Aeropuerto</t>
  </si>
  <si>
    <t>Durante el mes de diciembre se continuaron las internvenciones en los aeropuertos de Bogotá, Barranquilla  y Cartagena</t>
  </si>
  <si>
    <t xml:space="preserve">2.3.3 Impulso para la modernización de la infraestructura en los puertos concesionados </t>
  </si>
  <si>
    <t>2.3.3.1  Presentar informes de avance de obligaciones contractuales de las sociedades portuarias</t>
  </si>
  <si>
    <t>Informes de seguimiento a proyectos portuarios presentados</t>
  </si>
  <si>
    <t>Informe</t>
  </si>
  <si>
    <t>la Gerencia de Proyectos Portuarios realiza continuo seguimiento a las obligaciones contractuales y dentro de estas al seguimiento de la ejecución de planes de inversión, gestión que se ve reflejada en las fichas de seguimiento trimestrales presentadas ante el GIT de Planeación</t>
  </si>
  <si>
    <t>2.4. Gestionar la implementación de protocolos de bioseguridad en los proyectos de infraestructura de transporte</t>
  </si>
  <si>
    <t>2.4.1. Proyectos con protocolo de bioseguridad implementado</t>
  </si>
  <si>
    <t>2.4.1.1 Implementar Protocolo de bioseguridad en proyectos de infraestructura de transporte</t>
  </si>
  <si>
    <t>Porcentaje de proyectos con protocolo de bioseguridad implementado</t>
  </si>
  <si>
    <t>Durante el mes de diciembre, los diferentes concesionarios realizaron el reporte del avance de los protocolos establecidos para cada uno de los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</si>
</sst>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sz val="20"/>
      <color rgb="FFFF0000"/>
      <name val="Candara"/>
      <family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279">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2" xfId="0" applyNumberFormat="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164" fontId="3" fillId="6" borderId="12" xfId="0" applyNumberFormat="1" applyFont="1" applyFill="1" applyBorder="1" applyAlignment="1">
      <alignment vertical="center" wrapText="1"/>
    </xf>
    <xf numFmtId="0" fontId="2" fillId="2" borderId="12" xfId="0" applyFont="1" applyFill="1" applyBorder="1" applyAlignment="1">
      <alignment horizontal="center" vertical="center" wrapText="1"/>
    </xf>
    <xf numFmtId="9" fontId="4" fillId="10" borderId="12" xfId="1" applyFont="1" applyFill="1" applyBorder="1" applyAlignment="1">
      <alignment horizontal="center" vertical="center" wrapText="1"/>
    </xf>
    <xf numFmtId="10" fontId="2" fillId="4" borderId="12" xfId="1" applyNumberFormat="1" applyFont="1" applyFill="1" applyBorder="1" applyAlignment="1">
      <alignment horizontal="center" vertical="center" wrapText="1"/>
    </xf>
    <xf numFmtId="10" fontId="2" fillId="5" borderId="12" xfId="1" applyNumberFormat="1" applyFont="1" applyFill="1" applyBorder="1" applyAlignment="1">
      <alignment horizontal="center" vertical="center" wrapText="1"/>
    </xf>
    <xf numFmtId="10" fontId="2" fillId="6" borderId="12" xfId="1" applyNumberFormat="1" applyFont="1" applyFill="1" applyBorder="1" applyAlignment="1">
      <alignment horizontal="center" vertical="center" wrapText="1"/>
    </xf>
    <xf numFmtId="10" fontId="2" fillId="11" borderId="12" xfId="1" applyNumberFormat="1" applyFont="1" applyFill="1" applyBorder="1" applyAlignment="1">
      <alignment horizontal="center" vertical="center" wrapText="1"/>
    </xf>
    <xf numFmtId="9" fontId="2" fillId="2" borderId="12" xfId="0" applyNumberFormat="1" applyFont="1" applyFill="1" applyBorder="1" applyAlignment="1">
      <alignment horizontal="center" vertical="center" wrapText="1"/>
    </xf>
    <xf numFmtId="9" fontId="2" fillId="0" borderId="12" xfId="1" applyFont="1" applyFill="1" applyBorder="1" applyAlignment="1">
      <alignment horizontal="center" vertical="center" wrapText="1"/>
    </xf>
    <xf numFmtId="0" fontId="2" fillId="12" borderId="12" xfId="1" applyNumberFormat="1" applyFont="1" applyFill="1" applyBorder="1" applyAlignment="1">
      <alignment horizontal="center" vertical="center" wrapText="1"/>
    </xf>
    <xf numFmtId="0" fontId="2" fillId="10" borderId="12"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2" xfId="1" applyFont="1" applyFill="1" applyBorder="1" applyAlignment="1">
      <alignment horizontal="center" vertical="center" wrapText="1"/>
    </xf>
    <xf numFmtId="0" fontId="16" fillId="0" borderId="12" xfId="0" applyFont="1" applyBorder="1" applyAlignment="1">
      <alignment horizontal="center" vertical="center"/>
    </xf>
    <xf numFmtId="0" fontId="17" fillId="0" borderId="1" xfId="0" applyFont="1" applyBorder="1" applyAlignment="1">
      <alignment horizontal="center" vertical="center"/>
    </xf>
    <xf numFmtId="10" fontId="2" fillId="12" borderId="12" xfId="1" applyNumberFormat="1" applyFont="1" applyFill="1" applyBorder="1" applyAlignment="1">
      <alignment horizontal="center" vertical="center" wrapText="1"/>
    </xf>
    <xf numFmtId="0" fontId="14" fillId="0" borderId="12" xfId="1" applyNumberFormat="1"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9" fontId="2" fillId="10" borderId="1" xfId="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6"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7"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22" xfId="0" applyFont="1" applyFill="1" applyBorder="1" applyAlignment="1">
      <alignment horizontal="left" vertical="center" wrapText="1"/>
    </xf>
    <xf numFmtId="9" fontId="3" fillId="4" borderId="17" xfId="0" applyNumberFormat="1" applyFont="1" applyFill="1" applyBorder="1" applyAlignment="1">
      <alignment horizontal="center" vertical="center" wrapText="1"/>
    </xf>
    <xf numFmtId="9" fontId="3" fillId="5" borderId="17" xfId="0" applyNumberFormat="1" applyFont="1" applyFill="1" applyBorder="1" applyAlignment="1">
      <alignment horizontal="center" vertical="center" wrapText="1"/>
    </xf>
    <xf numFmtId="9" fontId="3" fillId="6" borderId="17" xfId="0"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0" fontId="2" fillId="2" borderId="14" xfId="0"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9" fontId="2" fillId="10" borderId="2" xfId="1" applyFont="1" applyFill="1" applyBorder="1" applyAlignment="1">
      <alignment horizontal="center" vertical="center" wrapText="1"/>
    </xf>
    <xf numFmtId="0" fontId="2" fillId="2" borderId="20" xfId="0" applyFont="1" applyFill="1" applyBorder="1" applyAlignment="1">
      <alignment horizontal="center" vertical="center" wrapText="1"/>
    </xf>
    <xf numFmtId="9" fontId="2" fillId="4" borderId="12" xfId="0" applyNumberFormat="1" applyFont="1" applyFill="1" applyBorder="1" applyAlignment="1">
      <alignment vertical="center" wrapText="1"/>
    </xf>
    <xf numFmtId="9" fontId="2" fillId="5" borderId="12" xfId="0" applyNumberFormat="1" applyFont="1" applyFill="1" applyBorder="1" applyAlignment="1">
      <alignment vertical="center" wrapText="1"/>
    </xf>
    <xf numFmtId="9" fontId="2" fillId="6" borderId="12" xfId="0" applyNumberFormat="1" applyFont="1" applyFill="1" applyBorder="1" applyAlignment="1">
      <alignment vertical="center" wrapText="1"/>
    </xf>
    <xf numFmtId="9" fontId="3" fillId="4" borderId="26" xfId="0" applyNumberFormat="1" applyFont="1" applyFill="1" applyBorder="1" applyAlignment="1">
      <alignment vertical="center" wrapText="1"/>
    </xf>
    <xf numFmtId="9" fontId="3" fillId="5" borderId="26" xfId="1" applyFont="1" applyFill="1" applyBorder="1" applyAlignment="1">
      <alignment vertical="center" wrapText="1"/>
    </xf>
    <xf numFmtId="9" fontId="3" fillId="6" borderId="26" xfId="1" applyFont="1" applyFill="1" applyBorder="1" applyAlignment="1">
      <alignment vertical="center" wrapText="1"/>
    </xf>
    <xf numFmtId="0" fontId="3" fillId="11" borderId="26" xfId="0" applyFont="1" applyFill="1" applyBorder="1" applyAlignment="1">
      <alignment horizontal="center" vertical="center" wrapText="1"/>
    </xf>
    <xf numFmtId="9" fontId="3" fillId="11" borderId="12" xfId="0" applyNumberFormat="1" applyFont="1" applyFill="1" applyBorder="1" applyAlignment="1">
      <alignment horizontal="center" vertical="center" wrapText="1"/>
    </xf>
    <xf numFmtId="9" fontId="2" fillId="2" borderId="12" xfId="1" applyFont="1" applyFill="1" applyBorder="1" applyAlignment="1">
      <alignment horizontal="center" vertical="center" wrapText="1"/>
    </xf>
    <xf numFmtId="0" fontId="2" fillId="12" borderId="12" xfId="0" applyFont="1" applyFill="1" applyBorder="1" applyAlignment="1">
      <alignment horizontal="center" vertical="center" wrapText="1"/>
    </xf>
    <xf numFmtId="10" fontId="4" fillId="11" borderId="12" xfId="1" applyNumberFormat="1" applyFont="1" applyFill="1" applyBorder="1" applyAlignment="1">
      <alignment horizontal="center" vertical="center" wrapText="1"/>
    </xf>
    <xf numFmtId="0" fontId="17" fillId="0" borderId="12"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7" xfId="0" applyNumberFormat="1" applyFont="1" applyFill="1" applyBorder="1" applyAlignment="1">
      <alignment vertical="center" wrapText="1"/>
    </xf>
    <xf numFmtId="9" fontId="3" fillId="5" borderId="17" xfId="1" applyFont="1" applyFill="1" applyBorder="1" applyAlignment="1">
      <alignment vertical="center" wrapText="1"/>
    </xf>
    <xf numFmtId="9" fontId="3" fillId="6" borderId="17"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7"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2" xfId="0" applyNumberFormat="1" applyFont="1" applyFill="1" applyBorder="1" applyAlignment="1">
      <alignment vertical="center" wrapText="1"/>
    </xf>
    <xf numFmtId="9" fontId="3" fillId="5" borderId="12" xfId="0" applyNumberFormat="1" applyFont="1" applyFill="1" applyBorder="1" applyAlignment="1">
      <alignment vertical="center" wrapText="1"/>
    </xf>
    <xf numFmtId="9" fontId="3" fillId="6" borderId="12" xfId="0" applyNumberFormat="1" applyFont="1" applyFill="1" applyBorder="1" applyAlignment="1">
      <alignment vertical="center" wrapText="1"/>
    </xf>
    <xf numFmtId="9" fontId="3" fillId="4" borderId="12" xfId="0" applyNumberFormat="1" applyFont="1" applyFill="1" applyBorder="1" applyAlignment="1">
      <alignment horizontal="center" vertical="center" wrapText="1"/>
    </xf>
    <xf numFmtId="9" fontId="3" fillId="5" borderId="12" xfId="0" applyNumberFormat="1" applyFont="1" applyFill="1" applyBorder="1" applyAlignment="1">
      <alignment horizontal="center" vertical="center" wrapText="1"/>
    </xf>
    <xf numFmtId="9" fontId="3" fillId="6" borderId="12" xfId="0" applyNumberFormat="1" applyFont="1" applyFill="1" applyBorder="1" applyAlignment="1">
      <alignment horizontal="center" vertical="center" wrapText="1"/>
    </xf>
    <xf numFmtId="2" fontId="2" fillId="12" borderId="12" xfId="0" applyNumberFormat="1" applyFont="1" applyFill="1" applyBorder="1" applyAlignment="1">
      <alignment horizontal="center" vertical="center" wrapText="1"/>
    </xf>
    <xf numFmtId="2" fontId="2" fillId="10" borderId="12" xfId="0" applyNumberFormat="1" applyFont="1" applyFill="1" applyBorder="1" applyAlignment="1">
      <alignment horizontal="center" vertical="center" wrapText="1"/>
    </xf>
    <xf numFmtId="0" fontId="19" fillId="0" borderId="12"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1" fontId="2" fillId="10"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2" xfId="0" applyFont="1" applyFill="1" applyBorder="1" applyAlignment="1">
      <alignment vertical="center" wrapText="1"/>
    </xf>
    <xf numFmtId="0" fontId="3" fillId="11" borderId="1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8" xfId="0" applyFont="1" applyFill="1" applyBorder="1" applyAlignment="1">
      <alignment vertical="center" wrapText="1"/>
    </xf>
    <xf numFmtId="9" fontId="2" fillId="5" borderId="28" xfId="0" applyNumberFormat="1" applyFont="1" applyFill="1" applyBorder="1" applyAlignment="1">
      <alignment vertical="center" wrapText="1"/>
    </xf>
    <xf numFmtId="9" fontId="2" fillId="6" borderId="28" xfId="0" applyNumberFormat="1" applyFont="1" applyFill="1" applyBorder="1" applyAlignment="1">
      <alignment vertical="center" wrapText="1"/>
    </xf>
    <xf numFmtId="0" fontId="3" fillId="4" borderId="28" xfId="0" applyFont="1" applyFill="1" applyBorder="1" applyAlignment="1">
      <alignment vertical="center" wrapText="1"/>
    </xf>
    <xf numFmtId="9" fontId="3" fillId="5" borderId="28" xfId="0" applyNumberFormat="1" applyFont="1" applyFill="1" applyBorder="1" applyAlignment="1">
      <alignment vertical="center" wrapText="1"/>
    </xf>
    <xf numFmtId="9" fontId="3" fillId="6" borderId="28" xfId="0" applyNumberFormat="1" applyFont="1" applyFill="1" applyBorder="1" applyAlignment="1">
      <alignment vertical="center" wrapText="1"/>
    </xf>
    <xf numFmtId="0" fontId="3" fillId="11"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9" fontId="4" fillId="10" borderId="28" xfId="1" applyFont="1" applyFill="1" applyBorder="1" applyAlignment="1">
      <alignment horizontal="center" vertical="center" wrapText="1"/>
    </xf>
    <xf numFmtId="10" fontId="2" fillId="4" borderId="28" xfId="1" applyNumberFormat="1" applyFont="1" applyFill="1" applyBorder="1" applyAlignment="1">
      <alignment horizontal="center" vertical="center" wrapText="1"/>
    </xf>
    <xf numFmtId="10" fontId="2" fillId="5" borderId="28" xfId="1" applyNumberFormat="1" applyFont="1" applyFill="1" applyBorder="1" applyAlignment="1">
      <alignment horizontal="center" vertical="center" wrapText="1"/>
    </xf>
    <xf numFmtId="10" fontId="2" fillId="6" borderId="28" xfId="1" applyNumberFormat="1" applyFont="1" applyFill="1" applyBorder="1" applyAlignment="1">
      <alignment horizontal="center" vertical="center" wrapText="1"/>
    </xf>
    <xf numFmtId="10" fontId="2" fillId="11" borderId="28" xfId="1" applyNumberFormat="1" applyFont="1" applyFill="1" applyBorder="1" applyAlignment="1">
      <alignment horizontal="center" vertical="center" wrapText="1"/>
    </xf>
    <xf numFmtId="9" fontId="2" fillId="2" borderId="28" xfId="1" applyFont="1" applyFill="1" applyBorder="1" applyAlignment="1">
      <alignment horizontal="center" vertical="center" wrapText="1"/>
    </xf>
    <xf numFmtId="0" fontId="2" fillId="12" borderId="28" xfId="0" applyFont="1" applyFill="1" applyBorder="1" applyAlignment="1">
      <alignment horizontal="center" vertical="center" wrapText="1"/>
    </xf>
    <xf numFmtId="0" fontId="2" fillId="10" borderId="28" xfId="0" applyFont="1" applyFill="1" applyBorder="1" applyAlignment="1">
      <alignment horizontal="center" vertical="center" wrapText="1"/>
    </xf>
    <xf numFmtId="10" fontId="4" fillId="11" borderId="28" xfId="1" applyNumberFormat="1" applyFont="1" applyFill="1" applyBorder="1" applyAlignment="1">
      <alignment horizontal="center" vertical="center" wrapText="1"/>
    </xf>
    <xf numFmtId="9" fontId="4" fillId="11" borderId="28" xfId="1" applyFont="1" applyFill="1" applyBorder="1" applyAlignment="1">
      <alignment horizontal="center" vertical="center" wrapText="1"/>
    </xf>
    <xf numFmtId="0" fontId="16" fillId="0" borderId="28" xfId="0" applyFont="1" applyBorder="1" applyAlignment="1">
      <alignment horizontal="center" vertical="center"/>
    </xf>
    <xf numFmtId="0" fontId="17" fillId="0" borderId="24" xfId="0" applyFont="1" applyBorder="1" applyAlignment="1">
      <alignment horizontal="center" vertical="center"/>
    </xf>
    <xf numFmtId="10" fontId="2" fillId="12" borderId="28" xfId="1" applyNumberFormat="1" applyFont="1" applyFill="1" applyBorder="1" applyAlignment="1">
      <alignment horizontal="center" vertical="center" wrapText="1"/>
    </xf>
    <xf numFmtId="0" fontId="14" fillId="0" borderId="28" xfId="1" applyNumberFormat="1"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0" borderId="31" xfId="0" applyFont="1" applyBorder="1" applyAlignment="1">
      <alignment horizontal="center" vertical="center" wrapText="1"/>
    </xf>
    <xf numFmtId="9" fontId="2" fillId="0" borderId="0" xfId="1" applyFont="1" applyAlignment="1">
      <alignment horizontal="center" vertical="center"/>
    </xf>
    <xf numFmtId="0" fontId="4" fillId="2" borderId="26" xfId="0" applyFont="1" applyFill="1" applyBorder="1" applyAlignment="1">
      <alignment horizontal="center" vertical="center" wrapText="1"/>
    </xf>
    <xf numFmtId="0" fontId="4" fillId="2" borderId="17" xfId="0" applyFont="1" applyFill="1" applyBorder="1" applyAlignment="1">
      <alignment horizontal="center" vertical="center" wrapText="1"/>
    </xf>
    <xf numFmtId="9" fontId="4" fillId="10" borderId="26" xfId="1" applyFont="1" applyFill="1" applyBorder="1" applyAlignment="1">
      <alignment horizontal="center" vertical="center" wrapText="1"/>
    </xf>
    <xf numFmtId="9" fontId="4" fillId="10" borderId="17" xfId="1" applyFont="1" applyFill="1" applyBorder="1" applyAlignment="1">
      <alignment horizontal="center" vertical="center" wrapText="1"/>
    </xf>
    <xf numFmtId="9" fontId="3" fillId="11" borderId="26" xfId="0" applyNumberFormat="1" applyFont="1" applyFill="1" applyBorder="1" applyAlignment="1">
      <alignment horizontal="center" vertical="center" wrapText="1"/>
    </xf>
    <xf numFmtId="9" fontId="3" fillId="11" borderId="17" xfId="0" applyNumberFormat="1" applyFont="1" applyFill="1" applyBorder="1" applyAlignment="1">
      <alignment horizontal="center" vertical="center" wrapText="1"/>
    </xf>
    <xf numFmtId="0" fontId="4" fillId="2" borderId="24" xfId="0" applyFont="1" applyFill="1" applyBorder="1" applyAlignment="1">
      <alignment horizontal="center" vertical="center" wrapText="1"/>
    </xf>
    <xf numFmtId="9" fontId="4" fillId="10" borderId="24" xfId="1" applyFont="1" applyFill="1" applyBorder="1" applyAlignment="1">
      <alignment horizontal="center" vertical="center" wrapText="1"/>
    </xf>
    <xf numFmtId="0" fontId="3" fillId="11" borderId="26"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24" xfId="0" applyFont="1" applyFill="1" applyBorder="1" applyAlignment="1">
      <alignment horizontal="center" vertical="center" wrapText="1"/>
    </xf>
    <xf numFmtId="9" fontId="3" fillId="4" borderId="26" xfId="0" applyNumberFormat="1" applyFont="1" applyFill="1" applyBorder="1" applyAlignment="1">
      <alignment horizontal="center" vertical="center" wrapText="1"/>
    </xf>
    <xf numFmtId="9" fontId="3" fillId="4" borderId="18" xfId="0" applyNumberFormat="1" applyFont="1" applyFill="1" applyBorder="1" applyAlignment="1">
      <alignment horizontal="center" vertical="center" wrapText="1"/>
    </xf>
    <xf numFmtId="9" fontId="3" fillId="5" borderId="26" xfId="1" applyFont="1" applyFill="1" applyBorder="1" applyAlignment="1">
      <alignment horizontal="center" vertical="center" wrapText="1"/>
    </xf>
    <xf numFmtId="9" fontId="3" fillId="5" borderId="18" xfId="1" applyFont="1" applyFill="1" applyBorder="1" applyAlignment="1">
      <alignment horizontal="center" vertical="center" wrapText="1"/>
    </xf>
    <xf numFmtId="9" fontId="3" fillId="6" borderId="26" xfId="1" applyFont="1" applyFill="1" applyBorder="1" applyAlignment="1">
      <alignment horizontal="center" vertical="center" wrapText="1"/>
    </xf>
    <xf numFmtId="9" fontId="3" fillId="6" borderId="18" xfId="1"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11" borderId="24"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9" fontId="3" fillId="6" borderId="17" xfId="0" applyNumberFormat="1" applyFont="1" applyFill="1" applyBorder="1" applyAlignment="1">
      <alignment horizontal="center" vertical="center" wrapText="1"/>
    </xf>
    <xf numFmtId="9" fontId="3" fillId="6" borderId="18"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3"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9" fontId="2" fillId="11" borderId="26" xfId="0" applyNumberFormat="1" applyFont="1" applyFill="1" applyBorder="1" applyAlignment="1">
      <alignment horizontal="center" vertical="center" wrapText="1"/>
    </xf>
    <xf numFmtId="9" fontId="2" fillId="11" borderId="17" xfId="0" applyNumberFormat="1" applyFont="1" applyFill="1" applyBorder="1" applyAlignment="1">
      <alignment horizontal="center" vertical="center" wrapText="1"/>
    </xf>
    <xf numFmtId="9" fontId="2" fillId="11" borderId="24"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9" fontId="3" fillId="11"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9" fontId="3" fillId="11" borderId="18" xfId="0" applyNumberFormat="1" applyFont="1" applyFill="1" applyBorder="1" applyAlignment="1">
      <alignment horizontal="center" vertical="center" wrapText="1"/>
    </xf>
    <xf numFmtId="9" fontId="3" fillId="4" borderId="2" xfId="0" applyNumberFormat="1" applyFont="1" applyFill="1" applyBorder="1" applyAlignment="1">
      <alignment horizontal="center" vertical="center" wrapText="1"/>
    </xf>
    <xf numFmtId="9" fontId="3" fillId="4" borderId="17"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5" borderId="17" xfId="0" applyNumberFormat="1" applyFont="1" applyFill="1" applyBorder="1" applyAlignment="1">
      <alignment horizontal="center" vertical="center" wrapText="1"/>
    </xf>
    <xf numFmtId="9" fontId="3" fillId="5" borderId="18"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9" fontId="4" fillId="10" borderId="1" xfId="1" applyFont="1" applyFill="1" applyBorder="1" applyAlignment="1">
      <alignment horizontal="center" vertical="center" wrapText="1"/>
    </xf>
    <xf numFmtId="9" fontId="4" fillId="10" borderId="2" xfId="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7" xfId="0" applyNumberFormat="1" applyFont="1" applyFill="1" applyBorder="1" applyAlignment="1">
      <alignment horizontal="center" vertical="center" wrapText="1"/>
    </xf>
    <xf numFmtId="164" fontId="3" fillId="11" borderId="18"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7" xfId="0" applyNumberFormat="1" applyFont="1" applyFill="1" applyBorder="1" applyAlignment="1">
      <alignment horizontal="center" vertical="center" wrapText="1"/>
    </xf>
    <xf numFmtId="164" fontId="3" fillId="4" borderId="18"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7" xfId="0" applyNumberFormat="1" applyFont="1" applyFill="1" applyBorder="1" applyAlignment="1">
      <alignment horizontal="center" vertical="center" wrapText="1"/>
    </xf>
    <xf numFmtId="164" fontId="3" fillId="5" borderId="18"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7" xfId="0" applyNumberFormat="1" applyFont="1" applyFill="1" applyBorder="1" applyAlignment="1">
      <alignment horizontal="center" vertical="center" wrapText="1"/>
    </xf>
    <xf numFmtId="164" fontId="3" fillId="6" borderId="18" xfId="0" applyNumberFormat="1" applyFont="1" applyFill="1" applyBorder="1" applyAlignment="1">
      <alignment horizontal="center" vertical="center" wrapText="1"/>
    </xf>
    <xf numFmtId="9" fontId="4" fillId="10" borderId="12" xfId="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2"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2"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2"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164" fontId="2" fillId="4" borderId="12"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2"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2"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2"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2">
    <cellStyle name="Normal" xfId="0" builtinId="0"/>
    <cellStyle name="Porcentaje" xfId="1" builtinId="5"/>
  </cellStyles>
  <dxfs count="28">
    <dxf>
      <font>
        <color rgb="FFFF0000"/>
      </font>
    </dxf>
    <dxf>
      <font>
        <color rgb="FF00B050"/>
      </font>
    </dxf>
    <dxf>
      <font>
        <color rgb="FFFF0000"/>
      </font>
    </dxf>
    <dxf>
      <font>
        <color rgb="FFFFC000"/>
      </font>
    </dxf>
    <dxf>
      <font>
        <color theme="1" tint="0.499984740745262"/>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2256556</xdr:colOff>
      <xdr:row>14</xdr:row>
      <xdr:rowOff>704850</xdr:rowOff>
    </xdr:from>
    <xdr:ext cx="22538373" cy="2076450"/>
    <xdr:pic>
      <xdr:nvPicPr>
        <xdr:cNvPr id="2" name="Imagen 1">
          <a:extLst>
            <a:ext uri="{FF2B5EF4-FFF2-40B4-BE49-F238E27FC236}">
              <a16:creationId xmlns:a16="http://schemas.microsoft.com/office/drawing/2014/main" id="{ABA2311E-CDDB-4B11-B3BE-3063C9C5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3456" y="53721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E405441E-4F2D-4FFB-9055-F16E4943E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8427EBE6-247A-4FD7-B356-43F1FFA085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95250</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262699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605118</xdr:colOff>
      <xdr:row>33</xdr:row>
      <xdr:rowOff>106456</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69018" y="2628115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33</xdr:row>
      <xdr:rowOff>95250</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307753" y="2626995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37</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38</xdr:row>
      <xdr:rowOff>0</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35399" y="351758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38</xdr:row>
      <xdr:rowOff>0</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38</xdr:row>
      <xdr:rowOff>0</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51723" y="351758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38</xdr:row>
      <xdr:rowOff>0</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845634"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38</xdr:row>
      <xdr:rowOff>0</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439822" y="351758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38</xdr:row>
      <xdr:rowOff>0</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239992" y="351758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41</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40</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41</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41</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41</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41</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45</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45</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45</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46</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46</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46</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47</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47</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9C49BE05-CFD5-4A9E-91C8-E14E8B205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700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row r="29">
          <cell r="D29">
            <v>0.84042678889590916</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AQ51"/>
  <sheetViews>
    <sheetView showGridLines="0" tabSelected="1" zoomScale="40" zoomScaleNormal="40" workbookViewId="0"/>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21.4257812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2</v>
      </c>
      <c r="D21" s="13">
        <f>+[1]Hoja1!D28</f>
        <v>0.9291064</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3</v>
      </c>
      <c r="D22" s="13">
        <f>+[1]Hoja1!D29</f>
        <v>0.84042678889590916</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4</v>
      </c>
      <c r="F24" s="17" t="s">
        <v>4</v>
      </c>
      <c r="G24" s="18" t="s">
        <v>4</v>
      </c>
      <c r="H24" s="19"/>
      <c r="K24" s="16" t="s">
        <v>4</v>
      </c>
      <c r="L24" s="17" t="s">
        <v>4</v>
      </c>
      <c r="M24" s="18" t="s">
        <v>4</v>
      </c>
      <c r="Q24" s="16"/>
      <c r="R24" s="17"/>
      <c r="S24" s="18"/>
      <c r="V24" s="16" t="s">
        <v>4</v>
      </c>
      <c r="W24" s="17" t="s">
        <v>4</v>
      </c>
      <c r="X24" s="18" t="s">
        <v>4</v>
      </c>
      <c r="Y24" s="20" t="s">
        <v>4</v>
      </c>
      <c r="AD24" s="21"/>
      <c r="AF24" s="22" t="s">
        <v>4</v>
      </c>
      <c r="AG24" s="23"/>
      <c r="AH24" s="22" t="s">
        <v>4</v>
      </c>
      <c r="AI24" s="24"/>
      <c r="AJ24" s="22" t="s">
        <v>4</v>
      </c>
    </row>
    <row r="25" spans="1:43" ht="189.75" thickBot="1" x14ac:dyDescent="0.3">
      <c r="A25" s="25" t="s">
        <v>5</v>
      </c>
      <c r="B25" s="25" t="s">
        <v>6</v>
      </c>
      <c r="C25" s="25" t="s">
        <v>7</v>
      </c>
      <c r="D25" s="26" t="s">
        <v>8</v>
      </c>
      <c r="E25" s="27" t="s">
        <v>9</v>
      </c>
      <c r="F25" s="28" t="s">
        <v>10</v>
      </c>
      <c r="G25" s="29" t="s">
        <v>11</v>
      </c>
      <c r="H25" s="26" t="s">
        <v>12</v>
      </c>
      <c r="I25" s="26" t="s">
        <v>13</v>
      </c>
      <c r="J25" s="26" t="s">
        <v>8</v>
      </c>
      <c r="K25" s="27" t="s">
        <v>14</v>
      </c>
      <c r="L25" s="28" t="s">
        <v>10</v>
      </c>
      <c r="M25" s="29" t="s">
        <v>11</v>
      </c>
      <c r="N25" s="26" t="s">
        <v>15</v>
      </c>
      <c r="O25" s="26" t="s">
        <v>16</v>
      </c>
      <c r="P25" s="26" t="s">
        <v>17</v>
      </c>
      <c r="Q25" s="27" t="s">
        <v>18</v>
      </c>
      <c r="R25" s="28" t="s">
        <v>10</v>
      </c>
      <c r="S25" s="29" t="s">
        <v>11</v>
      </c>
      <c r="T25" s="26" t="s">
        <v>19</v>
      </c>
      <c r="U25" s="26" t="s">
        <v>17</v>
      </c>
      <c r="V25" s="27" t="s">
        <v>20</v>
      </c>
      <c r="W25" s="28" t="s">
        <v>10</v>
      </c>
      <c r="X25" s="29" t="s">
        <v>11</v>
      </c>
      <c r="Y25" s="26" t="s">
        <v>21</v>
      </c>
      <c r="Z25" s="26" t="s">
        <v>22</v>
      </c>
      <c r="AA25" s="26" t="s">
        <v>23</v>
      </c>
      <c r="AB25" s="26" t="s">
        <v>24</v>
      </c>
      <c r="AC25" s="26" t="s">
        <v>25</v>
      </c>
      <c r="AD25" s="26" t="s">
        <v>26</v>
      </c>
      <c r="AE25" s="26" t="s">
        <v>27</v>
      </c>
      <c r="AF25" s="260" t="s">
        <v>28</v>
      </c>
      <c r="AG25" s="261"/>
      <c r="AH25" s="261"/>
      <c r="AI25" s="262"/>
      <c r="AJ25" s="30" t="s">
        <v>29</v>
      </c>
      <c r="AK25" s="26" t="s">
        <v>30</v>
      </c>
      <c r="AL25" s="31" t="s">
        <v>31</v>
      </c>
      <c r="AM25" s="31" t="s">
        <v>32</v>
      </c>
    </row>
    <row r="26" spans="1:43" ht="183.75" x14ac:dyDescent="0.25">
      <c r="A26" s="212" t="s">
        <v>33</v>
      </c>
      <c r="B26" s="212" t="s">
        <v>34</v>
      </c>
      <c r="C26" s="263" t="s">
        <v>35</v>
      </c>
      <c r="D26" s="251">
        <v>0.4</v>
      </c>
      <c r="E26" s="266">
        <f>+SUM(K26:K38)*D26</f>
        <v>0.80326451612903227</v>
      </c>
      <c r="F26" s="269">
        <f>+E26/D26</f>
        <v>2.0081612903225805</v>
      </c>
      <c r="G26" s="272">
        <f>+SUM(M26:M38)*D26</f>
        <v>0.43546451612903231</v>
      </c>
      <c r="H26" s="275"/>
      <c r="I26" s="278" t="s">
        <v>36</v>
      </c>
      <c r="J26" s="251">
        <v>0.49</v>
      </c>
      <c r="K26" s="252">
        <f>+SUM(V26:V33)*J26</f>
        <v>1.2274499999999999</v>
      </c>
      <c r="L26" s="254">
        <f>+K26/J26</f>
        <v>2.5049999999999999</v>
      </c>
      <c r="M26" s="256">
        <f>+SUM(X26:X33)*J26</f>
        <v>0.51449999999999996</v>
      </c>
      <c r="N26" s="258"/>
      <c r="O26" s="32" t="s">
        <v>37</v>
      </c>
      <c r="P26" s="32">
        <v>0.4</v>
      </c>
      <c r="Q26" s="33">
        <f>+V26*P26</f>
        <v>0.4</v>
      </c>
      <c r="R26" s="34">
        <f>+Q26/P26</f>
        <v>1</v>
      </c>
      <c r="S26" s="35">
        <f>+X26/P26</f>
        <v>0</v>
      </c>
      <c r="T26" s="36" t="s">
        <v>38</v>
      </c>
      <c r="U26" s="37">
        <v>1</v>
      </c>
      <c r="V26" s="38">
        <f>+$U$26*AJ26</f>
        <v>1</v>
      </c>
      <c r="W26" s="39">
        <f t="shared" ref="W26:W42" si="0">+V26/U26</f>
        <v>1</v>
      </c>
      <c r="X26" s="40">
        <f t="shared" ref="X26:X36" si="1">+U26*AF26</f>
        <v>0</v>
      </c>
      <c r="Y26" s="41">
        <f t="shared" ref="Y26:Y36" si="2">+X26/U26</f>
        <v>0</v>
      </c>
      <c r="Z26" s="42" t="s">
        <v>39</v>
      </c>
      <c r="AA26" s="36" t="s">
        <v>40</v>
      </c>
      <c r="AB26" s="43" t="s">
        <v>41</v>
      </c>
      <c r="AC26" s="44">
        <v>1</v>
      </c>
      <c r="AD26" s="45">
        <v>1</v>
      </c>
      <c r="AE26" s="45">
        <v>1</v>
      </c>
      <c r="AF26" s="46"/>
      <c r="AG26" s="47">
        <v>1</v>
      </c>
      <c r="AH26" s="48" t="s">
        <v>42</v>
      </c>
      <c r="AI26" s="49" t="s">
        <v>42</v>
      </c>
      <c r="AJ26" s="50">
        <f t="shared" ref="AJ26:AJ42" si="3">+AE26/AC26</f>
        <v>1</v>
      </c>
      <c r="AK26" s="51"/>
      <c r="AL26" s="52" t="s">
        <v>43</v>
      </c>
      <c r="AM26" s="52"/>
    </row>
    <row r="27" spans="1:43" ht="189.75" customHeight="1" x14ac:dyDescent="0.25">
      <c r="A27" s="213"/>
      <c r="B27" s="213"/>
      <c r="C27" s="264"/>
      <c r="D27" s="233"/>
      <c r="E27" s="267"/>
      <c r="F27" s="270"/>
      <c r="G27" s="273"/>
      <c r="H27" s="276"/>
      <c r="I27" s="231"/>
      <c r="J27" s="233"/>
      <c r="K27" s="253"/>
      <c r="L27" s="255"/>
      <c r="M27" s="257"/>
      <c r="N27" s="259"/>
      <c r="O27" s="239" t="s">
        <v>44</v>
      </c>
      <c r="P27" s="239">
        <v>0.3</v>
      </c>
      <c r="Q27" s="242">
        <f>SUM(V27:V30)*P27</f>
        <v>0.1515</v>
      </c>
      <c r="R27" s="245">
        <f>+Q27/P27</f>
        <v>0.505</v>
      </c>
      <c r="S27" s="248">
        <f>SUM(X27:X30)/P27</f>
        <v>0.83333333333333337</v>
      </c>
      <c r="T27" s="53" t="s">
        <v>45</v>
      </c>
      <c r="U27" s="54">
        <v>0.25</v>
      </c>
      <c r="V27" s="55">
        <f t="shared" ref="V27:V42" si="4">+U27*AJ27</f>
        <v>2.5000000000000001E-3</v>
      </c>
      <c r="W27" s="56">
        <f t="shared" si="0"/>
        <v>0.01</v>
      </c>
      <c r="X27" s="57">
        <f t="shared" si="1"/>
        <v>0.25</v>
      </c>
      <c r="Y27" s="58">
        <f t="shared" si="2"/>
        <v>1</v>
      </c>
      <c r="Z27" s="59" t="s">
        <v>39</v>
      </c>
      <c r="AA27" s="53" t="s">
        <v>46</v>
      </c>
      <c r="AB27" s="53" t="s">
        <v>47</v>
      </c>
      <c r="AC27" s="60">
        <v>100</v>
      </c>
      <c r="AD27" s="61">
        <v>1</v>
      </c>
      <c r="AE27" s="61">
        <v>1</v>
      </c>
      <c r="AF27" s="62">
        <f>+IF(AE27/AD27&lt;120%,(AE27/AD27),120%)</f>
        <v>1</v>
      </c>
      <c r="AG27" s="63">
        <f>IF((AE27/AD27)&gt;120,120,(AE27/AD27))</f>
        <v>1</v>
      </c>
      <c r="AH27" s="64" t="s">
        <v>42</v>
      </c>
      <c r="AI27" s="49" t="s">
        <v>42</v>
      </c>
      <c r="AJ27" s="65">
        <f t="shared" si="3"/>
        <v>0.01</v>
      </c>
      <c r="AK27" s="66"/>
      <c r="AL27" s="67" t="s">
        <v>48</v>
      </c>
      <c r="AM27" s="67"/>
      <c r="AP27" s="68"/>
      <c r="AQ27" s="69"/>
    </row>
    <row r="28" spans="1:43" ht="78.75" x14ac:dyDescent="0.25">
      <c r="A28" s="213"/>
      <c r="B28" s="213"/>
      <c r="C28" s="264"/>
      <c r="D28" s="233"/>
      <c r="E28" s="267"/>
      <c r="F28" s="270"/>
      <c r="G28" s="273"/>
      <c r="H28" s="276"/>
      <c r="I28" s="231"/>
      <c r="J28" s="233"/>
      <c r="K28" s="253"/>
      <c r="L28" s="255"/>
      <c r="M28" s="257"/>
      <c r="N28" s="259"/>
      <c r="O28" s="240"/>
      <c r="P28" s="240"/>
      <c r="Q28" s="243"/>
      <c r="R28" s="246"/>
      <c r="S28" s="249"/>
      <c r="T28" s="53" t="s">
        <v>49</v>
      </c>
      <c r="U28" s="54">
        <v>0.25</v>
      </c>
      <c r="V28" s="55">
        <f t="shared" si="4"/>
        <v>2.5000000000000001E-3</v>
      </c>
      <c r="W28" s="56">
        <f t="shared" si="0"/>
        <v>0.01</v>
      </c>
      <c r="X28" s="57">
        <f t="shared" si="1"/>
        <v>0</v>
      </c>
      <c r="Y28" s="58">
        <f t="shared" si="2"/>
        <v>0</v>
      </c>
      <c r="Z28" s="59" t="s">
        <v>50</v>
      </c>
      <c r="AA28" s="53" t="s">
        <v>51</v>
      </c>
      <c r="AB28" s="53" t="s">
        <v>41</v>
      </c>
      <c r="AC28" s="70">
        <v>100</v>
      </c>
      <c r="AD28" s="61">
        <v>1</v>
      </c>
      <c r="AE28" s="61">
        <v>1</v>
      </c>
      <c r="AF28" s="62"/>
      <c r="AG28" s="63">
        <f>IF((AE28/AD28)&gt;120,120,(AE28/AD28))</f>
        <v>1</v>
      </c>
      <c r="AH28" s="64" t="s">
        <v>42</v>
      </c>
      <c r="AI28" s="49" t="s">
        <v>42</v>
      </c>
      <c r="AJ28" s="65">
        <f t="shared" si="3"/>
        <v>0.01</v>
      </c>
      <c r="AK28" s="66"/>
      <c r="AL28" s="67" t="s">
        <v>52</v>
      </c>
      <c r="AM28" s="67"/>
    </row>
    <row r="29" spans="1:43" ht="78.75" x14ac:dyDescent="0.25">
      <c r="A29" s="213"/>
      <c r="B29" s="213"/>
      <c r="C29" s="264"/>
      <c r="D29" s="233"/>
      <c r="E29" s="267"/>
      <c r="F29" s="270"/>
      <c r="G29" s="273"/>
      <c r="H29" s="276"/>
      <c r="I29" s="231"/>
      <c r="J29" s="233"/>
      <c r="K29" s="253"/>
      <c r="L29" s="255"/>
      <c r="M29" s="257"/>
      <c r="N29" s="259"/>
      <c r="O29" s="240"/>
      <c r="P29" s="240"/>
      <c r="Q29" s="243"/>
      <c r="R29" s="246"/>
      <c r="S29" s="249"/>
      <c r="T29" s="53" t="s">
        <v>53</v>
      </c>
      <c r="U29" s="54">
        <v>0.25</v>
      </c>
      <c r="V29" s="55">
        <f t="shared" si="4"/>
        <v>0.25</v>
      </c>
      <c r="W29" s="56">
        <f t="shared" si="0"/>
        <v>1</v>
      </c>
      <c r="X29" s="57">
        <f t="shared" si="1"/>
        <v>0</v>
      </c>
      <c r="Y29" s="58">
        <f t="shared" si="2"/>
        <v>0</v>
      </c>
      <c r="Z29" s="59" t="s">
        <v>50</v>
      </c>
      <c r="AA29" s="53" t="s">
        <v>54</v>
      </c>
      <c r="AB29" s="53" t="s">
        <v>41</v>
      </c>
      <c r="AC29" s="60">
        <v>2</v>
      </c>
      <c r="AD29" s="71">
        <v>2</v>
      </c>
      <c r="AE29" s="71">
        <v>2</v>
      </c>
      <c r="AF29" s="62"/>
      <c r="AG29" s="63">
        <f>IF((AE29/AD29)&gt;120,120,(AE29/AD29))</f>
        <v>1</v>
      </c>
      <c r="AH29" s="64" t="s">
        <v>42</v>
      </c>
      <c r="AI29" s="49" t="s">
        <v>42</v>
      </c>
      <c r="AJ29" s="65">
        <f t="shared" si="3"/>
        <v>1</v>
      </c>
      <c r="AK29" s="66"/>
      <c r="AL29" s="67" t="s">
        <v>55</v>
      </c>
      <c r="AM29" s="67"/>
    </row>
    <row r="30" spans="1:43" ht="78.75" x14ac:dyDescent="0.25">
      <c r="A30" s="213"/>
      <c r="B30" s="213"/>
      <c r="C30" s="264"/>
      <c r="D30" s="233"/>
      <c r="E30" s="267"/>
      <c r="F30" s="270"/>
      <c r="G30" s="273"/>
      <c r="H30" s="276"/>
      <c r="I30" s="231"/>
      <c r="J30" s="233"/>
      <c r="K30" s="253"/>
      <c r="L30" s="255"/>
      <c r="M30" s="257"/>
      <c r="N30" s="259"/>
      <c r="O30" s="241"/>
      <c r="P30" s="241"/>
      <c r="Q30" s="244"/>
      <c r="R30" s="247"/>
      <c r="S30" s="250"/>
      <c r="T30" s="53" t="s">
        <v>56</v>
      </c>
      <c r="U30" s="54">
        <v>0.25</v>
      </c>
      <c r="V30" s="55">
        <f t="shared" si="4"/>
        <v>0.25</v>
      </c>
      <c r="W30" s="56">
        <f t="shared" si="0"/>
        <v>1</v>
      </c>
      <c r="X30" s="57">
        <f t="shared" si="1"/>
        <v>0</v>
      </c>
      <c r="Y30" s="58">
        <f t="shared" si="2"/>
        <v>0</v>
      </c>
      <c r="Z30" s="59" t="s">
        <v>50</v>
      </c>
      <c r="AA30" s="53" t="s">
        <v>57</v>
      </c>
      <c r="AB30" s="53" t="s">
        <v>41</v>
      </c>
      <c r="AC30" s="60">
        <v>1</v>
      </c>
      <c r="AD30" s="72">
        <v>1</v>
      </c>
      <c r="AE30" s="72">
        <v>1</v>
      </c>
      <c r="AF30" s="62"/>
      <c r="AG30" s="63">
        <v>1</v>
      </c>
      <c r="AH30" s="64" t="s">
        <v>42</v>
      </c>
      <c r="AI30" s="49" t="s">
        <v>42</v>
      </c>
      <c r="AJ30" s="65">
        <f t="shared" si="3"/>
        <v>1</v>
      </c>
      <c r="AK30" s="66"/>
      <c r="AL30" s="67" t="s">
        <v>58</v>
      </c>
      <c r="AM30" s="67"/>
      <c r="AQ30" s="68"/>
    </row>
    <row r="31" spans="1:43" ht="78.75" x14ac:dyDescent="0.25">
      <c r="A31" s="213"/>
      <c r="B31" s="213"/>
      <c r="C31" s="264"/>
      <c r="D31" s="233"/>
      <c r="E31" s="267"/>
      <c r="F31" s="270"/>
      <c r="G31" s="273"/>
      <c r="H31" s="276"/>
      <c r="I31" s="231"/>
      <c r="J31" s="233"/>
      <c r="K31" s="253"/>
      <c r="L31" s="255"/>
      <c r="M31" s="257"/>
      <c r="N31" s="259"/>
      <c r="O31" s="239" t="s">
        <v>59</v>
      </c>
      <c r="P31" s="239">
        <v>0.3</v>
      </c>
      <c r="Q31" s="242">
        <f>SUM(V31:V33)*P31</f>
        <v>0.3</v>
      </c>
      <c r="R31" s="245">
        <f>+Q31/P31</f>
        <v>1</v>
      </c>
      <c r="S31" s="206" cm="1">
        <f t="array" ref="S31">SUM(X31:X33/P31)</f>
        <v>2.666666666666667</v>
      </c>
      <c r="T31" s="53" t="s">
        <v>60</v>
      </c>
      <c r="U31" s="54">
        <v>0.5</v>
      </c>
      <c r="V31" s="55">
        <f t="shared" si="4"/>
        <v>0.5</v>
      </c>
      <c r="W31" s="56">
        <f t="shared" si="0"/>
        <v>1</v>
      </c>
      <c r="X31" s="57">
        <f t="shared" si="1"/>
        <v>0.5</v>
      </c>
      <c r="Y31" s="58">
        <f t="shared" si="2"/>
        <v>1</v>
      </c>
      <c r="Z31" s="59" t="s">
        <v>50</v>
      </c>
      <c r="AA31" s="53" t="s">
        <v>61</v>
      </c>
      <c r="AB31" s="53" t="s">
        <v>62</v>
      </c>
      <c r="AC31" s="60">
        <v>8</v>
      </c>
      <c r="AD31" s="72">
        <v>8</v>
      </c>
      <c r="AE31" s="72">
        <v>8</v>
      </c>
      <c r="AF31" s="62">
        <f>+IF(AE31/AD31&lt;120%,(AE31/AD31),120%)</f>
        <v>1</v>
      </c>
      <c r="AG31" s="63">
        <f>IF((AE31/AD31)&gt;120,120,(AE31/AD31))</f>
        <v>1</v>
      </c>
      <c r="AH31" s="64" t="s">
        <v>42</v>
      </c>
      <c r="AI31" s="49" t="s">
        <v>42</v>
      </c>
      <c r="AJ31" s="65">
        <f t="shared" si="3"/>
        <v>1</v>
      </c>
      <c r="AK31" s="66"/>
      <c r="AL31" s="67" t="s">
        <v>63</v>
      </c>
      <c r="AM31" s="67"/>
    </row>
    <row r="32" spans="1:43" ht="180" customHeight="1" x14ac:dyDescent="0.25">
      <c r="A32" s="213"/>
      <c r="B32" s="213"/>
      <c r="C32" s="264"/>
      <c r="D32" s="233"/>
      <c r="E32" s="267"/>
      <c r="F32" s="270"/>
      <c r="G32" s="273"/>
      <c r="H32" s="276"/>
      <c r="I32" s="231"/>
      <c r="J32" s="233"/>
      <c r="K32" s="253"/>
      <c r="L32" s="255"/>
      <c r="M32" s="257"/>
      <c r="N32" s="259"/>
      <c r="O32" s="240"/>
      <c r="P32" s="240"/>
      <c r="Q32" s="243"/>
      <c r="R32" s="246"/>
      <c r="S32" s="249"/>
      <c r="T32" s="53" t="s">
        <v>64</v>
      </c>
      <c r="U32" s="54">
        <v>0.2</v>
      </c>
      <c r="V32" s="55">
        <f t="shared" si="4"/>
        <v>0.2</v>
      </c>
      <c r="W32" s="56">
        <f t="shared" si="0"/>
        <v>1</v>
      </c>
      <c r="X32" s="57">
        <f t="shared" si="1"/>
        <v>0</v>
      </c>
      <c r="Y32" s="58">
        <f t="shared" si="2"/>
        <v>0</v>
      </c>
      <c r="Z32" s="59" t="s">
        <v>50</v>
      </c>
      <c r="AA32" s="53" t="s">
        <v>65</v>
      </c>
      <c r="AB32" s="53" t="s">
        <v>66</v>
      </c>
      <c r="AC32" s="60">
        <v>1</v>
      </c>
      <c r="AD32" s="72">
        <v>1</v>
      </c>
      <c r="AE32" s="72">
        <v>1</v>
      </c>
      <c r="AF32" s="62"/>
      <c r="AG32" s="63">
        <v>1</v>
      </c>
      <c r="AH32" s="64" t="s">
        <v>42</v>
      </c>
      <c r="AI32" s="49" t="s">
        <v>42</v>
      </c>
      <c r="AJ32" s="65">
        <f t="shared" si="3"/>
        <v>1</v>
      </c>
      <c r="AK32" s="66"/>
      <c r="AL32" s="67" t="s">
        <v>67</v>
      </c>
      <c r="AM32" s="67"/>
    </row>
    <row r="33" spans="1:41" ht="79.5" thickBot="1" x14ac:dyDescent="0.3">
      <c r="A33" s="214"/>
      <c r="B33" s="214"/>
      <c r="C33" s="264"/>
      <c r="D33" s="233"/>
      <c r="E33" s="267"/>
      <c r="F33" s="270"/>
      <c r="G33" s="273"/>
      <c r="H33" s="276"/>
      <c r="I33" s="231"/>
      <c r="J33" s="233"/>
      <c r="K33" s="253"/>
      <c r="L33" s="255"/>
      <c r="M33" s="257"/>
      <c r="N33" s="259"/>
      <c r="O33" s="241"/>
      <c r="P33" s="241"/>
      <c r="Q33" s="244"/>
      <c r="R33" s="247"/>
      <c r="S33" s="250"/>
      <c r="T33" s="53" t="s">
        <v>68</v>
      </c>
      <c r="U33" s="54">
        <v>0.3</v>
      </c>
      <c r="V33" s="55">
        <f t="shared" si="4"/>
        <v>0.3</v>
      </c>
      <c r="W33" s="56">
        <f t="shared" si="0"/>
        <v>1</v>
      </c>
      <c r="X33" s="57">
        <f t="shared" si="1"/>
        <v>0.3</v>
      </c>
      <c r="Y33" s="58">
        <f t="shared" si="2"/>
        <v>1</v>
      </c>
      <c r="Z33" s="59" t="s">
        <v>50</v>
      </c>
      <c r="AA33" s="53" t="s">
        <v>61</v>
      </c>
      <c r="AB33" s="53" t="s">
        <v>62</v>
      </c>
      <c r="AC33" s="60">
        <v>4</v>
      </c>
      <c r="AD33" s="72">
        <v>4</v>
      </c>
      <c r="AE33" s="72">
        <v>4</v>
      </c>
      <c r="AF33" s="62">
        <f>+IF(AE33/AD33&lt;120%,(AE33/AD33),120%)</f>
        <v>1</v>
      </c>
      <c r="AG33" s="63">
        <f>IF((AE33/AD33)&gt;120,120,(AE33/AD33))</f>
        <v>1</v>
      </c>
      <c r="AH33" s="64" t="s">
        <v>42</v>
      </c>
      <c r="AI33" s="49" t="s">
        <v>42</v>
      </c>
      <c r="AJ33" s="65">
        <f t="shared" si="3"/>
        <v>1</v>
      </c>
      <c r="AK33" s="66"/>
      <c r="AL33" s="67" t="s">
        <v>69</v>
      </c>
      <c r="AM33" s="67"/>
    </row>
    <row r="34" spans="1:41" ht="78.75" x14ac:dyDescent="0.25">
      <c r="A34" s="212" t="s">
        <v>70</v>
      </c>
      <c r="B34" s="212" t="s">
        <v>71</v>
      </c>
      <c r="C34" s="264"/>
      <c r="D34" s="233"/>
      <c r="E34" s="267"/>
      <c r="F34" s="270"/>
      <c r="G34" s="273"/>
      <c r="H34" s="276"/>
      <c r="I34" s="231" t="s">
        <v>72</v>
      </c>
      <c r="J34" s="233">
        <v>0.51</v>
      </c>
      <c r="K34" s="235">
        <f>+SUM(V34:V38)*J34</f>
        <v>0.78071129032258069</v>
      </c>
      <c r="L34" s="238">
        <f>+K34/J34</f>
        <v>1.5308064516129032</v>
      </c>
      <c r="M34" s="221">
        <f>+SUM(X34:X38)*J34</f>
        <v>0.57416129032258079</v>
      </c>
      <c r="N34" s="223"/>
      <c r="O34" s="211" t="s">
        <v>73</v>
      </c>
      <c r="P34" s="211">
        <v>0.49</v>
      </c>
      <c r="Q34" s="226">
        <f>SUM(V34:V36)*P34</f>
        <v>0.50264516129032255</v>
      </c>
      <c r="R34" s="228">
        <f>+Q34/P34</f>
        <v>1.0258064516129033</v>
      </c>
      <c r="S34" s="206" cm="1">
        <f t="array" ref="S34">SUM(X34:X36/P34)</f>
        <v>1.2771560236998025</v>
      </c>
      <c r="T34" s="53" t="s">
        <v>74</v>
      </c>
      <c r="U34" s="73">
        <v>0.4</v>
      </c>
      <c r="V34" s="55">
        <f t="shared" si="4"/>
        <v>0.4</v>
      </c>
      <c r="W34" s="56">
        <f t="shared" si="0"/>
        <v>1</v>
      </c>
      <c r="X34" s="57">
        <f t="shared" si="1"/>
        <v>0</v>
      </c>
      <c r="Y34" s="58">
        <f t="shared" si="2"/>
        <v>0</v>
      </c>
      <c r="Z34" s="59" t="s">
        <v>75</v>
      </c>
      <c r="AA34" s="53" t="s">
        <v>76</v>
      </c>
      <c r="AB34" s="53" t="s">
        <v>77</v>
      </c>
      <c r="AC34" s="70">
        <v>2</v>
      </c>
      <c r="AD34" s="72">
        <v>2</v>
      </c>
      <c r="AE34" s="72">
        <v>2</v>
      </c>
      <c r="AF34" s="62"/>
      <c r="AG34" s="63">
        <f>IF((AE34/AD34)&gt;120,120,(AE34/AD34))</f>
        <v>1</v>
      </c>
      <c r="AH34" s="64" t="s">
        <v>42</v>
      </c>
      <c r="AI34" s="49" t="s">
        <v>42</v>
      </c>
      <c r="AJ34" s="65">
        <f t="shared" si="3"/>
        <v>1</v>
      </c>
      <c r="AK34" s="66"/>
      <c r="AL34" s="67" t="s">
        <v>78</v>
      </c>
      <c r="AM34" s="209"/>
    </row>
    <row r="35" spans="1:41" ht="131.25" x14ac:dyDescent="0.25">
      <c r="A35" s="213"/>
      <c r="B35" s="213"/>
      <c r="C35" s="264"/>
      <c r="D35" s="233"/>
      <c r="E35" s="267"/>
      <c r="F35" s="270"/>
      <c r="G35" s="273"/>
      <c r="H35" s="276"/>
      <c r="I35" s="231"/>
      <c r="J35" s="233"/>
      <c r="K35" s="236"/>
      <c r="L35" s="238"/>
      <c r="M35" s="221"/>
      <c r="N35" s="224"/>
      <c r="O35" s="191"/>
      <c r="P35" s="191"/>
      <c r="Q35" s="227"/>
      <c r="R35" s="229"/>
      <c r="S35" s="207"/>
      <c r="T35" s="53" t="s">
        <v>79</v>
      </c>
      <c r="U35" s="73">
        <v>0.4</v>
      </c>
      <c r="V35" s="55">
        <f t="shared" si="4"/>
        <v>0.4</v>
      </c>
      <c r="W35" s="56">
        <f t="shared" si="0"/>
        <v>1</v>
      </c>
      <c r="X35" s="57">
        <f t="shared" si="1"/>
        <v>0.4</v>
      </c>
      <c r="Y35" s="58">
        <f t="shared" si="2"/>
        <v>1</v>
      </c>
      <c r="Z35" s="74" t="s">
        <v>50</v>
      </c>
      <c r="AA35" s="53" t="s">
        <v>80</v>
      </c>
      <c r="AB35" s="53" t="s">
        <v>77</v>
      </c>
      <c r="AC35" s="60">
        <v>50</v>
      </c>
      <c r="AD35" s="71">
        <v>50</v>
      </c>
      <c r="AE35" s="71">
        <v>50</v>
      </c>
      <c r="AF35" s="62">
        <f>+AE35/AD35</f>
        <v>1</v>
      </c>
      <c r="AG35" s="63">
        <f>IF((AE35/AD35)&gt;120,120,(AE35/AD35))</f>
        <v>1</v>
      </c>
      <c r="AH35" s="64" t="s">
        <v>42</v>
      </c>
      <c r="AI35" s="49" t="s">
        <v>42</v>
      </c>
      <c r="AJ35" s="65">
        <f t="shared" si="3"/>
        <v>1</v>
      </c>
      <c r="AK35" s="66"/>
      <c r="AL35" s="67" t="s">
        <v>81</v>
      </c>
      <c r="AM35" s="203"/>
    </row>
    <row r="36" spans="1:41" ht="198.75" customHeight="1" x14ac:dyDescent="0.25">
      <c r="A36" s="213"/>
      <c r="B36" s="213"/>
      <c r="C36" s="265"/>
      <c r="D36" s="234"/>
      <c r="E36" s="268"/>
      <c r="F36" s="271"/>
      <c r="G36" s="274"/>
      <c r="H36" s="277"/>
      <c r="I36" s="232"/>
      <c r="J36" s="234"/>
      <c r="K36" s="237"/>
      <c r="L36" s="228"/>
      <c r="M36" s="222"/>
      <c r="N36" s="204"/>
      <c r="O36" s="225"/>
      <c r="P36" s="225"/>
      <c r="Q36" s="198"/>
      <c r="R36" s="230"/>
      <c r="S36" s="208"/>
      <c r="T36" s="75" t="s">
        <v>82</v>
      </c>
      <c r="U36" s="76">
        <v>0.2</v>
      </c>
      <c r="V36" s="55">
        <f t="shared" si="4"/>
        <v>0.22580645161290325</v>
      </c>
      <c r="W36" s="56">
        <f t="shared" si="0"/>
        <v>1.1290322580645162</v>
      </c>
      <c r="X36" s="57">
        <f t="shared" si="1"/>
        <v>0.22580645161290325</v>
      </c>
      <c r="Y36" s="58">
        <f t="shared" si="2"/>
        <v>1.1290322580645162</v>
      </c>
      <c r="Z36" s="77" t="s">
        <v>83</v>
      </c>
      <c r="AA36" s="75" t="s">
        <v>84</v>
      </c>
      <c r="AB36" s="75" t="s">
        <v>77</v>
      </c>
      <c r="AC36" s="78">
        <v>31</v>
      </c>
      <c r="AD36" s="79">
        <v>31</v>
      </c>
      <c r="AE36" s="79">
        <v>35</v>
      </c>
      <c r="AF36" s="46">
        <f>+IF(AE36/AD36&lt;120%,(AE36/AD36),120%)</f>
        <v>1.1290322580645162</v>
      </c>
      <c r="AG36" s="80">
        <v>1.2</v>
      </c>
      <c r="AH36" s="81" t="s">
        <v>42</v>
      </c>
      <c r="AI36" s="82" t="s">
        <v>42</v>
      </c>
      <c r="AJ36" s="83">
        <f t="shared" si="3"/>
        <v>1.1290322580645162</v>
      </c>
      <c r="AK36" s="84"/>
      <c r="AL36" s="85" t="s">
        <v>85</v>
      </c>
      <c r="AM36" s="210"/>
    </row>
    <row r="37" spans="1:41" ht="78.75" x14ac:dyDescent="0.25">
      <c r="A37" s="213"/>
      <c r="B37" s="213"/>
      <c r="C37" s="265"/>
      <c r="D37" s="234"/>
      <c r="E37" s="268"/>
      <c r="F37" s="271"/>
      <c r="G37" s="274"/>
      <c r="H37" s="277"/>
      <c r="I37" s="232"/>
      <c r="J37" s="234"/>
      <c r="K37" s="237"/>
      <c r="L37" s="228"/>
      <c r="M37" s="222"/>
      <c r="N37" s="204"/>
      <c r="O37" s="211" t="s">
        <v>86</v>
      </c>
      <c r="P37" s="211">
        <v>0.51</v>
      </c>
      <c r="Q37" s="86"/>
      <c r="R37" s="87"/>
      <c r="S37" s="88"/>
      <c r="T37" s="75" t="s">
        <v>87</v>
      </c>
      <c r="U37" s="76">
        <v>0.5</v>
      </c>
      <c r="V37" s="89">
        <f t="shared" si="4"/>
        <v>0.5</v>
      </c>
      <c r="W37" s="90">
        <f t="shared" si="0"/>
        <v>1</v>
      </c>
      <c r="X37" s="91"/>
      <c r="Y37" s="92"/>
      <c r="Z37" s="77" t="s">
        <v>39</v>
      </c>
      <c r="AA37" s="75" t="s">
        <v>88</v>
      </c>
      <c r="AB37" s="75" t="s">
        <v>41</v>
      </c>
      <c r="AC37" s="78">
        <v>1</v>
      </c>
      <c r="AD37" s="79">
        <v>1</v>
      </c>
      <c r="AE37" s="79">
        <v>1</v>
      </c>
      <c r="AF37" s="46"/>
      <c r="AG37" s="80">
        <v>1</v>
      </c>
      <c r="AH37" s="81"/>
      <c r="AI37" s="82"/>
      <c r="AJ37" s="83">
        <f t="shared" si="3"/>
        <v>1</v>
      </c>
      <c r="AK37" s="84"/>
      <c r="AL37" s="85" t="s">
        <v>89</v>
      </c>
      <c r="AM37" s="93"/>
    </row>
    <row r="38" spans="1:41" ht="168.75" customHeight="1" thickBot="1" x14ac:dyDescent="0.3">
      <c r="A38" s="214"/>
      <c r="B38" s="214"/>
      <c r="C38" s="265"/>
      <c r="D38" s="234"/>
      <c r="E38" s="268"/>
      <c r="F38" s="271"/>
      <c r="G38" s="274"/>
      <c r="H38" s="277"/>
      <c r="I38" s="232"/>
      <c r="J38" s="234"/>
      <c r="K38" s="237"/>
      <c r="L38" s="228"/>
      <c r="M38" s="222"/>
      <c r="N38" s="204"/>
      <c r="O38" s="205"/>
      <c r="P38" s="205"/>
      <c r="Q38" s="94">
        <f>SUM(V38:V38)*P37</f>
        <v>2.5500000000000002E-3</v>
      </c>
      <c r="R38" s="95">
        <f>+Q38/P37</f>
        <v>5.0000000000000001E-3</v>
      </c>
      <c r="S38" s="96" cm="1">
        <f t="array" ref="S38">SUM(X38:X38/P37)</f>
        <v>0.98039215686274506</v>
      </c>
      <c r="T38" s="75" t="s">
        <v>90</v>
      </c>
      <c r="U38" s="76">
        <v>0.5</v>
      </c>
      <c r="V38" s="89">
        <f t="shared" si="4"/>
        <v>5.0000000000000001E-3</v>
      </c>
      <c r="W38" s="90">
        <f t="shared" si="0"/>
        <v>0.01</v>
      </c>
      <c r="X38" s="91">
        <f>+U38*AF38</f>
        <v>0.5</v>
      </c>
      <c r="Y38" s="92">
        <f>+X38/U38</f>
        <v>1</v>
      </c>
      <c r="Z38" s="77" t="s">
        <v>50</v>
      </c>
      <c r="AA38" s="75" t="s">
        <v>91</v>
      </c>
      <c r="AB38" s="75" t="s">
        <v>47</v>
      </c>
      <c r="AC38" s="78">
        <v>100</v>
      </c>
      <c r="AD38" s="97">
        <v>1</v>
      </c>
      <c r="AE38" s="97">
        <v>1</v>
      </c>
      <c r="AF38" s="46">
        <f>+IF(AE38/AD38&lt;120%,(AE38/AD38),120%)</f>
        <v>1</v>
      </c>
      <c r="AG38" s="80">
        <f>IF((AE38/AD38)&gt;120,120,(AE38/AD38))</f>
        <v>1</v>
      </c>
      <c r="AH38" s="81" t="s">
        <v>42</v>
      </c>
      <c r="AI38" s="82" t="s">
        <v>42</v>
      </c>
      <c r="AJ38" s="83">
        <f t="shared" si="3"/>
        <v>0.01</v>
      </c>
      <c r="AK38" s="84"/>
      <c r="AL38" s="85" t="s">
        <v>92</v>
      </c>
      <c r="AM38" s="98"/>
    </row>
    <row r="39" spans="1:41" ht="173.25" customHeight="1" x14ac:dyDescent="0.25">
      <c r="A39" s="212" t="s">
        <v>93</v>
      </c>
      <c r="B39" s="212" t="s">
        <v>94</v>
      </c>
      <c r="C39" s="215" t="s">
        <v>95</v>
      </c>
      <c r="D39" s="188">
        <v>0.6</v>
      </c>
      <c r="E39" s="99">
        <f>+SUM(K39:K48)*D39</f>
        <v>1.4434380869331902</v>
      </c>
      <c r="F39" s="100">
        <f>+E39/D39</f>
        <v>2.4057301448886506</v>
      </c>
      <c r="G39" s="101">
        <f>+SUM(M39:M48)*D39</f>
        <v>1.02</v>
      </c>
      <c r="H39" s="218"/>
      <c r="I39" s="186" t="s">
        <v>96</v>
      </c>
      <c r="J39" s="188">
        <v>0.25</v>
      </c>
      <c r="K39" s="102">
        <f>+SUM(V39:V42)*J39</f>
        <v>0.61957506037027099</v>
      </c>
      <c r="L39" s="103">
        <f>+K39/J39</f>
        <v>2.478300241481084</v>
      </c>
      <c r="M39" s="104">
        <f>+SUM(X39:X42)*J39</f>
        <v>0.3</v>
      </c>
      <c r="N39" s="190"/>
      <c r="O39" s="105" t="s">
        <v>97</v>
      </c>
      <c r="P39" s="106">
        <v>0.2</v>
      </c>
      <c r="Q39" s="197">
        <f>SUM(V39:V40)*P39</f>
        <v>0.27500000000000002</v>
      </c>
      <c r="R39" s="199">
        <f>+Q39/P39</f>
        <v>1.375</v>
      </c>
      <c r="S39" s="201" cm="1">
        <f t="array" ref="S39">SUM(X39:X40/P39)</f>
        <v>5.9999999999999991</v>
      </c>
      <c r="T39" s="36" t="s">
        <v>98</v>
      </c>
      <c r="U39" s="37">
        <v>1</v>
      </c>
      <c r="V39" s="38">
        <f t="shared" si="4"/>
        <v>1</v>
      </c>
      <c r="W39" s="39">
        <f t="shared" si="0"/>
        <v>1</v>
      </c>
      <c r="X39" s="40">
        <f>+U39*AF39</f>
        <v>1.2</v>
      </c>
      <c r="Y39" s="41">
        <f>+X39/U39</f>
        <v>1.2</v>
      </c>
      <c r="Z39" s="107" t="s">
        <v>99</v>
      </c>
      <c r="AA39" s="36" t="s">
        <v>100</v>
      </c>
      <c r="AB39" s="36" t="s">
        <v>41</v>
      </c>
      <c r="AC39" s="108">
        <v>1</v>
      </c>
      <c r="AD39" s="45">
        <v>1</v>
      </c>
      <c r="AE39" s="45">
        <v>1</v>
      </c>
      <c r="AF39" s="109">
        <v>1.2</v>
      </c>
      <c r="AG39" s="80">
        <f>IF((AE39/AD39)&gt;120,120,(AE39/AD39))</f>
        <v>1</v>
      </c>
      <c r="AH39" s="48" t="s">
        <v>42</v>
      </c>
      <c r="AI39" s="110" t="s">
        <v>42</v>
      </c>
      <c r="AJ39" s="50">
        <f t="shared" si="3"/>
        <v>1</v>
      </c>
      <c r="AK39" s="51"/>
      <c r="AL39" s="52" t="s">
        <v>101</v>
      </c>
      <c r="AM39" s="203"/>
    </row>
    <row r="40" spans="1:41" ht="341.25" x14ac:dyDescent="0.25">
      <c r="A40" s="213"/>
      <c r="B40" s="213"/>
      <c r="C40" s="216"/>
      <c r="D40" s="189"/>
      <c r="E40" s="111"/>
      <c r="F40" s="112"/>
      <c r="G40" s="113"/>
      <c r="H40" s="219"/>
      <c r="I40" s="187"/>
      <c r="J40" s="189"/>
      <c r="K40" s="114"/>
      <c r="L40" s="115"/>
      <c r="M40" s="116"/>
      <c r="N40" s="191"/>
      <c r="O40" s="204" t="s">
        <v>102</v>
      </c>
      <c r="P40" s="191">
        <v>0.8</v>
      </c>
      <c r="Q40" s="198"/>
      <c r="R40" s="200"/>
      <c r="S40" s="202"/>
      <c r="T40" s="53" t="s">
        <v>103</v>
      </c>
      <c r="U40" s="54">
        <v>0.5</v>
      </c>
      <c r="V40" s="55">
        <f t="shared" si="4"/>
        <v>0.375</v>
      </c>
      <c r="W40" s="56">
        <f t="shared" si="0"/>
        <v>0.75</v>
      </c>
      <c r="X40" s="57">
        <f>+U40*AF40</f>
        <v>0</v>
      </c>
      <c r="Y40" s="58">
        <f>+X40/U40</f>
        <v>0</v>
      </c>
      <c r="Z40" s="74" t="s">
        <v>75</v>
      </c>
      <c r="AA40" s="117" t="s">
        <v>104</v>
      </c>
      <c r="AB40" s="53" t="s">
        <v>105</v>
      </c>
      <c r="AC40" s="70">
        <v>4</v>
      </c>
      <c r="AD40" s="72">
        <v>4</v>
      </c>
      <c r="AE40" s="72">
        <v>3</v>
      </c>
      <c r="AF40" s="62"/>
      <c r="AG40" s="63">
        <f>IF((AE40/AD40)&gt;120,120,(AE40/AD40))</f>
        <v>0.75</v>
      </c>
      <c r="AH40" s="64" t="s">
        <v>42</v>
      </c>
      <c r="AI40" s="118" t="s">
        <v>42</v>
      </c>
      <c r="AJ40" s="65">
        <f t="shared" si="3"/>
        <v>0.75</v>
      </c>
      <c r="AK40" s="66"/>
      <c r="AL40" s="67" t="s">
        <v>106</v>
      </c>
      <c r="AM40" s="203"/>
    </row>
    <row r="41" spans="1:41" ht="201.75" customHeight="1" thickBot="1" x14ac:dyDescent="0.3">
      <c r="A41" s="213"/>
      <c r="B41" s="213"/>
      <c r="C41" s="216"/>
      <c r="D41" s="189"/>
      <c r="E41" s="111"/>
      <c r="F41" s="112"/>
      <c r="G41" s="113"/>
      <c r="H41" s="219"/>
      <c r="I41" s="187"/>
      <c r="J41" s="189"/>
      <c r="K41" s="114"/>
      <c r="L41" s="115"/>
      <c r="M41" s="116"/>
      <c r="N41" s="191"/>
      <c r="O41" s="196"/>
      <c r="P41" s="205"/>
      <c r="Q41" s="119">
        <f>SUM(V41:V41)*P40</f>
        <v>0</v>
      </c>
      <c r="R41" s="120">
        <f>+Q41/P40</f>
        <v>0</v>
      </c>
      <c r="S41" s="121" cm="1">
        <f t="array" ref="S41">SUM(X41:X41/P40)</f>
        <v>0</v>
      </c>
      <c r="T41" s="75" t="s">
        <v>107</v>
      </c>
      <c r="U41" s="122">
        <v>0.5</v>
      </c>
      <c r="V41" s="89">
        <f t="shared" si="4"/>
        <v>0</v>
      </c>
      <c r="W41" s="90">
        <f t="shared" si="0"/>
        <v>0</v>
      </c>
      <c r="X41" s="91">
        <f>+U41*AF41</f>
        <v>0</v>
      </c>
      <c r="Y41" s="92">
        <f>+X41/U41</f>
        <v>0</v>
      </c>
      <c r="Z41" s="123" t="s">
        <v>108</v>
      </c>
      <c r="AA41" s="75" t="s">
        <v>109</v>
      </c>
      <c r="AB41" s="75" t="s">
        <v>105</v>
      </c>
      <c r="AC41" s="78">
        <v>2</v>
      </c>
      <c r="AD41" s="79">
        <v>0</v>
      </c>
      <c r="AE41" s="79">
        <v>0</v>
      </c>
      <c r="AF41" s="46"/>
      <c r="AG41" s="80">
        <v>0</v>
      </c>
      <c r="AH41" s="81" t="s">
        <v>42</v>
      </c>
      <c r="AI41" s="124" t="s">
        <v>42</v>
      </c>
      <c r="AJ41" s="83">
        <f t="shared" si="3"/>
        <v>0</v>
      </c>
      <c r="AK41" s="84"/>
      <c r="AL41" s="85" t="s">
        <v>110</v>
      </c>
      <c r="AM41" s="98"/>
    </row>
    <row r="42" spans="1:41" ht="262.5" x14ac:dyDescent="0.25">
      <c r="A42" s="213"/>
      <c r="B42" s="213"/>
      <c r="C42" s="216"/>
      <c r="D42" s="189"/>
      <c r="E42" s="111"/>
      <c r="F42" s="112"/>
      <c r="G42" s="113"/>
      <c r="H42" s="219"/>
      <c r="I42" s="186" t="s">
        <v>111</v>
      </c>
      <c r="J42" s="188">
        <v>0.35</v>
      </c>
      <c r="K42" s="125">
        <f>+SUM(V42:V48)*J42</f>
        <v>1.7861550845183793</v>
      </c>
      <c r="L42" s="126">
        <f>+K42/J42</f>
        <v>5.103300241481084</v>
      </c>
      <c r="M42" s="127">
        <f>+SUM(X42:X48)*J42</f>
        <v>1.4</v>
      </c>
      <c r="N42" s="190"/>
      <c r="O42" s="106" t="s">
        <v>112</v>
      </c>
      <c r="P42" s="106">
        <v>0.15</v>
      </c>
      <c r="Q42" s="128"/>
      <c r="R42" s="129"/>
      <c r="S42" s="130"/>
      <c r="T42" s="36" t="s">
        <v>113</v>
      </c>
      <c r="U42" s="37">
        <v>1</v>
      </c>
      <c r="V42" s="38">
        <f t="shared" si="4"/>
        <v>1.1033002414810837</v>
      </c>
      <c r="W42" s="39">
        <f t="shared" si="0"/>
        <v>1.1033002414810837</v>
      </c>
      <c r="X42" s="40"/>
      <c r="Y42" s="41"/>
      <c r="Z42" s="107" t="s">
        <v>114</v>
      </c>
      <c r="AA42" s="36" t="s">
        <v>115</v>
      </c>
      <c r="AB42" s="36" t="s">
        <v>116</v>
      </c>
      <c r="AC42" s="131">
        <v>37.270000000000003</v>
      </c>
      <c r="AD42" s="132">
        <v>37.270000000000003</v>
      </c>
      <c r="AE42" s="45">
        <v>41.12</v>
      </c>
      <c r="AF42" s="109"/>
      <c r="AG42" s="47">
        <f>IF((AE42/AD42)&gt;120,120,(AE42/AD42))</f>
        <v>1.1033002414810837</v>
      </c>
      <c r="AH42" s="48"/>
      <c r="AI42" s="133"/>
      <c r="AJ42" s="50">
        <f t="shared" si="3"/>
        <v>1.1033002414810837</v>
      </c>
      <c r="AK42" s="51"/>
      <c r="AL42" s="52" t="s">
        <v>117</v>
      </c>
      <c r="AM42" s="52"/>
      <c r="AO42" s="134"/>
    </row>
    <row r="43" spans="1:41" ht="237" thickBot="1" x14ac:dyDescent="0.3">
      <c r="A43" s="213"/>
      <c r="B43" s="213"/>
      <c r="C43" s="216"/>
      <c r="D43" s="189"/>
      <c r="E43" s="111"/>
      <c r="F43" s="112"/>
      <c r="G43" s="113"/>
      <c r="H43" s="219"/>
      <c r="I43" s="187"/>
      <c r="J43" s="189"/>
      <c r="K43" s="135"/>
      <c r="L43" s="136"/>
      <c r="M43" s="137"/>
      <c r="N43" s="191"/>
      <c r="O43" s="138" t="s">
        <v>118</v>
      </c>
      <c r="P43" s="138">
        <v>0.05</v>
      </c>
      <c r="Q43" s="139"/>
      <c r="R43" s="140"/>
      <c r="S43" s="141"/>
      <c r="T43" s="53" t="s">
        <v>119</v>
      </c>
      <c r="U43" s="54">
        <v>1</v>
      </c>
      <c r="V43" s="55">
        <f>+U43*AJ43</f>
        <v>1</v>
      </c>
      <c r="W43" s="56">
        <f>+V43/U43</f>
        <v>1</v>
      </c>
      <c r="X43" s="57">
        <f>+U43*AF43</f>
        <v>1</v>
      </c>
      <c r="Y43" s="58">
        <f>+X43/U43</f>
        <v>1</v>
      </c>
      <c r="Z43" s="74" t="s">
        <v>120</v>
      </c>
      <c r="AA43" s="53" t="s">
        <v>121</v>
      </c>
      <c r="AB43" s="53" t="s">
        <v>122</v>
      </c>
      <c r="AC43" s="142">
        <v>1</v>
      </c>
      <c r="AD43" s="143">
        <v>1</v>
      </c>
      <c r="AE43" s="143">
        <v>1</v>
      </c>
      <c r="AF43" s="62">
        <f>+IF(AE43/AD43&lt;120%,(AE43/AD43),120%)</f>
        <v>1</v>
      </c>
      <c r="AG43" s="63">
        <v>1</v>
      </c>
      <c r="AH43" s="64" t="s">
        <v>42</v>
      </c>
      <c r="AI43" s="144" t="s">
        <v>42</v>
      </c>
      <c r="AJ43" s="65">
        <f>+AE43/AC43</f>
        <v>1</v>
      </c>
      <c r="AK43" s="66"/>
      <c r="AL43" s="67" t="s">
        <v>123</v>
      </c>
      <c r="AM43" s="67"/>
      <c r="AO43" s="134"/>
    </row>
    <row r="44" spans="1:41" ht="409.6" thickBot="1" x14ac:dyDescent="0.3">
      <c r="A44" s="213"/>
      <c r="B44" s="213"/>
      <c r="C44" s="216"/>
      <c r="D44" s="189"/>
      <c r="E44" s="111"/>
      <c r="F44" s="112"/>
      <c r="G44" s="113"/>
      <c r="H44" s="219"/>
      <c r="I44" s="187"/>
      <c r="J44" s="189"/>
      <c r="K44" s="135"/>
      <c r="L44" s="136"/>
      <c r="M44" s="137"/>
      <c r="N44" s="191"/>
      <c r="O44" s="138" t="s">
        <v>124</v>
      </c>
      <c r="P44" s="138">
        <v>0.4</v>
      </c>
      <c r="Q44" s="139"/>
      <c r="R44" s="140"/>
      <c r="S44" s="141"/>
      <c r="T44" s="53" t="s">
        <v>125</v>
      </c>
      <c r="U44" s="54">
        <v>1</v>
      </c>
      <c r="V44" s="55"/>
      <c r="W44" s="56"/>
      <c r="X44" s="57"/>
      <c r="Y44" s="58"/>
      <c r="Z44" s="74" t="s">
        <v>126</v>
      </c>
      <c r="AA44" s="53" t="s">
        <v>127</v>
      </c>
      <c r="AB44" s="53" t="s">
        <v>116</v>
      </c>
      <c r="AC44" s="142">
        <v>123.07</v>
      </c>
      <c r="AD44" s="145">
        <v>123.07</v>
      </c>
      <c r="AE44" s="72">
        <v>67.3</v>
      </c>
      <c r="AF44" s="62"/>
      <c r="AG44" s="47">
        <f>IF((AE44/AD44)&gt;120,120,(AE44/AD44))</f>
        <v>0.54684325993337124</v>
      </c>
      <c r="AH44" s="64"/>
      <c r="AI44" s="144"/>
      <c r="AJ44" s="65"/>
      <c r="AK44" s="66"/>
      <c r="AL44" s="67" t="s">
        <v>128</v>
      </c>
      <c r="AM44" s="67"/>
      <c r="AO44" s="134"/>
    </row>
    <row r="45" spans="1:41" ht="409.5" customHeight="1" thickBot="1" x14ac:dyDescent="0.3">
      <c r="A45" s="213"/>
      <c r="B45" s="213"/>
      <c r="C45" s="216"/>
      <c r="D45" s="189"/>
      <c r="E45" s="111"/>
      <c r="F45" s="112"/>
      <c r="G45" s="113"/>
      <c r="H45" s="219"/>
      <c r="I45" s="187"/>
      <c r="J45" s="189"/>
      <c r="K45" s="146"/>
      <c r="L45" s="147"/>
      <c r="M45" s="148"/>
      <c r="N45" s="191"/>
      <c r="O45" s="149" t="s">
        <v>129</v>
      </c>
      <c r="P45" s="149">
        <v>0.4</v>
      </c>
      <c r="Q45" s="119"/>
      <c r="R45" s="95"/>
      <c r="S45" s="150"/>
      <c r="T45" s="75" t="s">
        <v>130</v>
      </c>
      <c r="U45" s="122">
        <v>1</v>
      </c>
      <c r="V45" s="89"/>
      <c r="W45" s="90"/>
      <c r="X45" s="91"/>
      <c r="Y45" s="92"/>
      <c r="Z45" s="77" t="s">
        <v>126</v>
      </c>
      <c r="AA45" s="75" t="s">
        <v>131</v>
      </c>
      <c r="AB45" s="75" t="s">
        <v>116</v>
      </c>
      <c r="AC45" s="151">
        <v>421.91</v>
      </c>
      <c r="AD45" s="152">
        <v>421.91</v>
      </c>
      <c r="AE45" s="153">
        <v>412.34</v>
      </c>
      <c r="AF45" s="46"/>
      <c r="AG45" s="47">
        <f>IF((AE45/AD45)&gt;120,120,(AE45/AD45))</f>
        <v>0.97731743736815901</v>
      </c>
      <c r="AH45" s="81"/>
      <c r="AI45" s="154"/>
      <c r="AJ45" s="83"/>
      <c r="AK45" s="84"/>
      <c r="AL45" s="85" t="s">
        <v>132</v>
      </c>
      <c r="AM45" s="85"/>
      <c r="AO45" s="134"/>
    </row>
    <row r="46" spans="1:41" ht="315" x14ac:dyDescent="0.25">
      <c r="A46" s="213"/>
      <c r="B46" s="213"/>
      <c r="C46" s="216"/>
      <c r="D46" s="189"/>
      <c r="E46" s="111"/>
      <c r="F46" s="112"/>
      <c r="G46" s="113"/>
      <c r="H46" s="219"/>
      <c r="I46" s="186" t="s">
        <v>133</v>
      </c>
      <c r="J46" s="188">
        <v>0.25</v>
      </c>
      <c r="K46" s="155"/>
      <c r="L46" s="126"/>
      <c r="M46" s="127"/>
      <c r="N46" s="194"/>
      <c r="O46" s="156" t="s">
        <v>134</v>
      </c>
      <c r="P46" s="106">
        <v>0.35</v>
      </c>
      <c r="Q46" s="157">
        <f>+V46*P46</f>
        <v>0.35</v>
      </c>
      <c r="R46" s="129">
        <f>+Q46/P46</f>
        <v>1</v>
      </c>
      <c r="S46" s="130">
        <f>+X46/P46</f>
        <v>2.8571428571428572</v>
      </c>
      <c r="T46" s="36" t="s">
        <v>135</v>
      </c>
      <c r="U46" s="37">
        <v>1</v>
      </c>
      <c r="V46" s="38">
        <f>+U46*AJ46</f>
        <v>1</v>
      </c>
      <c r="W46" s="39">
        <f>+V46/U46</f>
        <v>1</v>
      </c>
      <c r="X46" s="40">
        <f>+U46*AF46</f>
        <v>1</v>
      </c>
      <c r="Y46" s="41">
        <f>+X46/U46</f>
        <v>1</v>
      </c>
      <c r="Z46" s="107" t="s">
        <v>136</v>
      </c>
      <c r="AA46" s="36" t="s">
        <v>137</v>
      </c>
      <c r="AB46" s="36" t="s">
        <v>116</v>
      </c>
      <c r="AC46" s="108">
        <v>623</v>
      </c>
      <c r="AD46" s="45">
        <v>623</v>
      </c>
      <c r="AE46" s="45">
        <v>623</v>
      </c>
      <c r="AF46" s="109">
        <f>+IF(AE46/AD46&lt;120%,(AE46/AD46),120%)</f>
        <v>1</v>
      </c>
      <c r="AG46" s="47">
        <f>IF((AE46/AD46)&gt;120,120,(AE46/AD46))</f>
        <v>1</v>
      </c>
      <c r="AH46" s="48" t="s">
        <v>42</v>
      </c>
      <c r="AI46" s="110" t="s">
        <v>42</v>
      </c>
      <c r="AJ46" s="50">
        <f>+AE46/AC46</f>
        <v>1</v>
      </c>
      <c r="AK46" s="51"/>
      <c r="AL46" s="52" t="s">
        <v>138</v>
      </c>
      <c r="AM46" s="52"/>
    </row>
    <row r="47" spans="1:41" ht="183.75" x14ac:dyDescent="0.25">
      <c r="A47" s="213"/>
      <c r="B47" s="213"/>
      <c r="C47" s="216"/>
      <c r="D47" s="189"/>
      <c r="E47" s="111"/>
      <c r="F47" s="112"/>
      <c r="G47" s="113"/>
      <c r="H47" s="219"/>
      <c r="I47" s="187"/>
      <c r="J47" s="189"/>
      <c r="K47" s="158"/>
      <c r="L47" s="136"/>
      <c r="M47" s="137"/>
      <c r="N47" s="195"/>
      <c r="O47" s="159" t="s">
        <v>139</v>
      </c>
      <c r="P47" s="138">
        <v>0.35</v>
      </c>
      <c r="Q47" s="160">
        <f>+V47*P47</f>
        <v>0.35</v>
      </c>
      <c r="R47" s="140">
        <f>+Q47/P47</f>
        <v>1</v>
      </c>
      <c r="S47" s="141">
        <f>+X47/P47</f>
        <v>2.8571428571428572</v>
      </c>
      <c r="T47" s="53" t="s">
        <v>140</v>
      </c>
      <c r="U47" s="54">
        <v>1</v>
      </c>
      <c r="V47" s="55">
        <f>+U47*AJ47</f>
        <v>1</v>
      </c>
      <c r="W47" s="56">
        <f>+V47/U47</f>
        <v>1</v>
      </c>
      <c r="X47" s="57">
        <f>+U47*AF47</f>
        <v>1</v>
      </c>
      <c r="Y47" s="58">
        <f>+X47/U47</f>
        <v>1</v>
      </c>
      <c r="Z47" s="74" t="s">
        <v>141</v>
      </c>
      <c r="AA47" s="53" t="s">
        <v>142</v>
      </c>
      <c r="AB47" s="53" t="s">
        <v>143</v>
      </c>
      <c r="AC47" s="60">
        <v>3</v>
      </c>
      <c r="AD47" s="71">
        <v>3</v>
      </c>
      <c r="AE47" s="71">
        <v>3</v>
      </c>
      <c r="AF47" s="62">
        <f>+IF(AE47/AD47&lt;120%,(AE47/AD47),120%)</f>
        <v>1</v>
      </c>
      <c r="AG47" s="63">
        <v>1</v>
      </c>
      <c r="AH47" s="64" t="s">
        <v>42</v>
      </c>
      <c r="AI47" s="49" t="s">
        <v>42</v>
      </c>
      <c r="AJ47" s="65">
        <f>+AE47/AC47</f>
        <v>1</v>
      </c>
      <c r="AK47" s="66"/>
      <c r="AL47" s="67" t="s">
        <v>144</v>
      </c>
      <c r="AM47" s="67"/>
    </row>
    <row r="48" spans="1:41" ht="221.25" customHeight="1" thickBot="1" x14ac:dyDescent="0.3">
      <c r="A48" s="213"/>
      <c r="B48" s="213"/>
      <c r="C48" s="216"/>
      <c r="D48" s="189"/>
      <c r="E48" s="161"/>
      <c r="F48" s="162"/>
      <c r="G48" s="163"/>
      <c r="H48" s="219"/>
      <c r="I48" s="192"/>
      <c r="J48" s="193"/>
      <c r="K48" s="164"/>
      <c r="L48" s="165"/>
      <c r="M48" s="166"/>
      <c r="N48" s="196"/>
      <c r="O48" s="167" t="s">
        <v>145</v>
      </c>
      <c r="P48" s="138">
        <v>0.3</v>
      </c>
      <c r="Q48" s="164">
        <f>+V48*P48</f>
        <v>0.3</v>
      </c>
      <c r="R48" s="165">
        <f>+Q48/P48</f>
        <v>1</v>
      </c>
      <c r="S48" s="166">
        <f>+X48/P48</f>
        <v>3.3333333333333335</v>
      </c>
      <c r="T48" s="168" t="s">
        <v>146</v>
      </c>
      <c r="U48" s="169">
        <v>1</v>
      </c>
      <c r="V48" s="170">
        <f>+U48*AJ48</f>
        <v>1</v>
      </c>
      <c r="W48" s="171">
        <f>+V48/U48</f>
        <v>1</v>
      </c>
      <c r="X48" s="172">
        <f>+U48*AF48</f>
        <v>1</v>
      </c>
      <c r="Y48" s="173">
        <f>+X48/U48</f>
        <v>1</v>
      </c>
      <c r="Z48" s="174" t="s">
        <v>141</v>
      </c>
      <c r="AA48" s="168" t="s">
        <v>147</v>
      </c>
      <c r="AB48" s="168" t="s">
        <v>148</v>
      </c>
      <c r="AC48" s="175">
        <v>4</v>
      </c>
      <c r="AD48" s="176">
        <v>4</v>
      </c>
      <c r="AE48" s="176">
        <v>4</v>
      </c>
      <c r="AF48" s="177">
        <f>+IF(AE48/AD48&lt;120%,(AE48/AD48),120%)</f>
        <v>1</v>
      </c>
      <c r="AG48" s="178">
        <f>IF((AE48/AD48)&gt;120,120,(AE48/AD48))</f>
        <v>1</v>
      </c>
      <c r="AH48" s="179" t="s">
        <v>42</v>
      </c>
      <c r="AI48" s="180" t="s">
        <v>42</v>
      </c>
      <c r="AJ48" s="181">
        <f>+AE48/AC48</f>
        <v>1</v>
      </c>
      <c r="AK48" s="182"/>
      <c r="AL48" s="183" t="s">
        <v>149</v>
      </c>
      <c r="AM48" s="183"/>
    </row>
    <row r="49" spans="1:39" ht="288.75" customHeight="1" thickBot="1" x14ac:dyDescent="0.3">
      <c r="A49" s="214"/>
      <c r="B49" s="214"/>
      <c r="C49" s="217"/>
      <c r="D49" s="193"/>
      <c r="E49" s="161"/>
      <c r="F49" s="162"/>
      <c r="G49" s="163"/>
      <c r="H49" s="220"/>
      <c r="I49" s="184" t="s">
        <v>150</v>
      </c>
      <c r="J49" s="37">
        <v>0.15</v>
      </c>
      <c r="K49" s="155"/>
      <c r="L49" s="126"/>
      <c r="M49" s="127"/>
      <c r="N49" s="138"/>
      <c r="O49" s="167" t="s">
        <v>151</v>
      </c>
      <c r="P49" s="138">
        <v>1</v>
      </c>
      <c r="Q49" s="164"/>
      <c r="R49" s="165"/>
      <c r="S49" s="166"/>
      <c r="T49" s="168" t="s">
        <v>152</v>
      </c>
      <c r="U49" s="169">
        <v>1</v>
      </c>
      <c r="V49" s="170"/>
      <c r="W49" s="171"/>
      <c r="X49" s="172"/>
      <c r="Y49" s="173"/>
      <c r="Z49" s="174" t="s">
        <v>50</v>
      </c>
      <c r="AA49" s="168" t="s">
        <v>153</v>
      </c>
      <c r="AB49" s="168" t="s">
        <v>47</v>
      </c>
      <c r="AC49" s="175">
        <v>100</v>
      </c>
      <c r="AD49" s="176">
        <v>100</v>
      </c>
      <c r="AE49" s="176">
        <v>100</v>
      </c>
      <c r="AF49" s="177"/>
      <c r="AG49" s="178">
        <v>1</v>
      </c>
      <c r="AH49" s="179"/>
      <c r="AI49" s="180"/>
      <c r="AJ49" s="181"/>
      <c r="AK49" s="182"/>
      <c r="AL49" s="183" t="s">
        <v>154</v>
      </c>
      <c r="AM49" s="183"/>
    </row>
    <row r="51" spans="1:39" x14ac:dyDescent="0.25">
      <c r="AL51" s="185"/>
      <c r="AM51" s="185"/>
    </row>
  </sheetData>
  <autoFilter ref="C25:AL49" xr:uid="{0E8F8555-1EAE-49D9-BBA9-1382328AF5D6}">
    <filterColumn colId="29" showButton="0"/>
    <filterColumn colId="30" showButton="0"/>
    <filterColumn colId="31" showButton="0"/>
  </autoFilter>
  <mergeCells count="61">
    <mergeCell ref="AF25:AI25"/>
    <mergeCell ref="A26:A33"/>
    <mergeCell ref="B26:B33"/>
    <mergeCell ref="C26:C38"/>
    <mergeCell ref="D26:D38"/>
    <mergeCell ref="E26:E38"/>
    <mergeCell ref="F26:F38"/>
    <mergeCell ref="G26:G38"/>
    <mergeCell ref="H26:H38"/>
    <mergeCell ref="I26:I33"/>
    <mergeCell ref="J26:J33"/>
    <mergeCell ref="K26:K33"/>
    <mergeCell ref="L26:L33"/>
    <mergeCell ref="M26:M33"/>
    <mergeCell ref="N26:N33"/>
    <mergeCell ref="P27:P30"/>
    <mergeCell ref="Q27:Q30"/>
    <mergeCell ref="R27:R30"/>
    <mergeCell ref="S27:S30"/>
    <mergeCell ref="O31:O33"/>
    <mergeCell ref="P31:P33"/>
    <mergeCell ref="Q31:Q33"/>
    <mergeCell ref="R31:R33"/>
    <mergeCell ref="S31:S33"/>
    <mergeCell ref="O27:O30"/>
    <mergeCell ref="A34:A38"/>
    <mergeCell ref="B34:B38"/>
    <mergeCell ref="I34:I38"/>
    <mergeCell ref="J34:J38"/>
    <mergeCell ref="K34:K38"/>
    <mergeCell ref="I39:I41"/>
    <mergeCell ref="M34:M38"/>
    <mergeCell ref="N34:N38"/>
    <mergeCell ref="O34:O36"/>
    <mergeCell ref="P34:P36"/>
    <mergeCell ref="L34:L38"/>
    <mergeCell ref="A39:A49"/>
    <mergeCell ref="B39:B49"/>
    <mergeCell ref="C39:C49"/>
    <mergeCell ref="D39:D49"/>
    <mergeCell ref="H39:H49"/>
    <mergeCell ref="AM39:AM40"/>
    <mergeCell ref="O40:O41"/>
    <mergeCell ref="P40:P41"/>
    <mergeCell ref="S34:S36"/>
    <mergeCell ref="AM34:AM36"/>
    <mergeCell ref="O37:O38"/>
    <mergeCell ref="P37:P38"/>
    <mergeCell ref="Q34:Q36"/>
    <mergeCell ref="R34:R36"/>
    <mergeCell ref="J39:J41"/>
    <mergeCell ref="N39:N41"/>
    <mergeCell ref="Q39:Q40"/>
    <mergeCell ref="R39:R40"/>
    <mergeCell ref="S39:S40"/>
    <mergeCell ref="I42:I45"/>
    <mergeCell ref="J42:J45"/>
    <mergeCell ref="N42:N45"/>
    <mergeCell ref="I46:I48"/>
    <mergeCell ref="J46:J48"/>
    <mergeCell ref="N46:N48"/>
  </mergeCells>
  <conditionalFormatting sqref="AH26:AH38 AH40:AH41 AH44:AH48">
    <cfRule type="expression" dxfId="27" priority="25">
      <formula>+AND(AD26=0%,AE26=0%)</formula>
    </cfRule>
    <cfRule type="expression" dxfId="26" priority="29">
      <formula>+AND(AF26&gt;=70%,AF26&lt;90%)</formula>
    </cfRule>
    <cfRule type="expression" dxfId="25" priority="30">
      <formula>+AND(AD26&lt;&gt;0%,AE26=0%)</formula>
    </cfRule>
    <cfRule type="expression" dxfId="24" priority="31">
      <formula>AF26&gt;=90%</formula>
    </cfRule>
  </conditionalFormatting>
  <conditionalFormatting sqref="AH27">
    <cfRule type="expression" dxfId="23" priority="26">
      <formula>+AND(AF27&gt;=70%,AF27&lt;90%)</formula>
    </cfRule>
    <cfRule type="expression" dxfId="22" priority="27">
      <formula>+AND(AD27&lt;&gt;0%,AE27=0%)</formula>
    </cfRule>
    <cfRule type="expression" dxfId="21" priority="28">
      <formula>AF27&gt;=90%</formula>
    </cfRule>
  </conditionalFormatting>
  <conditionalFormatting sqref="AH26:AH38 AH40:AH41 AH44:AH48">
    <cfRule type="expression" dxfId="20" priority="24">
      <formula>+AND(AF26&gt;0%,AF26&lt;=69.9999999999999%,AD26&lt;&gt;0%)</formula>
    </cfRule>
  </conditionalFormatting>
  <conditionalFormatting sqref="AH39">
    <cfRule type="expression" dxfId="19" priority="20">
      <formula>+AND(AD39=0%,AE39=0%)</formula>
    </cfRule>
    <cfRule type="expression" dxfId="18" priority="21">
      <formula>+AND(AF39&gt;=70%,AF39&lt;90%)</formula>
    </cfRule>
    <cfRule type="expression" dxfId="17" priority="22">
      <formula>+AND(AD39&lt;&gt;0%,AE39=0%)</formula>
    </cfRule>
    <cfRule type="expression" dxfId="16" priority="23">
      <formula>AF39&gt;=90%</formula>
    </cfRule>
  </conditionalFormatting>
  <conditionalFormatting sqref="AH39">
    <cfRule type="expression" dxfId="15" priority="19">
      <formula>+AND(AF39&gt;0%,AF39&lt;=69.9999999999999%,AD39&lt;&gt;0%)</formula>
    </cfRule>
  </conditionalFormatting>
  <conditionalFormatting sqref="AK44:AK48 AK26:AK41">
    <cfRule type="iconSet" priority="32">
      <iconSet iconSet="4TrafficLights">
        <cfvo type="percent" val="0"/>
        <cfvo type="num" val="0" gte="0"/>
        <cfvo type="num" val="70"/>
        <cfvo type="num" val="90" gte="0"/>
      </iconSet>
    </cfRule>
  </conditionalFormatting>
  <conditionalFormatting sqref="AH42">
    <cfRule type="expression" dxfId="14" priority="7">
      <formula>+AND(AF42&gt;0%,AF42&lt;=69.9999999999999%,AD42&lt;&gt;0%)</formula>
    </cfRule>
  </conditionalFormatting>
  <conditionalFormatting sqref="AH43">
    <cfRule type="expression" dxfId="13" priority="14">
      <formula>+AND(AD43=0%,AE43=0%)</formula>
    </cfRule>
    <cfRule type="expression" dxfId="12" priority="15">
      <formula>+AND(AF43&gt;=70%,AF43&lt;90%)</formula>
    </cfRule>
    <cfRule type="expression" dxfId="11" priority="16">
      <formula>+AND(AD43&lt;&gt;0%,AE43=0%)</formula>
    </cfRule>
    <cfRule type="expression" dxfId="10" priority="17">
      <formula>AF43&gt;=90%</formula>
    </cfRule>
  </conditionalFormatting>
  <conditionalFormatting sqref="AH43">
    <cfRule type="expression" dxfId="9" priority="13">
      <formula>+AND(AF43&gt;0%,AF43&lt;=69.9999999999999%,AD43&lt;&gt;0%)</formula>
    </cfRule>
  </conditionalFormatting>
  <conditionalFormatting sqref="AK43">
    <cfRule type="iconSet" priority="18">
      <iconSet iconSet="4TrafficLights">
        <cfvo type="percent" val="0"/>
        <cfvo type="num" val="0" gte="0"/>
        <cfvo type="num" val="70"/>
        <cfvo type="num" val="90" gte="0"/>
      </iconSet>
    </cfRule>
  </conditionalFormatting>
  <conditionalFormatting sqref="AH42">
    <cfRule type="expression" dxfId="8" priority="8">
      <formula>+AND(AD42=0%,AE42=0%)</formula>
    </cfRule>
    <cfRule type="expression" dxfId="7" priority="9">
      <formula>+AND(AF42&gt;=70%,AF42&lt;90%)</formula>
    </cfRule>
    <cfRule type="expression" dxfId="6" priority="10">
      <formula>+AND(AD42&lt;&gt;0%,AE42=0%)</formula>
    </cfRule>
    <cfRule type="expression" dxfId="5" priority="11">
      <formula>AF42&gt;=90%</formula>
    </cfRule>
  </conditionalFormatting>
  <conditionalFormatting sqref="AK42">
    <cfRule type="iconSet" priority="12">
      <iconSet iconSet="4TrafficLights">
        <cfvo type="percent" val="0"/>
        <cfvo type="num" val="0" gte="0"/>
        <cfvo type="num" val="70"/>
        <cfvo type="num" val="90" gte="0"/>
      </iconSet>
    </cfRule>
  </conditionalFormatting>
  <conditionalFormatting sqref="AH49">
    <cfRule type="expression" dxfId="4" priority="2">
      <formula>+AND(AD49=0%,AE49=0%)</formula>
    </cfRule>
    <cfRule type="expression" dxfId="3" priority="3">
      <formula>+AND(AF49&gt;=70%,AF49&lt;90%)</formula>
    </cfRule>
    <cfRule type="expression" dxfId="2" priority="4">
      <formula>+AND(AD49&lt;&gt;0%,AE49=0%)</formula>
    </cfRule>
    <cfRule type="expression" dxfId="1" priority="5">
      <formula>AF49&gt;=90%</formula>
    </cfRule>
  </conditionalFormatting>
  <conditionalFormatting sqref="AH49">
    <cfRule type="expression" dxfId="0" priority="1">
      <formula>+AND(AF49&gt;0%,AF49&lt;=69.9999999999999%,AD49&lt;&gt;0%)</formula>
    </cfRule>
  </conditionalFormatting>
  <conditionalFormatting sqref="AK49">
    <cfRule type="iconSet" priority="6">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2021-01-29T20:00:20Z</dcterms:modified>
</cp:coreProperties>
</file>