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Ricardo\Documents\1ANI\Documentos\Plan de Acción\2020\seguimiento\Septiembre\Presentaciones\"/>
    </mc:Choice>
  </mc:AlternateContent>
  <xr:revisionPtr revIDLastSave="0" documentId="8_{BAF9D753-CB46-4815-9E7C-409CAB724C92}" xr6:coauthVersionLast="45" xr6:coauthVersionMax="45" xr10:uidLastSave="{00000000-0000-0000-0000-000000000000}"/>
  <bookViews>
    <workbookView xWindow="-120" yWindow="-120" windowWidth="29040" windowHeight="15840" xr2:uid="{4C336986-7AAE-4F45-A092-73BABAF19423}"/>
  </bookViews>
  <sheets>
    <sheet name="Tablero" sheetId="1" r:id="rId1"/>
  </sheets>
  <externalReferences>
    <externalReference r:id="rId2"/>
  </externalReferences>
  <definedNames>
    <definedName name="_xlnm._FilterDatabase" localSheetId="0" hidden="1">Tablero!$C$25:$AL$49</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48" i="1" l="1"/>
  <c r="AG48" i="1"/>
  <c r="AF48" i="1"/>
  <c r="X48" i="1" s="1"/>
  <c r="V48" i="1"/>
  <c r="W48" i="1" s="1"/>
  <c r="AJ47" i="1"/>
  <c r="AF47" i="1"/>
  <c r="X47" i="1" s="1"/>
  <c r="V47" i="1"/>
  <c r="W47" i="1" s="1"/>
  <c r="AJ46" i="1"/>
  <c r="V46" i="1" s="1"/>
  <c r="AG46" i="1"/>
  <c r="AF46" i="1"/>
  <c r="X46" i="1"/>
  <c r="Y46" i="1" s="1"/>
  <c r="AJ43" i="1"/>
  <c r="AF43" i="1"/>
  <c r="X43" i="1" s="1"/>
  <c r="V43" i="1"/>
  <c r="W43" i="1" s="1"/>
  <c r="AG42" i="1"/>
  <c r="AJ41" i="1"/>
  <c r="X41" i="1"/>
  <c r="Y41" i="1" s="1"/>
  <c r="V41" i="1"/>
  <c r="W41" i="1" s="1"/>
  <c r="S41" i="1" a="1"/>
  <c r="S41" i="1" s="1"/>
  <c r="Q41" i="1"/>
  <c r="R41" i="1" s="1"/>
  <c r="AJ40" i="1"/>
  <c r="AG40" i="1"/>
  <c r="X40" i="1"/>
  <c r="S39" i="1" s="1" a="1"/>
  <c r="S39" i="1" s="1"/>
  <c r="V40" i="1"/>
  <c r="W40" i="1" s="1"/>
  <c r="AJ39" i="1"/>
  <c r="Y39" i="1"/>
  <c r="X39" i="1"/>
  <c r="V39" i="1"/>
  <c r="W39" i="1" s="1"/>
  <c r="Q39" i="1"/>
  <c r="R39" i="1" s="1"/>
  <c r="M39" i="1"/>
  <c r="AJ38" i="1"/>
  <c r="AG38" i="1"/>
  <c r="AF38" i="1"/>
  <c r="X38" i="1" s="1"/>
  <c r="V38" i="1"/>
  <c r="W38" i="1" s="1"/>
  <c r="Q38" i="1"/>
  <c r="R38" i="1" s="1"/>
  <c r="AJ37" i="1"/>
  <c r="V37" i="1"/>
  <c r="W37" i="1" s="1"/>
  <c r="AJ36" i="1"/>
  <c r="V36" i="1" s="1"/>
  <c r="W36" i="1" s="1"/>
  <c r="AF36" i="1"/>
  <c r="X36" i="1"/>
  <c r="Y36" i="1" s="1"/>
  <c r="AJ35" i="1"/>
  <c r="AG35" i="1"/>
  <c r="AF35" i="1"/>
  <c r="X35" i="1" s="1"/>
  <c r="V35" i="1"/>
  <c r="W35" i="1" s="1"/>
  <c r="AJ34" i="1"/>
  <c r="AG34" i="1"/>
  <c r="X34" i="1"/>
  <c r="Y34" i="1" s="1"/>
  <c r="V34" i="1"/>
  <c r="W34" i="1" s="1"/>
  <c r="AJ33" i="1"/>
  <c r="AF33" i="1"/>
  <c r="X33" i="1" s="1"/>
  <c r="V33" i="1"/>
  <c r="W33" i="1" s="1"/>
  <c r="AJ32" i="1"/>
  <c r="X32" i="1"/>
  <c r="Y32" i="1" s="1"/>
  <c r="V32" i="1"/>
  <c r="Q31" i="1" s="1"/>
  <c r="R31" i="1" s="1"/>
  <c r="AJ31" i="1"/>
  <c r="AF31" i="1"/>
  <c r="X31" i="1"/>
  <c r="Y31" i="1" s="1"/>
  <c r="V31" i="1"/>
  <c r="W31" i="1" s="1"/>
  <c r="AJ30" i="1"/>
  <c r="Y30" i="1"/>
  <c r="X30" i="1"/>
  <c r="V30" i="1"/>
  <c r="W30" i="1" s="1"/>
  <c r="AJ29" i="1"/>
  <c r="V29" i="1" s="1"/>
  <c r="W29" i="1" s="1"/>
  <c r="AG29" i="1"/>
  <c r="X29" i="1"/>
  <c r="Y29" i="1" s="1"/>
  <c r="AJ28" i="1"/>
  <c r="AG28" i="1"/>
  <c r="Y28" i="1"/>
  <c r="X28" i="1"/>
  <c r="V28" i="1"/>
  <c r="W28" i="1" s="1"/>
  <c r="AJ27" i="1"/>
  <c r="V27" i="1" s="1"/>
  <c r="AG27" i="1"/>
  <c r="AF27" i="1"/>
  <c r="X27" i="1"/>
  <c r="Y27" i="1" s="1"/>
  <c r="AJ26" i="1"/>
  <c r="X26" i="1"/>
  <c r="M26" i="1" s="1"/>
  <c r="G26" i="1" s="1"/>
  <c r="V26" i="1"/>
  <c r="W26" i="1" s="1"/>
  <c r="D22" i="1"/>
  <c r="D21" i="1"/>
  <c r="W46" i="1" l="1"/>
  <c r="Q46" i="1"/>
  <c r="R46" i="1" s="1"/>
  <c r="K42" i="1"/>
  <c r="L42" i="1" s="1"/>
  <c r="Y33" i="1"/>
  <c r="S31" i="1" a="1"/>
  <c r="S31" i="1" s="1"/>
  <c r="Y47" i="1"/>
  <c r="S47" i="1"/>
  <c r="W27" i="1"/>
  <c r="Q27" i="1"/>
  <c r="R27" i="1" s="1"/>
  <c r="K26" i="1"/>
  <c r="Y35" i="1"/>
  <c r="S34" i="1" a="1"/>
  <c r="S34" i="1" s="1"/>
  <c r="S48" i="1"/>
  <c r="Y48" i="1"/>
  <c r="Y38" i="1"/>
  <c r="S38" i="1" a="1"/>
  <c r="S38" i="1" s="1"/>
  <c r="M42" i="1"/>
  <c r="G39" i="1" s="1"/>
  <c r="Y43" i="1"/>
  <c r="S27" i="1"/>
  <c r="W32" i="1"/>
  <c r="Y40" i="1"/>
  <c r="S46" i="1"/>
  <c r="Q47" i="1"/>
  <c r="R47" i="1" s="1"/>
  <c r="K39" i="1"/>
  <c r="Q48" i="1"/>
  <c r="R48" i="1" s="1"/>
  <c r="S26" i="1"/>
  <c r="Y26" i="1"/>
  <c r="M34" i="1"/>
  <c r="Q34" i="1"/>
  <c r="R34" i="1" s="1"/>
  <c r="Q26" i="1"/>
  <c r="R26" i="1" s="1"/>
  <c r="K34" i="1"/>
  <c r="L34" i="1" s="1"/>
  <c r="L26" i="1" l="1"/>
  <c r="E26" i="1"/>
  <c r="F26" i="1" s="1"/>
  <c r="L39" i="1"/>
  <c r="E39" i="1"/>
  <c r="F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A00920FB-588B-454F-B70F-E6561A9C4F58}">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<sst xmlns="http://schemas.openxmlformats.org/spreadsheetml/2006/main" count="240" uniqueCount="155">
  <si>
    <t xml:space="preserve">  </t>
  </si>
  <si>
    <t>Avances al mes de septiembre - 2020</t>
  </si>
  <si>
    <r>
      <t xml:space="preserve">% Avance 
</t>
    </r>
    <r>
      <rPr>
        <b/>
        <sz val="24"/>
        <color theme="0"/>
        <rFont val="Candara"/>
        <family val="2"/>
      </rPr>
      <t>(Respecto a meta acumulada al corte)</t>
    </r>
  </si>
  <si>
    <r>
      <t xml:space="preserve">% Avance 
</t>
    </r>
    <r>
      <rPr>
        <b/>
        <sz val="24"/>
        <color theme="0"/>
        <rFont val="Candara"/>
        <family val="2"/>
      </rPr>
      <t>(Respecto a meta de 2020)</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</si>
  <si>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</si>
  <si>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</si>
  <si>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</si>
  <si>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</si>
  <si>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</si>
  <si>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</si>
  <si>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</si>
  <si>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</si>
  <si>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</si>
  <si>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</si>
  <si>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</si>
  <si>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</si>
  <si>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</si>
  <si>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</si>
  <si>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</si>
  <si>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</si>
  <si>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</si>
  <si>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</si>
  <si>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</si>
  <si>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</si>
  <si>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</si>
  <si>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2020</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</si>
  <si>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</si>
  <si>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</si>
  <si>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</si>
  <si>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</si>
  <si>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</si>
  <si>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</si>
  <si>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</si>
  <si>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</si>
  <si>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</si>
  <si>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</si>
  <si>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</si>
  <si>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1.1.1 Diseño e Implementación  del nuevo esquema de Gobierno Corporativo  de la ANI</t>
  </si>
  <si>
    <t>1.1.1.1 Formular el proyecto normativo del nuevo gobierno corporativo</t>
  </si>
  <si>
    <t>Vicepresidencia Administrativa y Financiera</t>
  </si>
  <si>
    <t>Documento de proyecto normativo elaborado</t>
  </si>
  <si>
    <t>Documento</t>
  </si>
  <si>
    <t>n</t>
  </si>
  <si>
    <t>En relación con el proyecto de gobierno corporativo, durante el mes de septiembre se realizó la revisión de los entregables del Componente III del Convenio a saber: 1. Política de conflicto de intereses. 2.Lineamientos para la formulación de un programa de integridad. 3. Roles y responsabilidades del Consejo Directivo. Este documento lleva anidados 2 documentos adicionales: el primero es el formato de justificación de un decreto y el segundo es el proyecto de decreto Ley. Los documentos fueron revisados y fueron enviados los comentarios unificados del equipo evaluador de la ANI, así como los de la Cámara de Fomento Andino y el Fondo de Prosperidad Británico.</t>
  </si>
  <si>
    <t xml:space="preserve">1.1.2 Fortalecimiento de la capacidad de gestión y eficiencia de la ANI </t>
  </si>
  <si>
    <t>1.1.2.1 Implementar acciones para la mejora del Talento Humano</t>
  </si>
  <si>
    <t>% de actividades del plan desarrolladas</t>
  </si>
  <si>
    <t>%</t>
  </si>
  <si>
    <t>Como parte de las acciones realizadas para la mejora de Talento Humano en la presente vigencia, se han ejecutados las actividades programadas en el Plan de Bienestar e Incentivos, Plan Institucional de Capacitación, Plan de Seguridad y Salud en el Trabajo, la Publicación del Plan Anual de Vacantes y el Plan de Previsión de Talento Humano. Adicionalmente se llevó a cabo la medición del clima laboral, se presentó el proyecto de Estudio Técnico para la ampliación de la planta de personal, se elaboró el Plan de gestión del Código de Integridad y por último se elaboró el Plan general del proyecto para la puesta en marcha de la Prueba Piloto de Teletrabajo en la ANI.</t>
  </si>
  <si>
    <t xml:space="preserve">1.1.2.2 Definir caracterización del proyecto Gestión del Conocimiento </t>
  </si>
  <si>
    <t>Vicepresidencia de Planeación, Riesgos y Entorno</t>
  </si>
  <si>
    <t xml:space="preserve"> % Documento elaborado</t>
  </si>
  <si>
    <t>En el mes de septiembre se desarrollanron los ultimos detalles de la invitación para el lanzamiento de la Estrategia
Actividad Culminada</t>
  </si>
  <si>
    <t>1.1.2.3 Realizar  Informes de seguimiento a la implementación del MIPG</t>
  </si>
  <si>
    <t>Informes presentados</t>
  </si>
  <si>
    <t>Durante septiembre se realizó la revisión de las siguientes políticas:
 Integridad
Talento Humano
Gestión del Conocimiento
Adicionalmente se envío copia del Acta de reunión del Comité del mes de Agosto. En el mes de Septiembre no se desarrolló comité dado que no hubo temas a presentar</t>
  </si>
  <si>
    <t>1.1.2.4 Diseñar la unidad de análisis de tráfico</t>
  </si>
  <si>
    <t>Documento de diseño de unidad de tráfico aprobado</t>
  </si>
  <si>
    <t>Durante el mes de Septiembre seguimos ajustando el documento de diseño de la Unidad de Análisis de Tráfico con la participación de la Gerencia de Riesgo, la Gerencia de Tecnología y la Gerencia de Planeación. Se están incluyendo las recomendaciones para dejar el documento en su versión final. El avance es del 85%.</t>
  </si>
  <si>
    <t>1.1.3 Optimización del  sistema de información misional de la Entidad</t>
  </si>
  <si>
    <t>1.1.3.1 Implementar los módulos de registro de información</t>
  </si>
  <si>
    <t>Modulos implementados</t>
  </si>
  <si>
    <t>Modulo</t>
  </si>
  <si>
    <t>Se han implementado 7 modulos así: 1)Información general, 2) avances proyectos carreteros, 3) tramites ambientales, 4) temas de gestión, 5) Covid, 6)Agendamiento, 7) Contratación)</t>
  </si>
  <si>
    <t>1.1.3.2 Diseñar e implementar el tablero de control automatizado</t>
  </si>
  <si>
    <t>Tablero de control de la VPRE automatizado</t>
  </si>
  <si>
    <t>Tablero</t>
  </si>
  <si>
    <t>Se continuó avanzando en la definición del modelo para la presentación de la información en el tablero</t>
  </si>
  <si>
    <t>1.1.3.3 Implementar los módulos SIG</t>
  </si>
  <si>
    <t>Durante el mes de septiembre  se continuó  avanzado en los módulos de Información general, de avances de proyectos carreteros,  de trámites ambientales,  de temas de gestión, de covid, de agendamiento de citas  y de contratación</t>
  </si>
  <si>
    <t>I. Pacto por la Legalidad</t>
  </si>
  <si>
    <t>IV.  Participación Ciudadana</t>
  </si>
  <si>
    <t>1.2 Generar confianza en los ciudadanos, Estado e inversionistas</t>
  </si>
  <si>
    <t xml:space="preserve">1.2.1 Socialización con las partes interesadas, de todos los proyectos de infraestructura de transporte a cargo de la ANI. </t>
  </si>
  <si>
    <t>1.2.1.1 Desarrollar Espacios de diálogo social - Audiencias</t>
  </si>
  <si>
    <t>Vicepresidencia de Estructuración</t>
  </si>
  <si>
    <t>Audiencias públicas de las IP en proceso de estructuración realizadas</t>
  </si>
  <si>
    <t>Evento</t>
  </si>
  <si>
    <t>Durante el mes de septiembre no se realizaron audiencias de socialización</t>
  </si>
  <si>
    <t>1.2.1.2 Desarrollar Espacios de diálogo social - Eventos</t>
  </si>
  <si>
    <t>Eventos de socialización y mesas de trabajo realizadas con entes territoriales, comunidades e interesados en los proyectos</t>
  </si>
  <si>
    <t>En virtud  de la  la Resolución No. 471 del 22 de marzo de 2020 de la ANI,  se suspendieron las gestiones sociales a nivel  local, se continua realizando seguimiento a los diferentes proyectos de manera virtual en espera de nuevos lineamientos.</t>
  </si>
  <si>
    <t>1.2.1.3 Desarrollar el Plan de comunicaciones</t>
  </si>
  <si>
    <t>Oficina de Comunicaciones</t>
  </si>
  <si>
    <t>Mesas de Trabajo</t>
  </si>
  <si>
    <t>En el mes de septiemrbe se realizaron trs (3) mesas de trabajo: 1, Presidente, Manuel Felipe Gutiérrez; Vicepresidente Ejecutivo, Carlos García;y Vicepresidente de Estructuración, Diana Cardona, visitaron el Puerto multimodal #Impala, en Barrancabermeja. Recorren sus instalaciones y conocen su operación; 2, recorrieron el proyecto Ruta del Sol 1 y verificaron los avances de obra que se adelantan en este corredor. (30 de septiembre)                                                                                               3, Presidente Manuel Felipe Gutiérrez y Vicepresidente Ejecutivo, Carlos García, se reunieron con alcaldesa de Aguazul Johana Moreno y la senadora Amanda Rocío González, para hablar sobre avances los avances del proyecto del Villavicencio - Yopal. (29 de septiembre de 2020)</t>
  </si>
  <si>
    <t>1.2.2 Implementación y optimización de mecanismos de transparencia para la gestión de la Entidad.</t>
  </si>
  <si>
    <t>1.2.2.1 Formular e implementar la política de servicio al ciudadano</t>
  </si>
  <si>
    <t>Documento de política de servicio al Ciudadano</t>
  </si>
  <si>
    <t>El día 31 de agosto el documento de la Política de Servicio al Ciudadano fue aprobado por el comité MIPG y fue incluido en el Sistema de Gestión de Calidad, el documento aprobado de la Política de Servicio al Ciudadano fue publicado en la página web de la Entidad, en la sección Sobre la ANI-Sistema Integrado de Gestión: Instructivos y Políticas.</t>
  </si>
  <si>
    <t>1.2.2.2 Gestionar convenios interadministrativos en temas de transparencia (MRAN)</t>
  </si>
  <si>
    <t>% de actividades desarrolladas</t>
  </si>
  <si>
    <t>Durante el mes de septiembre se realizo mesa de trabajo con la Secretaría de Transparencia para revisar propuesta de protocolo de MRAN.</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</si>
  <si>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</si>
  <si>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</si>
  <si>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</si>
  <si>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</si>
  <si>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2.1.1 Diseño e implementación del Programa de concesiones 5G</t>
  </si>
  <si>
    <t>2.1.1.1 Elaborar documento CONPES 5G</t>
  </si>
  <si>
    <t>Presidencia</t>
  </si>
  <si>
    <t>Documento Elaborado</t>
  </si>
  <si>
    <t>En el mes de septiembre se ajustò el borrador de CONPES en atenciòn a los comentarios del DNP, vicepresidencia y MinTransporte.</t>
  </si>
  <si>
    <t>2.1.2 Adjudicación de Proyectos de Infraestructura de Transporte, bajo el esquema de Asociaciones Público Privadas</t>
  </si>
  <si>
    <t>2.1.2.1 Estructurar  proyectos a nivel de factibilidad técnica</t>
  </si>
  <si>
    <t>Proyectos estructurados</t>
  </si>
  <si>
    <t>Proyecto</t>
  </si>
  <si>
    <t>El proyecto Buga-Buenventura continua  protocolizando los tramites de las consultas previas y adelantando los estudios tecnicos de geotecncia y pavimentos. Asi mismo adelantando la debida diligencia financiera y juridica.</t>
  </si>
  <si>
    <t xml:space="preserve">2.1.2.2 Adjudicar proyectos de APP </t>
  </si>
  <si>
    <t>Vicepresidencia de Estructuración
Vicepresidencia Jurídica</t>
  </si>
  <si>
    <t>Proyectos carreteros de APP adjudicados</t>
  </si>
  <si>
    <t>Durante el mes de agosto se finalizó el proceso de estructuración de los documentos necesarios para la publicación de los documentos y requisitos del proceso licitatorio, así como la recepción de observaciones y resolver inquietudes técnicas, financieras y legales, con el fin de que en el mes de septiembre se publiquen los pliegos definitivos del Malla Vial del Valle del Cauca: Accesos Cali-Palmira</t>
  </si>
  <si>
    <t>2.2 Gestionar la ejecucion de proyectos en el modo carretero</t>
  </si>
  <si>
    <t>2.2.1 Ampliación de la red vial nacional (proyectos de infraestructura de transporte del modo carretero, 1a a 3a generación de concesiones).</t>
  </si>
  <si>
    <t>2.2.2.1 Monitorear la construcción de nuevos kilómetros en proyectos de 1a a 3a generación</t>
  </si>
  <si>
    <t xml:space="preserve">Vicepresidencia de Gestión Contractual
</t>
  </si>
  <si>
    <t>Kilómetros construidos</t>
  </si>
  <si>
    <t>Kilómetros</t>
  </si>
  <si>
    <r>
      <t>Al mes de</t>
    </r>
    <r>
      <rPr>
        <sz val="20"/>
        <color rgb="FFFF0000"/>
        <rFont val="Candara"/>
        <family val="2"/>
      </rPr>
      <t xml:space="preserve"> </t>
    </r>
    <r>
      <rPr>
        <sz val="20"/>
        <color theme="1"/>
        <rFont val="Candara"/>
        <family val="2"/>
      </rPr>
      <t>septiembre se ha avanzado en la construcción de 26,71 Km correspondientes a un 92,23% de la meta estrblecida, los avances fueron los siguientes:
- DEVIMED, meta 3 Km, Avance 1,11 Km
- Girardot-Ibague-Cajamarca, meta 0,68 Km, avance 0 Km
- Transversal de las Américas, meta 11,8 KM. avance 10,26 Km
- Ruta del Sol 3, meta 21,29 Km, avance 17,73 Km</t>
    </r>
  </si>
  <si>
    <t>2.2.2 Finalización de etapa de construcción e inicio de la etapa de operación y mantenimiento de los proyectos de cuarta generación</t>
  </si>
  <si>
    <t>2.2.1.1 Monitorear proyectos de cuarta generación - Inicio de etapa de operación y mantenimiento</t>
  </si>
  <si>
    <t>Vicepresidencia de Gestión Contractual
Vicepresidencia Ejecutiva</t>
  </si>
  <si>
    <t>Actas de inicio de operación y mantenimiento suscritas</t>
  </si>
  <si>
    <t>Actas</t>
  </si>
  <si>
    <t> Durante el mes de septiembre se suscribieron las actas de terminación de la UF5 y el acta de recibo del puente Honda construido por el invias, dichos hitos marcan el inicio de la etapa de operación y mantenimiento del proyecto Girardot Honda puerto Salgar</t>
  </si>
  <si>
    <t>2.2.3 Gestión para la construcción de las vías primarias bajo el esquema de concesión Programa 4G programadas para el cuatrienio</t>
  </si>
  <si>
    <t xml:space="preserve"> 2.2.3.1 Monitorear la construcción de vias de cuarta generación</t>
  </si>
  <si>
    <t>Vicepresidencia de Gestión Contractual  y Vicepresidencia Ejecutiva</t>
  </si>
  <si>
    <t>Kilómetros construidos de vía bajo esquema de concesión programa 4G</t>
  </si>
  <si>
    <t xml:space="preserve">La meta esta compuesta por los avances de 14 proyectos de concesion de la cuarta generación,  la meta acumulada es de 15,26 Km alcanzandose un avance 48,08 Km, discriminados de la siguiente manera:
-  Cartagena -Barranquilla (VGC), meta 0 Km, avance 1,46 Km
- Accesos norte (VGC), meta 3.04 Km, avance 3,3 Km
- IP GICA (VGC), meta 0 Km, avance 0 Km
- IP Neiva-Girardot (VGC), meta 0, avance 0 Km
- Ip Vias del Nus (VGC), meta 0 Km, avance 8,33 Km
- Autopista Mar 2(VGC), meta 0Km, avance 0 Km
- Puerta del Hierro(VGC), meta 0, avance 0,86 Km
- Rumichaca - Pasto(VGC), meta 3,92 Km, avance 6,74 Km
- Conexión Pacífico 2(VEJ), meta 0 Km, avance 12,08 Km
- Conexión Pacífico 3(VEJ), meta 0 Km, avance 6,4 Km
- Chirajara - Fundadores(VEJ), meta 8,3 Km, avance 8,3 Km
- Bucaramanga-Barrancabermeja-Yondó(VEJ), meta 0 Km, avance 0 Km
- Cúcuta-Pamplona(VEJ), meta 0 Km, avance 0,6 Km
- Tercer Carril(VEJ), meta 0 Km, avance 0 Km </t>
  </si>
  <si>
    <t>2.2.4 Gestión para la rehabilitación y mejoramiento de las vías primarias bajo el esquema de concesión Programa 4G</t>
  </si>
  <si>
    <t xml:space="preserve"> 2.2.4.1 Monitorear el mejoramiento de vias de cuarta generación</t>
  </si>
  <si>
    <t>Kilómetros de vía primaria rehabilitados y/o mejorados en los proyectos de concesión 4G</t>
  </si>
  <si>
    <t>La meta esta compuesta por los avances de 11 proyectos de concesion de la cuarta generación, la meta establecida es de 163,56 Km alcanzandose un avance 347,09 Km, discriminados de la siguiente manera:
- Conexión Norte (VGC), meta 0,65 Km, avance 0,65 Km
- Antioquia-Bolivar(VGC), meta 47,5 Km, avance 51,2 Km
- Ip Neiva-Girardot(VGC), meta 54,39 Km, avance 54,39 Km
- Autopista al Mar II(VGC), meta 0 Km, avance 0 Km
- Puerta del Hierro(VGC), meta 4,69 Km, avance 68,3 Km
- Rumichaca-Pasto(VGC), meta 1,03 Km, avance 9,92 Km
- Accesos Norte(VGC), Meta 4,2 Km, avance 4,5 Km
- Perimetral del Oriente de Cundinamarca(VGC), meta 0,3 Km, avance 0,31 Km
- Transversal del Sisga(VEJ), meta 0 Km, avance 50,22 Km
- Pacífico 3(VEJ), meta 0 Km, avance 5,8 Km
- Autopista al Mar 1(VEJ), meta 39,8 Km, avance 39,8Km
- Cúcuta-Pamplona(VEJ), meta 11 Km, avance 62 Km
- Bucaramanga - Yondó(VEJ),  meta 0 Km, avance 0 Km
- Bucaramanga-Pamplona(VEJ), meta 0 Km, avance 0 Km</t>
  </si>
  <si>
    <t>2.3 Gestionar la ejecución de proyectos en otros modos de transporte</t>
  </si>
  <si>
    <t>2.3.1 Reactivación de la operación comercial en vías férreas a cargo de la ANI</t>
  </si>
  <si>
    <t>2.3.1.1 Gestionar la reactivación del transporte a través del modo férreo</t>
  </si>
  <si>
    <t>Vicepresidencia Ejecutiva</t>
  </si>
  <si>
    <t>Kilómetros con operación comercial gestionados por la ANI</t>
  </si>
  <si>
    <t xml:space="preserve">Se definió con todos los actores involucrados en la operación del tren entre La Dorada y Santa Marta un plan de acción para avanzar en el mejoramiento de este servicio. Se trabajó en el diseño de un módulo en ANISCOPIO para proveer información sobre la oferta y demanda del servicio entre La Dorada y Santa Marta. Se han realizado diversas mesas de trabajo con generadores de carga y gremios socializando las oportunidades del modo férreo para la movilización de sus mercancías. Se realizó un taller con los 20 usuarios actuales de los km de red férrea para recibir su retroalimentación sobre el nivel de servicio de la infraestructura y operación logística. Se logró poner al servicio el corredor logístico multimodal Cartagena – Gamarra (en este punto se hace la transferencia modal Río/tren) – La Dorada.  </t>
  </si>
  <si>
    <t xml:space="preserve">2.3.2 Impulso para la modernización de la infraestructura de los Aeropuertos concesionados </t>
  </si>
  <si>
    <t>2.3.2.1 Monitorear los planes de modernización de los aeropuertos a cargo de la ANI</t>
  </si>
  <si>
    <t>Vicepresidencia de Gestión Contractual</t>
  </si>
  <si>
    <t>Número de aeropuertos con planes de inversión monitoreados</t>
  </si>
  <si>
    <t>Aeropuerto</t>
  </si>
  <si>
    <t>Durante el mes de julio se recibieron las obras del Aeropuerto de Barranquilla, adicionalmente se avanzó en 1. Construcción Ampliación Pergola  PAX  - Aeropuerto Rafael Nuñez  (Cartagena) 2. Traslado de Bandas maletas - Aeropuerto El Dorado 3. Mantenimiento FIDS, BIDS, CUTE, CUSS, RMS / BHS y otros - Aeropuertos de Centro Norte</t>
  </si>
  <si>
    <t xml:space="preserve">2.3.3 Impulso para la modernización de la infraestructura en los puertos concesionados </t>
  </si>
  <si>
    <t>2.3.3.1  Presentar informes de avance de obligaciones contractuales de las sociedades portuarias</t>
  </si>
  <si>
    <t>Informes de seguimiento a proyectos portuarios presentados</t>
  </si>
  <si>
    <t>Informe</t>
  </si>
  <si>
    <t>la Gerencia de Proyectos Portuarios realiza continuo seguimiento a las obligaciones contractuales y dentro de estas al seguimiento de la ejecución de planes de inversión, gestión que se ve reflejada en las fichas de seguimiento trimestrales presentadas ante el GIT de Planeación</t>
  </si>
  <si>
    <t>2.4. Gestionar la implementación de protocolos de bioseguridad en los proyectos de infraestructura de transporte</t>
  </si>
  <si>
    <t>2.4.1. Proyectos con protocolo de bioseguridad implementado</t>
  </si>
  <si>
    <t>2.4.1.1 Implementar Protocolo de bioseguridad en proyectos de infraestructura de transporte</t>
  </si>
  <si>
    <t>Porcentaje de proyectos con protocolo de bioseguridad implementado</t>
  </si>
  <si>
    <t>Durante el mes de septiembre, los diferentes concesionarios realizaron el reporte del avance de los protocolos establecidos para cada uno de los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</si>
</sst>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sz val="20"/>
      <color rgb="FFFF0000"/>
      <name val="Candara"/>
      <family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27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1" fillId="3"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4" fontId="6" fillId="0" borderId="0" xfId="0" applyNumberFormat="1" applyFont="1" applyAlignment="1">
      <alignment horizontal="center" vertical="center"/>
    </xf>
    <xf numFmtId="0" fontId="2" fillId="7" borderId="2" xfId="0" applyFont="1" applyFill="1" applyBorder="1" applyAlignment="1">
      <alignment horizontal="center" vertical="center"/>
    </xf>
    <xf numFmtId="0" fontId="13"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4" fillId="0" borderId="0" xfId="0" applyFont="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3" fillId="11" borderId="12" xfId="0" applyNumberFormat="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164" fontId="3" fillId="5" borderId="12" xfId="0" applyNumberFormat="1" applyFont="1" applyFill="1" applyBorder="1" applyAlignment="1">
      <alignment horizontal="center" vertical="center" wrapText="1"/>
    </xf>
    <xf numFmtId="164" fontId="3" fillId="6" borderId="12" xfId="0" applyNumberFormat="1" applyFont="1" applyFill="1" applyBorder="1" applyAlignment="1">
      <alignment vertical="center" wrapText="1"/>
    </xf>
    <xf numFmtId="0" fontId="2" fillId="2" borderId="12" xfId="0" applyFont="1" applyFill="1" applyBorder="1" applyAlignment="1">
      <alignment horizontal="center" vertical="center" wrapText="1"/>
    </xf>
    <xf numFmtId="9" fontId="4" fillId="10" borderId="12" xfId="1" applyFont="1" applyFill="1" applyBorder="1" applyAlignment="1">
      <alignment horizontal="center" vertical="center" wrapText="1"/>
    </xf>
    <xf numFmtId="10" fontId="2" fillId="4" borderId="12" xfId="1" applyNumberFormat="1" applyFont="1" applyFill="1" applyBorder="1" applyAlignment="1">
      <alignment horizontal="center" vertical="center" wrapText="1"/>
    </xf>
    <xf numFmtId="10" fontId="2" fillId="5" borderId="12" xfId="1" applyNumberFormat="1" applyFont="1" applyFill="1" applyBorder="1" applyAlignment="1">
      <alignment horizontal="center" vertical="center" wrapText="1"/>
    </xf>
    <xf numFmtId="10" fontId="2" fillId="6" borderId="12" xfId="1" applyNumberFormat="1" applyFont="1" applyFill="1" applyBorder="1" applyAlignment="1">
      <alignment horizontal="center" vertical="center" wrapText="1"/>
    </xf>
    <xf numFmtId="10" fontId="2" fillId="11" borderId="12" xfId="1" applyNumberFormat="1" applyFont="1" applyFill="1" applyBorder="1" applyAlignment="1">
      <alignment horizontal="center" vertical="center" wrapText="1"/>
    </xf>
    <xf numFmtId="9" fontId="2" fillId="2" borderId="12" xfId="0" applyNumberFormat="1" applyFont="1" applyFill="1" applyBorder="1" applyAlignment="1">
      <alignment horizontal="center" vertical="center" wrapText="1"/>
    </xf>
    <xf numFmtId="9" fontId="2" fillId="0" borderId="12" xfId="1" applyFont="1" applyFill="1" applyBorder="1" applyAlignment="1">
      <alignment horizontal="center" vertical="center" wrapText="1"/>
    </xf>
    <xf numFmtId="0" fontId="2" fillId="12" borderId="12" xfId="1" applyNumberFormat="1" applyFont="1" applyFill="1" applyBorder="1" applyAlignment="1">
      <alignment horizontal="center" vertical="center" wrapText="1"/>
    </xf>
    <xf numFmtId="0" fontId="2" fillId="10" borderId="12"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2" xfId="1" applyFont="1" applyFill="1" applyBorder="1" applyAlignment="1">
      <alignment horizontal="center" vertical="center" wrapText="1"/>
    </xf>
    <xf numFmtId="0" fontId="16" fillId="0" borderId="12" xfId="0" applyFont="1" applyBorder="1" applyAlignment="1">
      <alignment horizontal="center" vertical="center"/>
    </xf>
    <xf numFmtId="0" fontId="17" fillId="0" borderId="1" xfId="0" applyFont="1" applyBorder="1" applyAlignment="1">
      <alignment horizontal="center" vertical="center"/>
    </xf>
    <xf numFmtId="10" fontId="2" fillId="12" borderId="12" xfId="1" applyNumberFormat="1" applyFont="1" applyFill="1" applyBorder="1" applyAlignment="1">
      <alignment horizontal="center" vertical="center" wrapText="1"/>
    </xf>
    <xf numFmtId="0" fontId="14" fillId="0" borderId="12" xfId="1" applyNumberFormat="1"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9" fontId="2" fillId="10" borderId="1" xfId="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6"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2" fillId="2" borderId="16"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2" borderId="1" xfId="0"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8"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8"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6" fillId="0" borderId="2" xfId="0" applyFont="1" applyBorder="1" applyAlignment="1">
      <alignment horizontal="center" vertical="center"/>
    </xf>
    <xf numFmtId="0" fontId="17" fillId="0" borderId="17"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2" fillId="2" borderId="22" xfId="0" applyFont="1" applyFill="1" applyBorder="1" applyAlignment="1">
      <alignment horizontal="left" vertical="center" wrapText="1"/>
    </xf>
    <xf numFmtId="9" fontId="3" fillId="4" borderId="17" xfId="0" applyNumberFormat="1" applyFont="1" applyFill="1" applyBorder="1" applyAlignment="1">
      <alignment horizontal="center" vertical="center" wrapText="1"/>
    </xf>
    <xf numFmtId="9" fontId="3" fillId="5" borderId="17" xfId="0" applyNumberFormat="1" applyFont="1" applyFill="1" applyBorder="1" applyAlignment="1">
      <alignment horizontal="center" vertical="center" wrapText="1"/>
    </xf>
    <xf numFmtId="9" fontId="3" fillId="6" borderId="17" xfId="0" applyNumberFormat="1" applyFont="1" applyFill="1" applyBorder="1" applyAlignment="1">
      <alignment horizontal="center"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0" fontId="2" fillId="2" borderId="14" xfId="0"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9" fontId="2" fillId="10" borderId="2" xfId="1" applyFont="1" applyFill="1" applyBorder="1" applyAlignment="1">
      <alignment horizontal="center" vertical="center" wrapText="1"/>
    </xf>
    <xf numFmtId="0" fontId="2" fillId="2" borderId="20" xfId="0" applyFont="1" applyFill="1" applyBorder="1" applyAlignment="1">
      <alignment horizontal="center" vertical="center" wrapText="1"/>
    </xf>
    <xf numFmtId="9" fontId="2" fillId="4" borderId="12" xfId="0" applyNumberFormat="1" applyFont="1" applyFill="1" applyBorder="1" applyAlignment="1">
      <alignment vertical="center" wrapText="1"/>
    </xf>
    <xf numFmtId="9" fontId="2" fillId="5" borderId="12" xfId="0" applyNumberFormat="1" applyFont="1" applyFill="1" applyBorder="1" applyAlignment="1">
      <alignment vertical="center" wrapText="1"/>
    </xf>
    <xf numFmtId="9" fontId="2" fillId="6" borderId="12" xfId="0" applyNumberFormat="1" applyFont="1" applyFill="1" applyBorder="1" applyAlignment="1">
      <alignment vertical="center" wrapText="1"/>
    </xf>
    <xf numFmtId="9" fontId="3" fillId="4" borderId="26" xfId="0" applyNumberFormat="1" applyFont="1" applyFill="1" applyBorder="1" applyAlignment="1">
      <alignment vertical="center" wrapText="1"/>
    </xf>
    <xf numFmtId="9" fontId="3" fillId="5" borderId="26" xfId="1" applyFont="1" applyFill="1" applyBorder="1" applyAlignment="1">
      <alignment vertical="center" wrapText="1"/>
    </xf>
    <xf numFmtId="9" fontId="3" fillId="6" borderId="26" xfId="1" applyFont="1" applyFill="1" applyBorder="1" applyAlignment="1">
      <alignment vertical="center" wrapText="1"/>
    </xf>
    <xf numFmtId="0" fontId="3" fillId="11" borderId="26" xfId="0" applyFont="1" applyFill="1" applyBorder="1" applyAlignment="1">
      <alignment horizontal="center" vertical="center" wrapText="1"/>
    </xf>
    <xf numFmtId="9" fontId="3" fillId="11" borderId="12" xfId="0" applyNumberFormat="1" applyFont="1" applyFill="1" applyBorder="1" applyAlignment="1">
      <alignment horizontal="center" vertical="center" wrapText="1"/>
    </xf>
    <xf numFmtId="9" fontId="2" fillId="2" borderId="12" xfId="1" applyFont="1" applyFill="1" applyBorder="1" applyAlignment="1">
      <alignment horizontal="center" vertical="center" wrapText="1"/>
    </xf>
    <xf numFmtId="0" fontId="2" fillId="12" borderId="12" xfId="0" applyFont="1" applyFill="1" applyBorder="1" applyAlignment="1">
      <alignment horizontal="center" vertical="center" wrapText="1"/>
    </xf>
    <xf numFmtId="10" fontId="4" fillId="11" borderId="12" xfId="1" applyNumberFormat="1" applyFont="1" applyFill="1" applyBorder="1" applyAlignment="1">
      <alignment horizontal="center" vertical="center" wrapText="1"/>
    </xf>
    <xf numFmtId="0" fontId="17" fillId="0" borderId="12"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7" xfId="0" applyNumberFormat="1" applyFont="1" applyFill="1" applyBorder="1" applyAlignment="1">
      <alignment vertical="center" wrapText="1"/>
    </xf>
    <xf numFmtId="9" fontId="3" fillId="5" borderId="17" xfId="1" applyFont="1" applyFill="1" applyBorder="1" applyAlignment="1">
      <alignment vertical="center" wrapText="1"/>
    </xf>
    <xf numFmtId="9" fontId="3" fillId="6" borderId="17" xfId="1" applyFont="1" applyFill="1" applyBorder="1" applyAlignment="1">
      <alignment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7" xfId="1" applyFont="1" applyFill="1" applyBorder="1" applyAlignment="1">
      <alignment horizontal="center" vertical="center" wrapText="1"/>
    </xf>
    <xf numFmtId="0" fontId="17" fillId="0" borderId="2" xfId="0" applyFont="1" applyBorder="1" applyAlignment="1">
      <alignment horizontal="center" vertical="center"/>
    </xf>
    <xf numFmtId="9" fontId="3" fillId="4" borderId="12" xfId="0" applyNumberFormat="1" applyFont="1" applyFill="1" applyBorder="1" applyAlignment="1">
      <alignment vertical="center" wrapText="1"/>
    </xf>
    <xf numFmtId="9" fontId="3" fillId="5" borderId="12" xfId="0" applyNumberFormat="1" applyFont="1" applyFill="1" applyBorder="1" applyAlignment="1">
      <alignment vertical="center" wrapText="1"/>
    </xf>
    <xf numFmtId="9" fontId="3" fillId="6" borderId="12" xfId="0" applyNumberFormat="1" applyFont="1" applyFill="1" applyBorder="1" applyAlignment="1">
      <alignment vertical="center" wrapText="1"/>
    </xf>
    <xf numFmtId="9" fontId="3" fillId="4" borderId="12" xfId="0" applyNumberFormat="1" applyFont="1" applyFill="1" applyBorder="1" applyAlignment="1">
      <alignment horizontal="center" vertical="center" wrapText="1"/>
    </xf>
    <xf numFmtId="9" fontId="3" fillId="5" borderId="12" xfId="0" applyNumberFormat="1" applyFont="1" applyFill="1" applyBorder="1" applyAlignment="1">
      <alignment horizontal="center" vertical="center" wrapText="1"/>
    </xf>
    <xf numFmtId="9" fontId="3" fillId="6" borderId="12" xfId="0" applyNumberFormat="1" applyFont="1" applyFill="1" applyBorder="1" applyAlignment="1">
      <alignment horizontal="center" vertical="center" wrapText="1"/>
    </xf>
    <xf numFmtId="2" fontId="2" fillId="12" borderId="12" xfId="0" applyNumberFormat="1" applyFont="1" applyFill="1" applyBorder="1" applyAlignment="1">
      <alignment horizontal="center" vertical="center" wrapText="1"/>
    </xf>
    <xf numFmtId="2" fontId="2" fillId="10" borderId="12" xfId="0" applyNumberFormat="1" applyFont="1" applyFill="1" applyBorder="1" applyAlignment="1">
      <alignment horizontal="center" vertical="center" wrapText="1"/>
    </xf>
    <xf numFmtId="0" fontId="19" fillId="0" borderId="12"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2" fontId="2" fillId="12" borderId="1" xfId="0" applyNumberFormat="1" applyFont="1" applyFill="1" applyBorder="1" applyAlignment="1">
      <alignment horizontal="center" vertical="center" wrapText="1"/>
    </xf>
    <xf numFmtId="1" fontId="2" fillId="10"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2"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9" fillId="0" borderId="2" xfId="0" applyFont="1" applyBorder="1" applyAlignment="1">
      <alignment horizontal="center" vertical="center"/>
    </xf>
    <xf numFmtId="0" fontId="3" fillId="4" borderId="12" xfId="0" applyFont="1" applyFill="1" applyBorder="1" applyAlignment="1">
      <alignment vertical="center" wrapText="1"/>
    </xf>
    <xf numFmtId="0" fontId="3" fillId="11" borderId="1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8" xfId="0" applyFont="1" applyFill="1" applyBorder="1" applyAlignment="1">
      <alignment vertical="center" wrapText="1"/>
    </xf>
    <xf numFmtId="9" fontId="2" fillId="5" borderId="28" xfId="0" applyNumberFormat="1" applyFont="1" applyFill="1" applyBorder="1" applyAlignment="1">
      <alignment vertical="center" wrapText="1"/>
    </xf>
    <xf numFmtId="9" fontId="2" fillId="6" borderId="28" xfId="0" applyNumberFormat="1" applyFont="1" applyFill="1" applyBorder="1" applyAlignment="1">
      <alignment vertical="center" wrapText="1"/>
    </xf>
    <xf numFmtId="0" fontId="3" fillId="4" borderId="28" xfId="0" applyFont="1" applyFill="1" applyBorder="1" applyAlignment="1">
      <alignment vertical="center" wrapText="1"/>
    </xf>
    <xf numFmtId="9" fontId="3" fillId="5" borderId="28" xfId="0" applyNumberFormat="1" applyFont="1" applyFill="1" applyBorder="1" applyAlignment="1">
      <alignment vertical="center" wrapText="1"/>
    </xf>
    <xf numFmtId="9" fontId="3" fillId="6" borderId="28" xfId="0" applyNumberFormat="1" applyFont="1" applyFill="1" applyBorder="1" applyAlignment="1">
      <alignment vertical="center" wrapText="1"/>
    </xf>
    <xf numFmtId="0" fontId="3" fillId="11" borderId="28" xfId="0" applyFont="1" applyFill="1" applyBorder="1" applyAlignment="1">
      <alignment horizontal="center" vertical="center" wrapText="1"/>
    </xf>
    <xf numFmtId="0" fontId="2" fillId="2" borderId="28" xfId="0" applyFont="1" applyFill="1" applyBorder="1" applyAlignment="1">
      <alignment horizontal="center" vertical="center" wrapText="1"/>
    </xf>
    <xf numFmtId="9" fontId="4" fillId="10" borderId="28" xfId="1" applyFont="1" applyFill="1" applyBorder="1" applyAlignment="1">
      <alignment horizontal="center" vertical="center" wrapText="1"/>
    </xf>
    <xf numFmtId="10" fontId="2" fillId="4" borderId="28" xfId="1" applyNumberFormat="1" applyFont="1" applyFill="1" applyBorder="1" applyAlignment="1">
      <alignment horizontal="center" vertical="center" wrapText="1"/>
    </xf>
    <xf numFmtId="10" fontId="2" fillId="5" borderId="28" xfId="1" applyNumberFormat="1" applyFont="1" applyFill="1" applyBorder="1" applyAlignment="1">
      <alignment horizontal="center" vertical="center" wrapText="1"/>
    </xf>
    <xf numFmtId="10" fontId="2" fillId="6" borderId="28" xfId="1" applyNumberFormat="1" applyFont="1" applyFill="1" applyBorder="1" applyAlignment="1">
      <alignment horizontal="center" vertical="center" wrapText="1"/>
    </xf>
    <xf numFmtId="10" fontId="2" fillId="11" borderId="28" xfId="1" applyNumberFormat="1" applyFont="1" applyFill="1" applyBorder="1" applyAlignment="1">
      <alignment horizontal="center" vertical="center" wrapText="1"/>
    </xf>
    <xf numFmtId="9" fontId="2" fillId="2" borderId="28" xfId="1" applyFont="1" applyFill="1" applyBorder="1" applyAlignment="1">
      <alignment horizontal="center" vertical="center" wrapText="1"/>
    </xf>
    <xf numFmtId="0" fontId="2" fillId="12" borderId="28" xfId="0" applyFont="1" applyFill="1" applyBorder="1" applyAlignment="1">
      <alignment horizontal="center" vertical="center" wrapText="1"/>
    </xf>
    <xf numFmtId="0" fontId="2" fillId="10" borderId="28" xfId="0" applyFont="1" applyFill="1" applyBorder="1" applyAlignment="1">
      <alignment horizontal="center" vertical="center" wrapText="1"/>
    </xf>
    <xf numFmtId="10" fontId="4" fillId="11" borderId="28" xfId="1" applyNumberFormat="1" applyFont="1" applyFill="1" applyBorder="1" applyAlignment="1">
      <alignment horizontal="center" vertical="center" wrapText="1"/>
    </xf>
    <xf numFmtId="9" fontId="4" fillId="11" borderId="28" xfId="1" applyFont="1" applyFill="1" applyBorder="1" applyAlignment="1">
      <alignment horizontal="center" vertical="center" wrapText="1"/>
    </xf>
    <xf numFmtId="0" fontId="16" fillId="0" borderId="28" xfId="0" applyFont="1" applyBorder="1" applyAlignment="1">
      <alignment horizontal="center" vertical="center"/>
    </xf>
    <xf numFmtId="0" fontId="17" fillId="0" borderId="24" xfId="0" applyFont="1" applyBorder="1" applyAlignment="1">
      <alignment horizontal="center" vertical="center"/>
    </xf>
    <xf numFmtId="10" fontId="2" fillId="12" borderId="28" xfId="1" applyNumberFormat="1" applyFont="1" applyFill="1" applyBorder="1" applyAlignment="1">
      <alignment horizontal="center" vertical="center" wrapText="1"/>
    </xf>
    <xf numFmtId="0" fontId="14" fillId="0" borderId="28" xfId="1" applyNumberFormat="1"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0" borderId="31" xfId="0" applyFont="1" applyBorder="1" applyAlignment="1">
      <alignment horizontal="center" vertical="center" wrapText="1"/>
    </xf>
    <xf numFmtId="9" fontId="2" fillId="0" borderId="0" xfId="1" applyFont="1" applyAlignment="1">
      <alignment horizontal="center" vertical="center"/>
    </xf>
    <xf numFmtId="0" fontId="4" fillId="2" borderId="26" xfId="0" applyFont="1" applyFill="1" applyBorder="1" applyAlignment="1">
      <alignment horizontal="center" vertical="center" wrapText="1"/>
    </xf>
    <xf numFmtId="0" fontId="4" fillId="2" borderId="17" xfId="0" applyFont="1" applyFill="1" applyBorder="1" applyAlignment="1">
      <alignment horizontal="center" vertical="center" wrapText="1"/>
    </xf>
    <xf numFmtId="9" fontId="4" fillId="10" borderId="26" xfId="1" applyFont="1" applyFill="1" applyBorder="1" applyAlignment="1">
      <alignment horizontal="center" vertical="center" wrapText="1"/>
    </xf>
    <xf numFmtId="9" fontId="4" fillId="10" borderId="17" xfId="1" applyFont="1" applyFill="1" applyBorder="1" applyAlignment="1">
      <alignment horizontal="center" vertical="center" wrapText="1"/>
    </xf>
    <xf numFmtId="9" fontId="3" fillId="11" borderId="26" xfId="0" applyNumberFormat="1" applyFont="1" applyFill="1" applyBorder="1" applyAlignment="1">
      <alignment horizontal="center" vertical="center" wrapText="1"/>
    </xf>
    <xf numFmtId="9" fontId="3" fillId="11" borderId="17" xfId="0" applyNumberFormat="1" applyFont="1" applyFill="1" applyBorder="1" applyAlignment="1">
      <alignment horizontal="center" vertical="center" wrapText="1"/>
    </xf>
    <xf numFmtId="0" fontId="4" fillId="2" borderId="24" xfId="0" applyFont="1" applyFill="1" applyBorder="1" applyAlignment="1">
      <alignment horizontal="center" vertical="center" wrapText="1"/>
    </xf>
    <xf numFmtId="9" fontId="4" fillId="10" borderId="24" xfId="1"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24" xfId="0" applyFont="1" applyFill="1" applyBorder="1" applyAlignment="1">
      <alignment horizontal="center" vertical="center" wrapText="1"/>
    </xf>
    <xf numFmtId="9" fontId="3" fillId="4" borderId="26" xfId="0" applyNumberFormat="1" applyFont="1" applyFill="1" applyBorder="1" applyAlignment="1">
      <alignment horizontal="center" vertical="center" wrapText="1"/>
    </xf>
    <xf numFmtId="9" fontId="3" fillId="4" borderId="18" xfId="0" applyNumberFormat="1" applyFont="1" applyFill="1" applyBorder="1" applyAlignment="1">
      <alignment horizontal="center" vertical="center" wrapText="1"/>
    </xf>
    <xf numFmtId="9" fontId="3" fillId="5" borderId="26" xfId="1" applyFont="1" applyFill="1" applyBorder="1" applyAlignment="1">
      <alignment horizontal="center" vertical="center" wrapText="1"/>
    </xf>
    <xf numFmtId="9" fontId="3" fillId="5" borderId="18" xfId="1" applyFont="1" applyFill="1" applyBorder="1" applyAlignment="1">
      <alignment horizontal="center" vertical="center" wrapText="1"/>
    </xf>
    <xf numFmtId="9" fontId="3" fillId="6" borderId="26" xfId="1" applyFont="1" applyFill="1" applyBorder="1" applyAlignment="1">
      <alignment horizontal="center" vertical="center" wrapText="1"/>
    </xf>
    <xf numFmtId="9" fontId="3" fillId="6" borderId="18" xfId="1" applyFont="1" applyFill="1" applyBorder="1" applyAlignment="1">
      <alignment horizontal="center" vertical="center" wrapText="1"/>
    </xf>
    <xf numFmtId="0" fontId="2" fillId="2" borderId="14"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11" borderId="24"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9" fontId="3" fillId="6" borderId="17" xfId="0" applyNumberFormat="1" applyFont="1" applyFill="1" applyBorder="1" applyAlignment="1">
      <alignment horizontal="center" vertical="center" wrapText="1"/>
    </xf>
    <xf numFmtId="9" fontId="3" fillId="6" borderId="18"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3"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9" fontId="2" fillId="11" borderId="26" xfId="0" applyNumberFormat="1" applyFont="1" applyFill="1" applyBorder="1" applyAlignment="1">
      <alignment horizontal="center" vertical="center" wrapText="1"/>
    </xf>
    <xf numFmtId="9" fontId="2" fillId="11" borderId="17" xfId="0" applyNumberFormat="1" applyFont="1" applyFill="1" applyBorder="1" applyAlignment="1">
      <alignment horizontal="center" vertical="center" wrapText="1"/>
    </xf>
    <xf numFmtId="9" fontId="2" fillId="11" borderId="24"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9" fontId="3" fillId="11"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9" fontId="3" fillId="11" borderId="18" xfId="0" applyNumberFormat="1" applyFont="1" applyFill="1" applyBorder="1" applyAlignment="1">
      <alignment horizontal="center" vertical="center" wrapText="1"/>
    </xf>
    <xf numFmtId="9" fontId="3" fillId="4" borderId="2" xfId="0" applyNumberFormat="1" applyFont="1" applyFill="1" applyBorder="1" applyAlignment="1">
      <alignment horizontal="center" vertical="center" wrapText="1"/>
    </xf>
    <xf numFmtId="9" fontId="3" fillId="4" borderId="17"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5" borderId="17" xfId="0" applyNumberFormat="1" applyFont="1" applyFill="1" applyBorder="1" applyAlignment="1">
      <alignment horizontal="center" vertical="center" wrapText="1"/>
    </xf>
    <xf numFmtId="9" fontId="3" fillId="5" borderId="18"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9" fontId="4" fillId="10" borderId="1" xfId="1" applyFont="1" applyFill="1" applyBorder="1" applyAlignment="1">
      <alignment horizontal="center" vertical="center" wrapText="1"/>
    </xf>
    <xf numFmtId="9" fontId="4" fillId="10" borderId="2" xfId="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11" borderId="17" xfId="0" applyNumberFormat="1" applyFont="1" applyFill="1" applyBorder="1" applyAlignment="1">
      <alignment horizontal="center" vertical="center" wrapText="1"/>
    </xf>
    <xf numFmtId="164" fontId="3" fillId="11" borderId="18"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4" borderId="17" xfId="0" applyNumberFormat="1" applyFont="1" applyFill="1" applyBorder="1" applyAlignment="1">
      <alignment horizontal="center" vertical="center" wrapText="1"/>
    </xf>
    <xf numFmtId="164" fontId="3" fillId="4" borderId="18"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5" borderId="17" xfId="0" applyNumberFormat="1" applyFont="1" applyFill="1" applyBorder="1" applyAlignment="1">
      <alignment horizontal="center" vertical="center" wrapText="1"/>
    </xf>
    <xf numFmtId="164" fontId="3" fillId="5" borderId="18"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4" fontId="3" fillId="6" borderId="17" xfId="0" applyNumberFormat="1" applyFont="1" applyFill="1" applyBorder="1" applyAlignment="1">
      <alignment horizontal="center" vertical="center" wrapText="1"/>
    </xf>
    <xf numFmtId="164" fontId="3" fillId="6" borderId="18" xfId="0" applyNumberFormat="1" applyFont="1" applyFill="1" applyBorder="1" applyAlignment="1">
      <alignment horizontal="center" vertical="center" wrapText="1"/>
    </xf>
    <xf numFmtId="9" fontId="4" fillId="10" borderId="12" xfId="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5" borderId="12"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6" borderId="12"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11" borderId="12" xfId="0" applyNumberFormat="1" applyFont="1" applyFill="1" applyBorder="1" applyAlignment="1">
      <alignment horizontal="center" vertical="center" wrapText="1"/>
    </xf>
    <xf numFmtId="164" fontId="3" fillId="11" borderId="1"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164" fontId="2" fillId="4" borderId="12"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2"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2"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4" fontId="2" fillId="11" borderId="12"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2">
    <cellStyle name="Normal" xfId="0" builtinId="0"/>
    <cellStyle name="Porcentaje" xfId="1" builtinId="5"/>
  </cellStyles>
  <dxfs count="28">
    <dxf>
      <font>
        <color rgb="FFFF0000"/>
      </font>
    </dxf>
    <dxf>
      <font>
        <color rgb="FF00B050"/>
      </font>
    </dxf>
    <dxf>
      <font>
        <color rgb="FFFF0000"/>
      </font>
    </dxf>
    <dxf>
      <font>
        <color rgb="FFFFC000"/>
      </font>
    </dxf>
    <dxf>
      <font>
        <color theme="1" tint="0.499984740745262"/>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19</xdr:col>
      <xdr:colOff>2256556</xdr:colOff>
      <xdr:row>14</xdr:row>
      <xdr:rowOff>704850</xdr:rowOff>
    </xdr:from>
    <xdr:ext cx="22538373" cy="2076450"/>
    <xdr:pic>
      <xdr:nvPicPr>
        <xdr:cNvPr id="2" name="Imagen 1">
          <a:extLst>
            <a:ext uri="{FF2B5EF4-FFF2-40B4-BE49-F238E27FC236}">
              <a16:creationId xmlns:a16="http://schemas.microsoft.com/office/drawing/2014/main" id="{2F5E3238-0F68-4518-B28E-ED01DD713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3456" y="53721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37</xdr:col>
      <xdr:colOff>3452812</xdr:colOff>
      <xdr:row>20</xdr:row>
      <xdr:rowOff>4595</xdr:rowOff>
    </xdr:from>
    <xdr:ext cx="5087214" cy="2020519"/>
    <xdr:pic>
      <xdr:nvPicPr>
        <xdr:cNvPr id="3" name="Imagen 2">
          <a:extLst>
            <a:ext uri="{FF2B5EF4-FFF2-40B4-BE49-F238E27FC236}">
              <a16:creationId xmlns:a16="http://schemas.microsoft.com/office/drawing/2014/main" id="{2408F427-C837-4BC4-8BEC-1769EA95CC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20462" y="8405645"/>
          <a:ext cx="5087214"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25</xdr:row>
      <xdr:rowOff>0</xdr:rowOff>
    </xdr:from>
    <xdr:ext cx="537883" cy="537883"/>
    <xdr:pic>
      <xdr:nvPicPr>
        <xdr:cNvPr id="4" name="Picture 2">
          <a:extLst>
            <a:ext uri="{FF2B5EF4-FFF2-40B4-BE49-F238E27FC236}">
              <a16:creationId xmlns:a16="http://schemas.microsoft.com/office/drawing/2014/main" id="{E868435B-8C2C-470D-A5EC-7FEB43D8C4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16200" y="141351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26</xdr:row>
      <xdr:rowOff>0</xdr:rowOff>
    </xdr:from>
    <xdr:ext cx="537883" cy="537883"/>
    <xdr:pic>
      <xdr:nvPicPr>
        <xdr:cNvPr id="5" name="Picture 2">
          <a:extLst>
            <a:ext uri="{FF2B5EF4-FFF2-40B4-BE49-F238E27FC236}">
              <a16:creationId xmlns:a16="http://schemas.microsoft.com/office/drawing/2014/main" id="{907455F7-A5C6-453C-AFA9-84AE9D642B4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3416200" y="178022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575982</xdr:colOff>
      <xdr:row>26</xdr:row>
      <xdr:rowOff>4484</xdr:rowOff>
    </xdr:from>
    <xdr:ext cx="549088" cy="549088"/>
    <xdr:pic>
      <xdr:nvPicPr>
        <xdr:cNvPr id="6" name="Picture 6" descr="SDG 8">
          <a:extLst>
            <a:ext uri="{FF2B5EF4-FFF2-40B4-BE49-F238E27FC236}">
              <a16:creationId xmlns:a16="http://schemas.microsoft.com/office/drawing/2014/main" id="{D34ABAB6-6F83-4971-8756-D7A0BF0E714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92182" y="178067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33</xdr:row>
      <xdr:rowOff>95250</xdr:rowOff>
    </xdr:from>
    <xdr:ext cx="537883" cy="537883"/>
    <xdr:pic>
      <xdr:nvPicPr>
        <xdr:cNvPr id="7" name="Picture 2">
          <a:extLst>
            <a:ext uri="{FF2B5EF4-FFF2-40B4-BE49-F238E27FC236}">
              <a16:creationId xmlns:a16="http://schemas.microsoft.com/office/drawing/2014/main" id="{5EDB7DD6-9986-476A-82F2-4AC4E98E9F7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16200" y="304609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605118</xdr:colOff>
      <xdr:row>33</xdr:row>
      <xdr:rowOff>106456</xdr:rowOff>
    </xdr:from>
    <xdr:ext cx="582706" cy="537882"/>
    <xdr:pic>
      <xdr:nvPicPr>
        <xdr:cNvPr id="8" name="Picture 4" descr="SDG 6">
          <a:extLst>
            <a:ext uri="{FF2B5EF4-FFF2-40B4-BE49-F238E27FC236}">
              <a16:creationId xmlns:a16="http://schemas.microsoft.com/office/drawing/2014/main" id="{05BB88C7-F7E7-4AF5-AB21-FF934B6CEE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021318" y="3047215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1243853</xdr:colOff>
      <xdr:row>33</xdr:row>
      <xdr:rowOff>95250</xdr:rowOff>
    </xdr:from>
    <xdr:ext cx="537883" cy="537883"/>
    <xdr:pic>
      <xdr:nvPicPr>
        <xdr:cNvPr id="9" name="Imagen 8" descr="SDG 11">
          <a:extLst>
            <a:ext uri="{FF2B5EF4-FFF2-40B4-BE49-F238E27FC236}">
              <a16:creationId xmlns:a16="http://schemas.microsoft.com/office/drawing/2014/main" id="{424EB57D-1031-4D23-9E88-FE18475A146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660053" y="304609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37</xdr:row>
      <xdr:rowOff>0</xdr:rowOff>
    </xdr:from>
    <xdr:ext cx="666750" cy="666750"/>
    <xdr:pic>
      <xdr:nvPicPr>
        <xdr:cNvPr id="10" name="Picture 6" descr="SDG 8">
          <a:extLst>
            <a:ext uri="{FF2B5EF4-FFF2-40B4-BE49-F238E27FC236}">
              <a16:creationId xmlns:a16="http://schemas.microsoft.com/office/drawing/2014/main" id="{16BD8515-00F0-452F-8B9F-DF564BC531B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416200" y="385191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571499</xdr:colOff>
      <xdr:row>38</xdr:row>
      <xdr:rowOff>0</xdr:rowOff>
    </xdr:from>
    <xdr:ext cx="582706" cy="537882"/>
    <xdr:pic>
      <xdr:nvPicPr>
        <xdr:cNvPr id="11" name="Picture 4" descr="SDG 6">
          <a:extLst>
            <a:ext uri="{FF2B5EF4-FFF2-40B4-BE49-F238E27FC236}">
              <a16:creationId xmlns:a16="http://schemas.microsoft.com/office/drawing/2014/main" id="{C26A3055-4516-4473-BD7D-3E314F952D3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987699" y="4066222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38</xdr:row>
      <xdr:rowOff>0</xdr:rowOff>
    </xdr:from>
    <xdr:ext cx="537883" cy="537883"/>
    <xdr:pic>
      <xdr:nvPicPr>
        <xdr:cNvPr id="12" name="Picture 2">
          <a:extLst>
            <a:ext uri="{FF2B5EF4-FFF2-40B4-BE49-F238E27FC236}">
              <a16:creationId xmlns:a16="http://schemas.microsoft.com/office/drawing/2014/main" id="{B58014A2-D297-4073-A05A-067955E6638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16200" y="406622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1187823</xdr:colOff>
      <xdr:row>38</xdr:row>
      <xdr:rowOff>0</xdr:rowOff>
    </xdr:from>
    <xdr:ext cx="560294" cy="560294"/>
    <xdr:pic>
      <xdr:nvPicPr>
        <xdr:cNvPr id="13" name="Picture 8" descr="SDG 9">
          <a:extLst>
            <a:ext uri="{FF2B5EF4-FFF2-40B4-BE49-F238E27FC236}">
              <a16:creationId xmlns:a16="http://schemas.microsoft.com/office/drawing/2014/main" id="{7FECA1BE-14DF-4058-8ED0-14E7A4AF7B9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604023" y="40662225"/>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1781734</xdr:colOff>
      <xdr:row>38</xdr:row>
      <xdr:rowOff>0</xdr:rowOff>
    </xdr:from>
    <xdr:ext cx="537883" cy="537883"/>
    <xdr:pic>
      <xdr:nvPicPr>
        <xdr:cNvPr id="14" name="Imagen 13" descr="SDG 11">
          <a:extLst>
            <a:ext uri="{FF2B5EF4-FFF2-40B4-BE49-F238E27FC236}">
              <a16:creationId xmlns:a16="http://schemas.microsoft.com/office/drawing/2014/main" id="{47B07F39-2F16-4F15-A29F-BF84F593689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197934" y="406622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1375922</xdr:colOff>
      <xdr:row>38</xdr:row>
      <xdr:rowOff>0</xdr:rowOff>
    </xdr:from>
    <xdr:ext cx="549089" cy="549089"/>
    <xdr:pic>
      <xdr:nvPicPr>
        <xdr:cNvPr id="15" name="Imagen 14" descr="SDG 12">
          <a:extLst>
            <a:ext uri="{FF2B5EF4-FFF2-40B4-BE49-F238E27FC236}">
              <a16:creationId xmlns:a16="http://schemas.microsoft.com/office/drawing/2014/main" id="{B840E39A-A53A-4955-B241-E256079E1CD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4792122" y="4066222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176092</xdr:colOff>
      <xdr:row>38</xdr:row>
      <xdr:rowOff>0</xdr:rowOff>
    </xdr:from>
    <xdr:ext cx="571501" cy="537883"/>
    <xdr:pic>
      <xdr:nvPicPr>
        <xdr:cNvPr id="16" name="Imagen 15" descr="SDG 14">
          <a:extLst>
            <a:ext uri="{FF2B5EF4-FFF2-40B4-BE49-F238E27FC236}">
              <a16:creationId xmlns:a16="http://schemas.microsoft.com/office/drawing/2014/main" id="{9184DCF0-FA73-40C9-85A7-346A95784EC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3592292" y="4066222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938892</xdr:colOff>
      <xdr:row>41</xdr:row>
      <xdr:rowOff>0</xdr:rowOff>
    </xdr:from>
    <xdr:ext cx="582706" cy="528358"/>
    <xdr:pic>
      <xdr:nvPicPr>
        <xdr:cNvPr id="17" name="Picture 4" descr="SDG 6">
          <a:extLst>
            <a:ext uri="{FF2B5EF4-FFF2-40B4-BE49-F238E27FC236}">
              <a16:creationId xmlns:a16="http://schemas.microsoft.com/office/drawing/2014/main" id="{CD76263A-C859-4E13-924C-F8FDE7D2DDF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355092" y="4675822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40</xdr:row>
      <xdr:rowOff>0</xdr:rowOff>
    </xdr:from>
    <xdr:ext cx="537883" cy="544687"/>
    <xdr:pic>
      <xdr:nvPicPr>
        <xdr:cNvPr id="18" name="Picture 2">
          <a:extLst>
            <a:ext uri="{FF2B5EF4-FFF2-40B4-BE49-F238E27FC236}">
              <a16:creationId xmlns:a16="http://schemas.microsoft.com/office/drawing/2014/main" id="{1BB43E9F-2016-44DB-A706-AF24BF6F507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16200" y="4419600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40</xdr:row>
      <xdr:rowOff>27214</xdr:rowOff>
    </xdr:from>
    <xdr:ext cx="560294" cy="567098"/>
    <xdr:pic>
      <xdr:nvPicPr>
        <xdr:cNvPr id="19" name="Picture 8" descr="SDG 9">
          <a:extLst>
            <a:ext uri="{FF2B5EF4-FFF2-40B4-BE49-F238E27FC236}">
              <a16:creationId xmlns:a16="http://schemas.microsoft.com/office/drawing/2014/main" id="{94D10A66-B52F-47E8-BA2A-3B06646244B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48309" y="4422321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124065</xdr:colOff>
      <xdr:row>41</xdr:row>
      <xdr:rowOff>0</xdr:rowOff>
    </xdr:from>
    <xdr:ext cx="537883" cy="544687"/>
    <xdr:pic>
      <xdr:nvPicPr>
        <xdr:cNvPr id="20" name="Imagen 19" descr="SDG 11">
          <a:extLst>
            <a:ext uri="{FF2B5EF4-FFF2-40B4-BE49-F238E27FC236}">
              <a16:creationId xmlns:a16="http://schemas.microsoft.com/office/drawing/2014/main" id="{8698D6BC-EB9F-4D8F-AC34-31EC39B2ABE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540265" y="4675822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41</xdr:row>
      <xdr:rowOff>0</xdr:rowOff>
    </xdr:from>
    <xdr:ext cx="549089" cy="555893"/>
    <xdr:pic>
      <xdr:nvPicPr>
        <xdr:cNvPr id="21" name="Imagen 20" descr="SDG 12">
          <a:extLst>
            <a:ext uri="{FF2B5EF4-FFF2-40B4-BE49-F238E27FC236}">
              <a16:creationId xmlns:a16="http://schemas.microsoft.com/office/drawing/2014/main" id="{48D859CA-9639-4667-B86D-1321B8AE619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148309" y="4675822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41</xdr:row>
      <xdr:rowOff>0</xdr:rowOff>
    </xdr:from>
    <xdr:ext cx="666750" cy="680357"/>
    <xdr:pic>
      <xdr:nvPicPr>
        <xdr:cNvPr id="22" name="Picture 6" descr="SDG 8">
          <a:extLst>
            <a:ext uri="{FF2B5EF4-FFF2-40B4-BE49-F238E27FC236}">
              <a16:creationId xmlns:a16="http://schemas.microsoft.com/office/drawing/2014/main" id="{C9A2ED83-8980-44C5-B0DA-BE8FC2D3B6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416200" y="4675822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748392</xdr:colOff>
      <xdr:row>41</xdr:row>
      <xdr:rowOff>707570</xdr:rowOff>
    </xdr:from>
    <xdr:ext cx="680357" cy="693964"/>
    <xdr:pic>
      <xdr:nvPicPr>
        <xdr:cNvPr id="23" name="Picture 8" descr="SDG 9">
          <a:extLst>
            <a:ext uri="{FF2B5EF4-FFF2-40B4-BE49-F238E27FC236}">
              <a16:creationId xmlns:a16="http://schemas.microsoft.com/office/drawing/2014/main" id="{EE959F70-9967-4B33-A785-274DFD6CB54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164592" y="4746579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1607245</xdr:colOff>
      <xdr:row>41</xdr:row>
      <xdr:rowOff>1455965</xdr:rowOff>
    </xdr:from>
    <xdr:ext cx="581426" cy="588230"/>
    <xdr:pic>
      <xdr:nvPicPr>
        <xdr:cNvPr id="24" name="Imagen 23" descr="SDG 11">
          <a:extLst>
            <a:ext uri="{FF2B5EF4-FFF2-40B4-BE49-F238E27FC236}">
              <a16:creationId xmlns:a16="http://schemas.microsoft.com/office/drawing/2014/main" id="{DE336703-8A73-4548-A98C-1AA1AA923B1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023445" y="4821419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45</xdr:row>
      <xdr:rowOff>0</xdr:rowOff>
    </xdr:from>
    <xdr:ext cx="666750" cy="680357"/>
    <xdr:pic>
      <xdr:nvPicPr>
        <xdr:cNvPr id="25" name="Picture 6" descr="SDG 8">
          <a:extLst>
            <a:ext uri="{FF2B5EF4-FFF2-40B4-BE49-F238E27FC236}">
              <a16:creationId xmlns:a16="http://schemas.microsoft.com/office/drawing/2014/main" id="{AF0E6663-3501-46E6-8C5C-6AC2AF4A81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416200" y="634650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1057955</xdr:colOff>
      <xdr:row>45</xdr:row>
      <xdr:rowOff>17008</xdr:rowOff>
    </xdr:from>
    <xdr:ext cx="680357" cy="693964"/>
    <xdr:pic>
      <xdr:nvPicPr>
        <xdr:cNvPr id="26" name="Picture 8" descr="SDG 9">
          <a:extLst>
            <a:ext uri="{FF2B5EF4-FFF2-40B4-BE49-F238E27FC236}">
              <a16:creationId xmlns:a16="http://schemas.microsoft.com/office/drawing/2014/main" id="{92E61633-378A-4A80-9D79-DEB98A73FF7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474155" y="63482083"/>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2131120</xdr:colOff>
      <xdr:row>45</xdr:row>
      <xdr:rowOff>51028</xdr:rowOff>
    </xdr:from>
    <xdr:ext cx="581426" cy="588230"/>
    <xdr:pic>
      <xdr:nvPicPr>
        <xdr:cNvPr id="27" name="Imagen 26" descr="SDG 11">
          <a:extLst>
            <a:ext uri="{FF2B5EF4-FFF2-40B4-BE49-F238E27FC236}">
              <a16:creationId xmlns:a16="http://schemas.microsoft.com/office/drawing/2014/main" id="{2177FBAA-7AC6-4858-8168-A8C0E56A4B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547320" y="63516103"/>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46</xdr:row>
      <xdr:rowOff>0</xdr:rowOff>
    </xdr:from>
    <xdr:ext cx="666750" cy="680357"/>
    <xdr:pic>
      <xdr:nvPicPr>
        <xdr:cNvPr id="28" name="Picture 6" descr="SDG 8">
          <a:extLst>
            <a:ext uri="{FF2B5EF4-FFF2-40B4-BE49-F238E27FC236}">
              <a16:creationId xmlns:a16="http://schemas.microsoft.com/office/drawing/2014/main" id="{1F1088B0-5868-4257-9FB6-91CFEC28FE7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416200" y="677989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802820</xdr:colOff>
      <xdr:row>46</xdr:row>
      <xdr:rowOff>13606</xdr:rowOff>
    </xdr:from>
    <xdr:ext cx="680357" cy="693964"/>
    <xdr:pic>
      <xdr:nvPicPr>
        <xdr:cNvPr id="29" name="Picture 8" descr="SDG 9">
          <a:extLst>
            <a:ext uri="{FF2B5EF4-FFF2-40B4-BE49-F238E27FC236}">
              <a16:creationId xmlns:a16="http://schemas.microsoft.com/office/drawing/2014/main" id="{A12490CE-BDEF-4014-BFA4-0124F376F9E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219020" y="678125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1603565</xdr:colOff>
      <xdr:row>46</xdr:row>
      <xdr:rowOff>27214</xdr:rowOff>
    </xdr:from>
    <xdr:ext cx="693963" cy="707570"/>
    <xdr:pic>
      <xdr:nvPicPr>
        <xdr:cNvPr id="30" name="Imagen 29" descr="SDG 11">
          <a:extLst>
            <a:ext uri="{FF2B5EF4-FFF2-40B4-BE49-F238E27FC236}">
              <a16:creationId xmlns:a16="http://schemas.microsoft.com/office/drawing/2014/main" id="{00C78C5C-F127-4341-8CA4-2BD3850292B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019765" y="678261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47</xdr:row>
      <xdr:rowOff>0</xdr:rowOff>
    </xdr:from>
    <xdr:ext cx="666750" cy="680357"/>
    <xdr:pic>
      <xdr:nvPicPr>
        <xdr:cNvPr id="31" name="Picture 6" descr="SDG 8">
          <a:extLst>
            <a:ext uri="{FF2B5EF4-FFF2-40B4-BE49-F238E27FC236}">
              <a16:creationId xmlns:a16="http://schemas.microsoft.com/office/drawing/2014/main" id="{CD784035-8BDB-4C9D-8F11-655750F0797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416200" y="70132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952499</xdr:colOff>
      <xdr:row>47</xdr:row>
      <xdr:rowOff>13606</xdr:rowOff>
    </xdr:from>
    <xdr:ext cx="680357" cy="693964"/>
    <xdr:pic>
      <xdr:nvPicPr>
        <xdr:cNvPr id="32" name="Picture 8" descr="SDG 9">
          <a:extLst>
            <a:ext uri="{FF2B5EF4-FFF2-40B4-BE49-F238E27FC236}">
              <a16:creationId xmlns:a16="http://schemas.microsoft.com/office/drawing/2014/main" id="{399EA31A-D074-4804-9967-D56D45C39D0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368699" y="701461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606136</xdr:colOff>
      <xdr:row>25</xdr:row>
      <xdr:rowOff>0</xdr:rowOff>
    </xdr:from>
    <xdr:ext cx="549088" cy="549088"/>
    <xdr:pic>
      <xdr:nvPicPr>
        <xdr:cNvPr id="33" name="Picture 6" descr="SDG 8">
          <a:extLst>
            <a:ext uri="{FF2B5EF4-FFF2-40B4-BE49-F238E27FC236}">
              <a16:creationId xmlns:a16="http://schemas.microsoft.com/office/drawing/2014/main" id="{768F29BB-441B-4BFF-A4BD-F2E90F68A0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22336" y="14135100"/>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triz%20de%20Programaci&#243;n%20y%20Seguimiento%202020%20%20sept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0.95673072150431226</v>
          </cell>
        </row>
        <row r="29">
          <cell r="D29">
            <v>0.58372389125175483</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C47B-750A-40F1-B141-966C3DFBB1BF}">
  <sheetPr>
    <tabColor rgb="FF3333CC"/>
    <pageSetUpPr fitToPage="1"/>
  </sheetPr>
  <dimension ref="A1:AQ51"/>
  <sheetViews>
    <sheetView showGridLines="0" tabSelected="1" zoomScale="40" zoomScaleNormal="40" workbookViewId="0"/>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bestFit="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11.7109375" style="1" customWidth="1"/>
    <col min="39" max="39" width="80.140625" style="1" customWidth="1"/>
    <col min="40" max="40" width="14.42578125" style="1" customWidth="1"/>
    <col min="41" max="42" width="11.42578125" style="1"/>
    <col min="43" max="43" width="19" style="1" bestFit="1" customWidth="1"/>
    <col min="44" max="16384" width="11.42578125" style="1"/>
  </cols>
  <sheetData>
    <row r="1" spans="2:39" x14ac:dyDescent="0.25">
      <c r="B1" s="1" t="s">
        <v>0</v>
      </c>
    </row>
    <row r="14" spans="2:39" x14ac:dyDescent="0.25">
      <c r="T14" s="3"/>
    </row>
    <row r="15" spans="2:39" ht="61.5" x14ac:dyDescent="0.25">
      <c r="C15" s="3"/>
      <c r="I15" s="3"/>
      <c r="J15" s="3"/>
      <c r="K15" s="3"/>
      <c r="L15" s="3"/>
      <c r="M15" s="3"/>
      <c r="N15" s="3"/>
      <c r="O15" s="3"/>
      <c r="P15" s="3"/>
      <c r="Q15" s="3"/>
      <c r="R15" s="3"/>
      <c r="S15" s="3"/>
      <c r="V15" s="4"/>
      <c r="W15" s="3"/>
      <c r="X15" s="3"/>
      <c r="Y15" s="4"/>
      <c r="Z15" s="3"/>
      <c r="AA15" s="3"/>
      <c r="AB15" s="3"/>
      <c r="AC15" s="3"/>
      <c r="AD15" s="3"/>
      <c r="AE15" s="3"/>
      <c r="AF15" s="3"/>
      <c r="AG15" s="3"/>
      <c r="AH15" s="3"/>
      <c r="AI15" s="3"/>
      <c r="AJ15" s="3"/>
      <c r="AK15" s="3"/>
      <c r="AL15" s="3"/>
      <c r="AM15" s="3"/>
    </row>
    <row r="16" spans="2:39" ht="46.5" x14ac:dyDescent="0.25">
      <c r="J16" s="3"/>
      <c r="K16" s="3"/>
      <c r="L16" s="3"/>
      <c r="M16" s="3"/>
      <c r="N16" s="3"/>
      <c r="O16" s="3"/>
      <c r="P16" s="3"/>
      <c r="Q16" s="3"/>
      <c r="R16" s="3"/>
      <c r="S16" s="3"/>
      <c r="V16" s="5"/>
      <c r="W16" s="3"/>
      <c r="X16" s="3"/>
      <c r="Y16" s="5"/>
      <c r="Z16" s="3"/>
      <c r="AA16" s="3"/>
      <c r="AB16" s="3"/>
      <c r="AC16" s="3"/>
      <c r="AD16" s="3"/>
      <c r="AE16" s="3"/>
      <c r="AF16" s="6"/>
      <c r="AG16" s="6"/>
      <c r="AH16" s="3"/>
      <c r="AI16" s="3"/>
      <c r="AJ16" s="3"/>
      <c r="AK16" s="3"/>
      <c r="AL16" s="3"/>
      <c r="AM16" s="3"/>
    </row>
    <row r="17" spans="1:43" ht="46.5" x14ac:dyDescent="0.25">
      <c r="J17" s="3"/>
      <c r="K17" s="3"/>
      <c r="L17" s="3"/>
      <c r="M17" s="3"/>
      <c r="N17" s="3"/>
      <c r="O17" s="3"/>
      <c r="P17" s="3"/>
      <c r="Q17" s="3"/>
      <c r="R17" s="3"/>
      <c r="S17" s="3"/>
      <c r="T17" s="5"/>
      <c r="U17" s="3"/>
      <c r="V17" s="3"/>
      <c r="W17" s="3"/>
      <c r="X17" s="3"/>
      <c r="Y17" s="3"/>
      <c r="Z17" s="3"/>
      <c r="AA17" s="3"/>
      <c r="AB17" s="3"/>
      <c r="AC17" s="3"/>
      <c r="AD17" s="3"/>
      <c r="AE17" s="7"/>
      <c r="AF17" s="8"/>
      <c r="AG17" s="8"/>
      <c r="AH17" s="3"/>
      <c r="AI17" s="3"/>
      <c r="AJ17" s="3"/>
      <c r="AK17" s="3"/>
      <c r="AL17" s="3"/>
      <c r="AM17" s="3"/>
    </row>
    <row r="18" spans="1:43" ht="46.5" x14ac:dyDescent="0.25">
      <c r="J18" s="3"/>
      <c r="K18" s="3"/>
      <c r="L18" s="3"/>
      <c r="M18" s="3"/>
      <c r="N18" s="3"/>
      <c r="O18" s="3"/>
      <c r="P18" s="3"/>
      <c r="Q18" s="3"/>
      <c r="R18" s="3"/>
      <c r="S18" s="3"/>
      <c r="T18" s="5"/>
      <c r="U18" s="3"/>
      <c r="V18" s="3"/>
      <c r="W18" s="3"/>
      <c r="X18" s="3"/>
      <c r="Y18" s="3"/>
      <c r="Z18" s="3"/>
      <c r="AA18" s="3"/>
      <c r="AB18" s="3"/>
      <c r="AC18" s="3"/>
      <c r="AD18" s="3"/>
      <c r="AE18" s="7"/>
      <c r="AF18" s="8"/>
      <c r="AG18" s="8"/>
      <c r="AH18" s="3"/>
      <c r="AI18" s="3"/>
      <c r="AK18" s="9"/>
      <c r="AL18" s="10"/>
      <c r="AM18" s="10"/>
    </row>
    <row r="19" spans="1:43" ht="46.5" x14ac:dyDescent="0.25">
      <c r="J19" s="3"/>
      <c r="K19" s="3"/>
      <c r="L19" s="3"/>
      <c r="M19" s="3"/>
      <c r="N19" s="3"/>
      <c r="O19" s="3"/>
      <c r="P19" s="3"/>
      <c r="Q19" s="3"/>
      <c r="R19" s="3"/>
      <c r="S19" s="3"/>
      <c r="T19" s="5"/>
      <c r="U19" s="3"/>
      <c r="V19" s="3"/>
      <c r="W19" s="3"/>
      <c r="X19" s="3"/>
      <c r="Y19" s="3"/>
      <c r="Z19" s="3"/>
      <c r="AA19" s="5" t="s">
        <v>1</v>
      </c>
      <c r="AB19" s="3"/>
      <c r="AC19" s="3"/>
      <c r="AD19" s="3"/>
      <c r="AE19" s="3"/>
      <c r="AF19" s="3"/>
      <c r="AG19" s="3"/>
      <c r="AH19" s="3"/>
      <c r="AI19" s="3"/>
      <c r="AK19" s="11"/>
      <c r="AL19" s="10"/>
      <c r="AM19" s="10"/>
    </row>
    <row r="20" spans="1:43" ht="46.5" x14ac:dyDescent="0.25">
      <c r="J20" s="3"/>
      <c r="K20" s="3"/>
      <c r="L20" s="3"/>
      <c r="M20" s="3"/>
      <c r="N20" s="3"/>
      <c r="O20" s="3"/>
      <c r="P20" s="3"/>
      <c r="Q20" s="3"/>
      <c r="R20" s="3"/>
      <c r="S20" s="3"/>
      <c r="T20" s="3"/>
      <c r="U20" s="3"/>
      <c r="V20" s="3"/>
      <c r="W20" s="3"/>
      <c r="X20" s="3"/>
      <c r="Y20" s="3"/>
      <c r="Z20" s="3"/>
      <c r="AA20" s="5"/>
      <c r="AB20" s="3"/>
      <c r="AC20" s="3"/>
      <c r="AD20" s="3"/>
      <c r="AE20" s="3"/>
      <c r="AF20" s="3"/>
      <c r="AG20" s="3"/>
      <c r="AH20" s="3"/>
      <c r="AI20" s="3"/>
      <c r="AK20" s="11"/>
      <c r="AL20" s="10"/>
      <c r="AM20" s="10"/>
    </row>
    <row r="21" spans="1:43" ht="109.5" x14ac:dyDescent="0.25">
      <c r="C21" s="12" t="s">
        <v>2</v>
      </c>
      <c r="D21" s="13">
        <f>+[1]Hoja1!D28</f>
        <v>0.95673072150431226</v>
      </c>
      <c r="J21" s="3"/>
      <c r="K21" s="3"/>
      <c r="L21" s="3"/>
      <c r="M21" s="3"/>
      <c r="N21" s="3"/>
      <c r="O21" s="3"/>
      <c r="P21" s="3"/>
      <c r="Q21" s="3"/>
      <c r="R21" s="3"/>
      <c r="S21" s="3"/>
      <c r="T21" s="3"/>
      <c r="U21" s="3"/>
      <c r="V21" s="3"/>
      <c r="W21" s="3"/>
      <c r="X21" s="3"/>
      <c r="Y21" s="3"/>
      <c r="Z21" s="3"/>
      <c r="AA21" s="3"/>
      <c r="AB21" s="3"/>
      <c r="AC21" s="3"/>
      <c r="AD21" s="3"/>
      <c r="AE21" s="3"/>
      <c r="AF21" s="3"/>
      <c r="AG21" s="3"/>
      <c r="AH21" s="3"/>
      <c r="AI21" s="3"/>
      <c r="AK21" s="11"/>
      <c r="AL21" s="14"/>
      <c r="AM21" s="14"/>
    </row>
    <row r="22" spans="1:43" ht="78" x14ac:dyDescent="0.25">
      <c r="C22" s="12" t="s">
        <v>3</v>
      </c>
      <c r="D22" s="13">
        <f>+[1]Hoja1!D29</f>
        <v>0.58372389125175483</v>
      </c>
      <c r="H22" s="11"/>
      <c r="J22" s="3"/>
      <c r="K22" s="3"/>
      <c r="L22" s="3"/>
      <c r="M22" s="3"/>
      <c r="N22" s="3"/>
      <c r="O22" s="3"/>
      <c r="P22" s="3"/>
      <c r="Q22" s="3"/>
      <c r="R22" s="3"/>
      <c r="S22" s="3"/>
      <c r="T22" s="3"/>
      <c r="U22" s="3"/>
      <c r="V22" s="3"/>
      <c r="W22" s="3"/>
      <c r="X22" s="3"/>
      <c r="Y22" s="3"/>
      <c r="Z22" s="3"/>
      <c r="AA22" s="3"/>
      <c r="AB22" s="3"/>
      <c r="AC22" s="3"/>
      <c r="AD22" s="3"/>
      <c r="AE22" s="3"/>
      <c r="AF22" s="3"/>
      <c r="AG22" s="3"/>
      <c r="AH22" s="3"/>
      <c r="AI22" s="3"/>
      <c r="AK22" s="11"/>
      <c r="AL22" s="15"/>
      <c r="AM22" s="15"/>
    </row>
    <row r="23" spans="1:43" ht="27" thickBot="1" x14ac:dyDescent="0.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43" ht="47.25" thickBot="1" x14ac:dyDescent="0.3">
      <c r="E24" s="16" t="s">
        <v>4</v>
      </c>
      <c r="F24" s="17" t="s">
        <v>4</v>
      </c>
      <c r="G24" s="18" t="s">
        <v>4</v>
      </c>
      <c r="H24" s="19"/>
      <c r="K24" s="16" t="s">
        <v>4</v>
      </c>
      <c r="L24" s="17" t="s">
        <v>4</v>
      </c>
      <c r="M24" s="18" t="s">
        <v>4</v>
      </c>
      <c r="Q24" s="16"/>
      <c r="R24" s="17"/>
      <c r="S24" s="18"/>
      <c r="V24" s="16" t="s">
        <v>4</v>
      </c>
      <c r="W24" s="17" t="s">
        <v>4</v>
      </c>
      <c r="X24" s="18" t="s">
        <v>4</v>
      </c>
      <c r="Y24" s="20" t="s">
        <v>4</v>
      </c>
      <c r="AD24" s="21"/>
      <c r="AF24" s="22" t="s">
        <v>4</v>
      </c>
      <c r="AG24" s="23"/>
      <c r="AH24" s="22" t="s">
        <v>4</v>
      </c>
      <c r="AI24" s="24"/>
      <c r="AJ24" s="22" t="s">
        <v>4</v>
      </c>
    </row>
    <row r="25" spans="1:43" ht="189.75" thickBot="1" x14ac:dyDescent="0.3">
      <c r="A25" s="25" t="s">
        <v>5</v>
      </c>
      <c r="B25" s="25" t="s">
        <v>6</v>
      </c>
      <c r="C25" s="25" t="s">
        <v>7</v>
      </c>
      <c r="D25" s="26" t="s">
        <v>8</v>
      </c>
      <c r="E25" s="27" t="s">
        <v>9</v>
      </c>
      <c r="F25" s="28" t="s">
        <v>10</v>
      </c>
      <c r="G25" s="29" t="s">
        <v>11</v>
      </c>
      <c r="H25" s="26" t="s">
        <v>12</v>
      </c>
      <c r="I25" s="26" t="s">
        <v>13</v>
      </c>
      <c r="J25" s="26" t="s">
        <v>8</v>
      </c>
      <c r="K25" s="27" t="s">
        <v>14</v>
      </c>
      <c r="L25" s="28" t="s">
        <v>10</v>
      </c>
      <c r="M25" s="29" t="s">
        <v>11</v>
      </c>
      <c r="N25" s="26" t="s">
        <v>15</v>
      </c>
      <c r="O25" s="26" t="s">
        <v>16</v>
      </c>
      <c r="P25" s="26" t="s">
        <v>17</v>
      </c>
      <c r="Q25" s="27" t="s">
        <v>18</v>
      </c>
      <c r="R25" s="28" t="s">
        <v>10</v>
      </c>
      <c r="S25" s="29" t="s">
        <v>11</v>
      </c>
      <c r="T25" s="26" t="s">
        <v>19</v>
      </c>
      <c r="U25" s="26" t="s">
        <v>17</v>
      </c>
      <c r="V25" s="27" t="s">
        <v>20</v>
      </c>
      <c r="W25" s="28" t="s">
        <v>10</v>
      </c>
      <c r="X25" s="29" t="s">
        <v>11</v>
      </c>
      <c r="Y25" s="26" t="s">
        <v>21</v>
      </c>
      <c r="Z25" s="26" t="s">
        <v>22</v>
      </c>
      <c r="AA25" s="26" t="s">
        <v>23</v>
      </c>
      <c r="AB25" s="26" t="s">
        <v>24</v>
      </c>
      <c r="AC25" s="26" t="s">
        <v>25</v>
      </c>
      <c r="AD25" s="26" t="s">
        <v>26</v>
      </c>
      <c r="AE25" s="26" t="s">
        <v>27</v>
      </c>
      <c r="AF25" s="260" t="s">
        <v>28</v>
      </c>
      <c r="AG25" s="261"/>
      <c r="AH25" s="261"/>
      <c r="AI25" s="262"/>
      <c r="AJ25" s="30" t="s">
        <v>29</v>
      </c>
      <c r="AK25" s="26" t="s">
        <v>30</v>
      </c>
      <c r="AL25" s="31" t="s">
        <v>31</v>
      </c>
      <c r="AM25" s="31" t="s">
        <v>32</v>
      </c>
    </row>
    <row r="26" spans="1:43" ht="288.75" x14ac:dyDescent="0.25">
      <c r="A26" s="212" t="s">
        <v>33</v>
      </c>
      <c r="B26" s="212" t="s">
        <v>34</v>
      </c>
      <c r="C26" s="263" t="s">
        <v>35</v>
      </c>
      <c r="D26" s="251">
        <v>0.4</v>
      </c>
      <c r="E26" s="266">
        <f>+SUM(K26:K38)*D26</f>
        <v>0.43929347096774196</v>
      </c>
      <c r="F26" s="269">
        <f>+E26/D26</f>
        <v>1.0982336774193548</v>
      </c>
      <c r="G26" s="272" t="e">
        <f>+SUM(M26:M38)*D26</f>
        <v>#DIV/0!</v>
      </c>
      <c r="H26" s="275"/>
      <c r="I26" s="278" t="s">
        <v>36</v>
      </c>
      <c r="J26" s="251">
        <v>0.49</v>
      </c>
      <c r="K26" s="252">
        <f>+SUM(V26:V33)*J26</f>
        <v>0.38795749999999996</v>
      </c>
      <c r="L26" s="254">
        <f>+K26/J26</f>
        <v>0.79174999999999995</v>
      </c>
      <c r="M26" s="256" t="e">
        <f>+SUM(X26:X33)*J26</f>
        <v>#DIV/0!</v>
      </c>
      <c r="N26" s="258"/>
      <c r="O26" s="32" t="s">
        <v>37</v>
      </c>
      <c r="P26" s="32">
        <v>0.4</v>
      </c>
      <c r="Q26" s="33">
        <f>+V26*P26</f>
        <v>0</v>
      </c>
      <c r="R26" s="34">
        <f>+Q26/P26</f>
        <v>0</v>
      </c>
      <c r="S26" s="35">
        <f>+X26/P26</f>
        <v>0</v>
      </c>
      <c r="T26" s="36" t="s">
        <v>38</v>
      </c>
      <c r="U26" s="37">
        <v>1</v>
      </c>
      <c r="V26" s="38">
        <f>+$U$26*AJ26</f>
        <v>0</v>
      </c>
      <c r="W26" s="39">
        <f t="shared" ref="W26:W41" si="0">+V26/U26</f>
        <v>0</v>
      </c>
      <c r="X26" s="40">
        <f t="shared" ref="X26:X36" si="1">+U26*AF26</f>
        <v>0</v>
      </c>
      <c r="Y26" s="41">
        <f t="shared" ref="Y26:Y36" si="2">+X26/U26</f>
        <v>0</v>
      </c>
      <c r="Z26" s="42" t="s">
        <v>39</v>
      </c>
      <c r="AA26" s="36" t="s">
        <v>40</v>
      </c>
      <c r="AB26" s="43" t="s">
        <v>41</v>
      </c>
      <c r="AC26" s="44">
        <v>1</v>
      </c>
      <c r="AD26" s="45">
        <v>0</v>
      </c>
      <c r="AE26" s="45">
        <v>0</v>
      </c>
      <c r="AF26" s="46"/>
      <c r="AG26" s="47">
        <v>1</v>
      </c>
      <c r="AH26" s="48" t="s">
        <v>42</v>
      </c>
      <c r="AI26" s="49" t="s">
        <v>42</v>
      </c>
      <c r="AJ26" s="50">
        <f t="shared" ref="AJ26:AJ41" si="3">+AE26/AC26</f>
        <v>0</v>
      </c>
      <c r="AK26" s="51"/>
      <c r="AL26" s="52" t="s">
        <v>43</v>
      </c>
      <c r="AM26" s="52"/>
    </row>
    <row r="27" spans="1:43" ht="306" customHeight="1" x14ac:dyDescent="0.25">
      <c r="A27" s="213"/>
      <c r="B27" s="213"/>
      <c r="C27" s="264"/>
      <c r="D27" s="233"/>
      <c r="E27" s="267"/>
      <c r="F27" s="270"/>
      <c r="G27" s="273"/>
      <c r="H27" s="276"/>
      <c r="I27" s="231"/>
      <c r="J27" s="233"/>
      <c r="K27" s="253"/>
      <c r="L27" s="255"/>
      <c r="M27" s="257"/>
      <c r="N27" s="259"/>
      <c r="O27" s="239" t="s">
        <v>44</v>
      </c>
      <c r="P27" s="239">
        <v>0.3</v>
      </c>
      <c r="Q27" s="242">
        <f>SUM(V27:V30)*P27</f>
        <v>3.8774999999999997E-2</v>
      </c>
      <c r="R27" s="245">
        <f>+Q27/P27</f>
        <v>0.12925</v>
      </c>
      <c r="S27" s="248">
        <f>SUM(X27:X30)/P27</f>
        <v>0.83333333333333337</v>
      </c>
      <c r="T27" s="53" t="s">
        <v>45</v>
      </c>
      <c r="U27" s="54">
        <v>0.25</v>
      </c>
      <c r="V27" s="55">
        <f t="shared" ref="V27:V41" si="4">+U27*AJ27</f>
        <v>1.7499999999999998E-3</v>
      </c>
      <c r="W27" s="56">
        <f t="shared" si="0"/>
        <v>6.9999999999999993E-3</v>
      </c>
      <c r="X27" s="57">
        <f t="shared" si="1"/>
        <v>0.25</v>
      </c>
      <c r="Y27" s="58">
        <f t="shared" si="2"/>
        <v>1</v>
      </c>
      <c r="Z27" s="59" t="s">
        <v>39</v>
      </c>
      <c r="AA27" s="53" t="s">
        <v>46</v>
      </c>
      <c r="AB27" s="53" t="s">
        <v>47</v>
      </c>
      <c r="AC27" s="60">
        <v>100</v>
      </c>
      <c r="AD27" s="61">
        <v>0.7</v>
      </c>
      <c r="AE27" s="61">
        <v>0.7</v>
      </c>
      <c r="AF27" s="62">
        <f>+IF(AE27/AD27&lt;120%,(AE27/AD27),120%)</f>
        <v>1</v>
      </c>
      <c r="AG27" s="63">
        <f>IF((AE27/AD27)&gt;120,120,(AE27/AD27))</f>
        <v>1</v>
      </c>
      <c r="AH27" s="64" t="s">
        <v>42</v>
      </c>
      <c r="AI27" s="49" t="s">
        <v>42</v>
      </c>
      <c r="AJ27" s="65">
        <f t="shared" si="3"/>
        <v>6.9999999999999993E-3</v>
      </c>
      <c r="AK27" s="66"/>
      <c r="AL27" s="67" t="s">
        <v>48</v>
      </c>
      <c r="AM27" s="67"/>
      <c r="AP27" s="68"/>
      <c r="AQ27" s="69"/>
    </row>
    <row r="28" spans="1:43" ht="78.75" x14ac:dyDescent="0.25">
      <c r="A28" s="213"/>
      <c r="B28" s="213"/>
      <c r="C28" s="264"/>
      <c r="D28" s="233"/>
      <c r="E28" s="267"/>
      <c r="F28" s="270"/>
      <c r="G28" s="273"/>
      <c r="H28" s="276"/>
      <c r="I28" s="231"/>
      <c r="J28" s="233"/>
      <c r="K28" s="253"/>
      <c r="L28" s="255"/>
      <c r="M28" s="257"/>
      <c r="N28" s="259"/>
      <c r="O28" s="240"/>
      <c r="P28" s="240"/>
      <c r="Q28" s="243"/>
      <c r="R28" s="246"/>
      <c r="S28" s="249"/>
      <c r="T28" s="53" t="s">
        <v>49</v>
      </c>
      <c r="U28" s="54">
        <v>0.25</v>
      </c>
      <c r="V28" s="55">
        <f t="shared" si="4"/>
        <v>2.5000000000000001E-3</v>
      </c>
      <c r="W28" s="56">
        <f t="shared" si="0"/>
        <v>0.01</v>
      </c>
      <c r="X28" s="57">
        <f t="shared" si="1"/>
        <v>0</v>
      </c>
      <c r="Y28" s="58">
        <f t="shared" si="2"/>
        <v>0</v>
      </c>
      <c r="Z28" s="59" t="s">
        <v>50</v>
      </c>
      <c r="AA28" s="53" t="s">
        <v>51</v>
      </c>
      <c r="AB28" s="53" t="s">
        <v>41</v>
      </c>
      <c r="AC28" s="70">
        <v>100</v>
      </c>
      <c r="AD28" s="61">
        <v>1</v>
      </c>
      <c r="AE28" s="61">
        <v>1</v>
      </c>
      <c r="AF28" s="62"/>
      <c r="AG28" s="63">
        <f>IF((AE28/AD28)&gt;120,120,(AE28/AD28))</f>
        <v>1</v>
      </c>
      <c r="AH28" s="64" t="s">
        <v>42</v>
      </c>
      <c r="AI28" s="49" t="s">
        <v>42</v>
      </c>
      <c r="AJ28" s="65">
        <f t="shared" si="3"/>
        <v>0.01</v>
      </c>
      <c r="AK28" s="66"/>
      <c r="AL28" s="67" t="s">
        <v>52</v>
      </c>
      <c r="AM28" s="67"/>
    </row>
    <row r="29" spans="1:43" ht="210" x14ac:dyDescent="0.25">
      <c r="A29" s="213"/>
      <c r="B29" s="213"/>
      <c r="C29" s="264"/>
      <c r="D29" s="233"/>
      <c r="E29" s="267"/>
      <c r="F29" s="270"/>
      <c r="G29" s="273"/>
      <c r="H29" s="276"/>
      <c r="I29" s="231"/>
      <c r="J29" s="233"/>
      <c r="K29" s="253"/>
      <c r="L29" s="255"/>
      <c r="M29" s="257"/>
      <c r="N29" s="259"/>
      <c r="O29" s="240"/>
      <c r="P29" s="240"/>
      <c r="Q29" s="243"/>
      <c r="R29" s="246"/>
      <c r="S29" s="249"/>
      <c r="T29" s="53" t="s">
        <v>53</v>
      </c>
      <c r="U29" s="54">
        <v>0.25</v>
      </c>
      <c r="V29" s="55">
        <f t="shared" si="4"/>
        <v>0.125</v>
      </c>
      <c r="W29" s="56">
        <f t="shared" si="0"/>
        <v>0.5</v>
      </c>
      <c r="X29" s="57">
        <f t="shared" si="1"/>
        <v>0</v>
      </c>
      <c r="Y29" s="58">
        <f t="shared" si="2"/>
        <v>0</v>
      </c>
      <c r="Z29" s="59" t="s">
        <v>50</v>
      </c>
      <c r="AA29" s="53" t="s">
        <v>54</v>
      </c>
      <c r="AB29" s="53" t="s">
        <v>41</v>
      </c>
      <c r="AC29" s="60">
        <v>2</v>
      </c>
      <c r="AD29" s="71">
        <v>1</v>
      </c>
      <c r="AE29" s="71">
        <v>1</v>
      </c>
      <c r="AF29" s="62"/>
      <c r="AG29" s="63">
        <f>IF((AE29/AD29)&gt;120,120,(AE29/AD29))</f>
        <v>1</v>
      </c>
      <c r="AH29" s="64" t="s">
        <v>42</v>
      </c>
      <c r="AI29" s="49" t="s">
        <v>42</v>
      </c>
      <c r="AJ29" s="65">
        <f t="shared" si="3"/>
        <v>0.5</v>
      </c>
      <c r="AK29" s="66"/>
      <c r="AL29" s="67" t="s">
        <v>55</v>
      </c>
      <c r="AM29" s="67"/>
    </row>
    <row r="30" spans="1:43" ht="131.25" x14ac:dyDescent="0.25">
      <c r="A30" s="213"/>
      <c r="B30" s="213"/>
      <c r="C30" s="264"/>
      <c r="D30" s="233"/>
      <c r="E30" s="267"/>
      <c r="F30" s="270"/>
      <c r="G30" s="273"/>
      <c r="H30" s="276"/>
      <c r="I30" s="231"/>
      <c r="J30" s="233"/>
      <c r="K30" s="253"/>
      <c r="L30" s="255"/>
      <c r="M30" s="257"/>
      <c r="N30" s="259"/>
      <c r="O30" s="241"/>
      <c r="P30" s="241"/>
      <c r="Q30" s="244"/>
      <c r="R30" s="247"/>
      <c r="S30" s="250"/>
      <c r="T30" s="53" t="s">
        <v>56</v>
      </c>
      <c r="U30" s="54">
        <v>0.25</v>
      </c>
      <c r="V30" s="55">
        <f t="shared" si="4"/>
        <v>0</v>
      </c>
      <c r="W30" s="56">
        <f t="shared" si="0"/>
        <v>0</v>
      </c>
      <c r="X30" s="57">
        <f t="shared" si="1"/>
        <v>0</v>
      </c>
      <c r="Y30" s="58">
        <f t="shared" si="2"/>
        <v>0</v>
      </c>
      <c r="Z30" s="59" t="s">
        <v>50</v>
      </c>
      <c r="AA30" s="53" t="s">
        <v>57</v>
      </c>
      <c r="AB30" s="53" t="s">
        <v>41</v>
      </c>
      <c r="AC30" s="60">
        <v>1</v>
      </c>
      <c r="AD30" s="72">
        <v>0</v>
      </c>
      <c r="AE30" s="72">
        <v>0</v>
      </c>
      <c r="AF30" s="62"/>
      <c r="AG30" s="63">
        <v>1</v>
      </c>
      <c r="AH30" s="64" t="s">
        <v>42</v>
      </c>
      <c r="AI30" s="49" t="s">
        <v>42</v>
      </c>
      <c r="AJ30" s="65">
        <f t="shared" si="3"/>
        <v>0</v>
      </c>
      <c r="AK30" s="66"/>
      <c r="AL30" s="67" t="s">
        <v>58</v>
      </c>
      <c r="AM30" s="67"/>
      <c r="AQ30" s="68"/>
    </row>
    <row r="31" spans="1:43" ht="78.75" x14ac:dyDescent="0.25">
      <c r="A31" s="213"/>
      <c r="B31" s="213"/>
      <c r="C31" s="264"/>
      <c r="D31" s="233"/>
      <c r="E31" s="267"/>
      <c r="F31" s="270"/>
      <c r="G31" s="273"/>
      <c r="H31" s="276"/>
      <c r="I31" s="231"/>
      <c r="J31" s="233"/>
      <c r="K31" s="253"/>
      <c r="L31" s="255"/>
      <c r="M31" s="257"/>
      <c r="N31" s="259"/>
      <c r="O31" s="239" t="s">
        <v>59</v>
      </c>
      <c r="P31" s="239">
        <v>0.3</v>
      </c>
      <c r="Q31" s="242">
        <f>SUM(V31:V33)*P31</f>
        <v>0.19874999999999998</v>
      </c>
      <c r="R31" s="245">
        <f>+Q31/P31</f>
        <v>0.66249999999999998</v>
      </c>
      <c r="S31" s="206" t="e" cm="1">
        <f t="array" ref="S31">SUM(X31:X33/P31)</f>
        <v>#DIV/0!</v>
      </c>
      <c r="T31" s="53" t="s">
        <v>60</v>
      </c>
      <c r="U31" s="54">
        <v>0.5</v>
      </c>
      <c r="V31" s="55">
        <f t="shared" si="4"/>
        <v>0.4375</v>
      </c>
      <c r="W31" s="56">
        <f t="shared" si="0"/>
        <v>0.875</v>
      </c>
      <c r="X31" s="57">
        <f t="shared" si="1"/>
        <v>0.6</v>
      </c>
      <c r="Y31" s="58">
        <f t="shared" si="2"/>
        <v>1.2</v>
      </c>
      <c r="Z31" s="59" t="s">
        <v>50</v>
      </c>
      <c r="AA31" s="53" t="s">
        <v>61</v>
      </c>
      <c r="AB31" s="53" t="s">
        <v>62</v>
      </c>
      <c r="AC31" s="60">
        <v>8</v>
      </c>
      <c r="AD31" s="72">
        <v>4</v>
      </c>
      <c r="AE31" s="72">
        <v>7</v>
      </c>
      <c r="AF31" s="62">
        <f>+IF(AE31/AD31&lt;120%,(AE31/AD31),120%)</f>
        <v>1.2</v>
      </c>
      <c r="AG31" s="63">
        <v>1.2</v>
      </c>
      <c r="AH31" s="64" t="s">
        <v>42</v>
      </c>
      <c r="AI31" s="49" t="s">
        <v>42</v>
      </c>
      <c r="AJ31" s="65">
        <f t="shared" si="3"/>
        <v>0.875</v>
      </c>
      <c r="AK31" s="66"/>
      <c r="AL31" s="67" t="s">
        <v>63</v>
      </c>
      <c r="AM31" s="67"/>
    </row>
    <row r="32" spans="1:43" ht="78.75" x14ac:dyDescent="0.25">
      <c r="A32" s="213"/>
      <c r="B32" s="213"/>
      <c r="C32" s="264"/>
      <c r="D32" s="233"/>
      <c r="E32" s="267"/>
      <c r="F32" s="270"/>
      <c r="G32" s="273"/>
      <c r="H32" s="276"/>
      <c r="I32" s="231"/>
      <c r="J32" s="233"/>
      <c r="K32" s="253"/>
      <c r="L32" s="255"/>
      <c r="M32" s="257"/>
      <c r="N32" s="259"/>
      <c r="O32" s="240"/>
      <c r="P32" s="240"/>
      <c r="Q32" s="243"/>
      <c r="R32" s="246"/>
      <c r="S32" s="249"/>
      <c r="T32" s="53" t="s">
        <v>64</v>
      </c>
      <c r="U32" s="54">
        <v>0.2</v>
      </c>
      <c r="V32" s="55">
        <f t="shared" si="4"/>
        <v>0</v>
      </c>
      <c r="W32" s="56">
        <f t="shared" si="0"/>
        <v>0</v>
      </c>
      <c r="X32" s="57">
        <f t="shared" si="1"/>
        <v>0</v>
      </c>
      <c r="Y32" s="58">
        <f t="shared" si="2"/>
        <v>0</v>
      </c>
      <c r="Z32" s="59" t="s">
        <v>50</v>
      </c>
      <c r="AA32" s="53" t="s">
        <v>65</v>
      </c>
      <c r="AB32" s="53" t="s">
        <v>66</v>
      </c>
      <c r="AC32" s="60">
        <v>1</v>
      </c>
      <c r="AD32" s="72">
        <v>0</v>
      </c>
      <c r="AE32" s="72">
        <v>0</v>
      </c>
      <c r="AF32" s="62"/>
      <c r="AG32" s="63">
        <v>1</v>
      </c>
      <c r="AH32" s="64" t="s">
        <v>42</v>
      </c>
      <c r="AI32" s="49" t="s">
        <v>42</v>
      </c>
      <c r="AJ32" s="65">
        <f t="shared" si="3"/>
        <v>0</v>
      </c>
      <c r="AK32" s="66"/>
      <c r="AL32" s="67" t="s">
        <v>67</v>
      </c>
      <c r="AM32" s="67"/>
    </row>
    <row r="33" spans="1:41" ht="105.75" thickBot="1" x14ac:dyDescent="0.3">
      <c r="A33" s="214"/>
      <c r="B33" s="214"/>
      <c r="C33" s="264"/>
      <c r="D33" s="233"/>
      <c r="E33" s="267"/>
      <c r="F33" s="270"/>
      <c r="G33" s="273"/>
      <c r="H33" s="276"/>
      <c r="I33" s="231"/>
      <c r="J33" s="233"/>
      <c r="K33" s="253"/>
      <c r="L33" s="255"/>
      <c r="M33" s="257"/>
      <c r="N33" s="259"/>
      <c r="O33" s="241"/>
      <c r="P33" s="241"/>
      <c r="Q33" s="244"/>
      <c r="R33" s="247"/>
      <c r="S33" s="250"/>
      <c r="T33" s="53" t="s">
        <v>68</v>
      </c>
      <c r="U33" s="54">
        <v>0.3</v>
      </c>
      <c r="V33" s="55">
        <f t="shared" si="4"/>
        <v>0.22499999999999998</v>
      </c>
      <c r="W33" s="56">
        <f t="shared" si="0"/>
        <v>0.75</v>
      </c>
      <c r="X33" s="57" t="e">
        <f t="shared" si="1"/>
        <v>#DIV/0!</v>
      </c>
      <c r="Y33" s="58" t="e">
        <f t="shared" si="2"/>
        <v>#DIV/0!</v>
      </c>
      <c r="Z33" s="59" t="s">
        <v>50</v>
      </c>
      <c r="AA33" s="53" t="s">
        <v>61</v>
      </c>
      <c r="AB33" s="53" t="s">
        <v>62</v>
      </c>
      <c r="AC33" s="60">
        <v>4</v>
      </c>
      <c r="AD33" s="72">
        <v>0</v>
      </c>
      <c r="AE33" s="72">
        <v>3</v>
      </c>
      <c r="AF33" s="62" t="e">
        <f>+IF(AE33/AD33&lt;120%,(AE33/AD33),120%)</f>
        <v>#DIV/0!</v>
      </c>
      <c r="AG33" s="63">
        <v>1.2</v>
      </c>
      <c r="AH33" s="64" t="s">
        <v>42</v>
      </c>
      <c r="AI33" s="49" t="s">
        <v>42</v>
      </c>
      <c r="AJ33" s="65">
        <f t="shared" si="3"/>
        <v>0.75</v>
      </c>
      <c r="AK33" s="66"/>
      <c r="AL33" s="67" t="s">
        <v>69</v>
      </c>
      <c r="AM33" s="67"/>
    </row>
    <row r="34" spans="1:41" ht="58.5" x14ac:dyDescent="0.25">
      <c r="A34" s="212" t="s">
        <v>70</v>
      </c>
      <c r="B34" s="212" t="s">
        <v>71</v>
      </c>
      <c r="C34" s="264"/>
      <c r="D34" s="233"/>
      <c r="E34" s="267"/>
      <c r="F34" s="270"/>
      <c r="G34" s="273"/>
      <c r="H34" s="276"/>
      <c r="I34" s="231" t="s">
        <v>72</v>
      </c>
      <c r="J34" s="233">
        <v>0.51</v>
      </c>
      <c r="K34" s="235">
        <f>+SUM(V34:V38)*J34</f>
        <v>0.71027617741935489</v>
      </c>
      <c r="L34" s="238">
        <f>+K34/J34</f>
        <v>1.3926983870967742</v>
      </c>
      <c r="M34" s="221">
        <f>+SUM(X34:X38)*J34</f>
        <v>0.61849090909090909</v>
      </c>
      <c r="N34" s="223"/>
      <c r="O34" s="211" t="s">
        <v>73</v>
      </c>
      <c r="P34" s="211">
        <v>0.49</v>
      </c>
      <c r="Q34" s="226">
        <f>SUM(V34:V36)*P34</f>
        <v>0.43587870967741937</v>
      </c>
      <c r="R34" s="228">
        <f>+Q34/P34</f>
        <v>0.8895483870967742</v>
      </c>
      <c r="S34" s="206" cm="1">
        <f t="array" ref="S34">SUM(X34:X36/P34)</f>
        <v>1.306122448979592</v>
      </c>
      <c r="T34" s="53" t="s">
        <v>74</v>
      </c>
      <c r="U34" s="73">
        <v>0.4</v>
      </c>
      <c r="V34" s="55">
        <f t="shared" si="4"/>
        <v>0.4</v>
      </c>
      <c r="W34" s="56">
        <f t="shared" si="0"/>
        <v>1</v>
      </c>
      <c r="X34" s="57">
        <f t="shared" si="1"/>
        <v>0</v>
      </c>
      <c r="Y34" s="58">
        <f t="shared" si="2"/>
        <v>0</v>
      </c>
      <c r="Z34" s="59" t="s">
        <v>75</v>
      </c>
      <c r="AA34" s="53" t="s">
        <v>76</v>
      </c>
      <c r="AB34" s="53" t="s">
        <v>77</v>
      </c>
      <c r="AC34" s="70">
        <v>2</v>
      </c>
      <c r="AD34" s="72">
        <v>2</v>
      </c>
      <c r="AE34" s="72">
        <v>2</v>
      </c>
      <c r="AF34" s="62"/>
      <c r="AG34" s="63">
        <f>IF((AE34/AD34)&gt;120,120,(AE34/AD34))</f>
        <v>1</v>
      </c>
      <c r="AH34" s="64" t="s">
        <v>42</v>
      </c>
      <c r="AI34" s="49" t="s">
        <v>42</v>
      </c>
      <c r="AJ34" s="65">
        <f t="shared" si="3"/>
        <v>1</v>
      </c>
      <c r="AK34" s="66"/>
      <c r="AL34" s="67" t="s">
        <v>78</v>
      </c>
      <c r="AM34" s="209"/>
    </row>
    <row r="35" spans="1:41" ht="105" x14ac:dyDescent="0.25">
      <c r="A35" s="213"/>
      <c r="B35" s="213"/>
      <c r="C35" s="264"/>
      <c r="D35" s="233"/>
      <c r="E35" s="267"/>
      <c r="F35" s="270"/>
      <c r="G35" s="273"/>
      <c r="H35" s="276"/>
      <c r="I35" s="231"/>
      <c r="J35" s="233"/>
      <c r="K35" s="236"/>
      <c r="L35" s="238"/>
      <c r="M35" s="221"/>
      <c r="N35" s="224"/>
      <c r="O35" s="191"/>
      <c r="P35" s="191"/>
      <c r="Q35" s="227"/>
      <c r="R35" s="229"/>
      <c r="S35" s="207"/>
      <c r="T35" s="53" t="s">
        <v>79</v>
      </c>
      <c r="U35" s="73">
        <v>0.4</v>
      </c>
      <c r="V35" s="55">
        <f t="shared" si="4"/>
        <v>0.29599999999999999</v>
      </c>
      <c r="W35" s="56">
        <f t="shared" si="0"/>
        <v>0.73999999999999988</v>
      </c>
      <c r="X35" s="57">
        <f t="shared" si="1"/>
        <v>0.4</v>
      </c>
      <c r="Y35" s="58">
        <f t="shared" si="2"/>
        <v>1</v>
      </c>
      <c r="Z35" s="74" t="s">
        <v>50</v>
      </c>
      <c r="AA35" s="53" t="s">
        <v>80</v>
      </c>
      <c r="AB35" s="53" t="s">
        <v>77</v>
      </c>
      <c r="AC35" s="60">
        <v>50</v>
      </c>
      <c r="AD35" s="71">
        <v>37</v>
      </c>
      <c r="AE35" s="71">
        <v>37</v>
      </c>
      <c r="AF35" s="62">
        <f>+AE35/AD35</f>
        <v>1</v>
      </c>
      <c r="AG35" s="63">
        <f>IF((AE35/AD35)&gt;120,120,(AE35/AD35))</f>
        <v>1</v>
      </c>
      <c r="AH35" s="64" t="s">
        <v>42</v>
      </c>
      <c r="AI35" s="49" t="s">
        <v>42</v>
      </c>
      <c r="AJ35" s="65">
        <f t="shared" si="3"/>
        <v>0.74</v>
      </c>
      <c r="AK35" s="66"/>
      <c r="AL35" s="67" t="s">
        <v>81</v>
      </c>
      <c r="AM35" s="203"/>
    </row>
    <row r="36" spans="1:41" ht="321" customHeight="1" x14ac:dyDescent="0.25">
      <c r="A36" s="213"/>
      <c r="B36" s="213"/>
      <c r="C36" s="265"/>
      <c r="D36" s="234"/>
      <c r="E36" s="268"/>
      <c r="F36" s="271"/>
      <c r="G36" s="274"/>
      <c r="H36" s="277"/>
      <c r="I36" s="232"/>
      <c r="J36" s="234"/>
      <c r="K36" s="237"/>
      <c r="L36" s="228"/>
      <c r="M36" s="222"/>
      <c r="N36" s="204"/>
      <c r="O36" s="225"/>
      <c r="P36" s="225"/>
      <c r="Q36" s="198"/>
      <c r="R36" s="230"/>
      <c r="S36" s="208"/>
      <c r="T36" s="75" t="s">
        <v>82</v>
      </c>
      <c r="U36" s="76">
        <v>0.2</v>
      </c>
      <c r="V36" s="55">
        <f t="shared" si="4"/>
        <v>0.19354838709677422</v>
      </c>
      <c r="W36" s="56">
        <f t="shared" si="0"/>
        <v>0.967741935483871</v>
      </c>
      <c r="X36" s="57">
        <f t="shared" si="1"/>
        <v>0.24</v>
      </c>
      <c r="Y36" s="58">
        <f t="shared" si="2"/>
        <v>1.2</v>
      </c>
      <c r="Z36" s="77" t="s">
        <v>83</v>
      </c>
      <c r="AA36" s="75" t="s">
        <v>84</v>
      </c>
      <c r="AB36" s="75" t="s">
        <v>77</v>
      </c>
      <c r="AC36" s="78">
        <v>31</v>
      </c>
      <c r="AD36" s="79">
        <v>25</v>
      </c>
      <c r="AE36" s="79">
        <v>30</v>
      </c>
      <c r="AF36" s="46">
        <f>+IF(AE36/AD36&lt;120%,(AE36/AD36),120%)</f>
        <v>1.2</v>
      </c>
      <c r="AG36" s="80">
        <v>1.2</v>
      </c>
      <c r="AH36" s="81" t="s">
        <v>42</v>
      </c>
      <c r="AI36" s="82" t="s">
        <v>42</v>
      </c>
      <c r="AJ36" s="83">
        <f t="shared" si="3"/>
        <v>0.967741935483871</v>
      </c>
      <c r="AK36" s="84"/>
      <c r="AL36" s="85" t="s">
        <v>85</v>
      </c>
      <c r="AM36" s="210"/>
    </row>
    <row r="37" spans="1:41" ht="157.5" x14ac:dyDescent="0.25">
      <c r="A37" s="213"/>
      <c r="B37" s="213"/>
      <c r="C37" s="265"/>
      <c r="D37" s="234"/>
      <c r="E37" s="268"/>
      <c r="F37" s="271"/>
      <c r="G37" s="274"/>
      <c r="H37" s="277"/>
      <c r="I37" s="232"/>
      <c r="J37" s="234"/>
      <c r="K37" s="237"/>
      <c r="L37" s="228"/>
      <c r="M37" s="222"/>
      <c r="N37" s="204"/>
      <c r="O37" s="211" t="s">
        <v>86</v>
      </c>
      <c r="P37" s="211">
        <v>0.51</v>
      </c>
      <c r="Q37" s="86"/>
      <c r="R37" s="87"/>
      <c r="S37" s="88"/>
      <c r="T37" s="75" t="s">
        <v>87</v>
      </c>
      <c r="U37" s="76">
        <v>0.5</v>
      </c>
      <c r="V37" s="89">
        <f t="shared" si="4"/>
        <v>0.5</v>
      </c>
      <c r="W37" s="90">
        <f t="shared" si="0"/>
        <v>1</v>
      </c>
      <c r="X37" s="91"/>
      <c r="Y37" s="92"/>
      <c r="Z37" s="77" t="s">
        <v>39</v>
      </c>
      <c r="AA37" s="75" t="s">
        <v>88</v>
      </c>
      <c r="AB37" s="75" t="s">
        <v>41</v>
      </c>
      <c r="AC37" s="78">
        <v>1</v>
      </c>
      <c r="AD37" s="79">
        <v>1</v>
      </c>
      <c r="AE37" s="79">
        <v>1</v>
      </c>
      <c r="AF37" s="46"/>
      <c r="AG37" s="80">
        <v>1</v>
      </c>
      <c r="AH37" s="81"/>
      <c r="AI37" s="82"/>
      <c r="AJ37" s="83">
        <f t="shared" si="3"/>
        <v>1</v>
      </c>
      <c r="AK37" s="84"/>
      <c r="AL37" s="85" t="s">
        <v>89</v>
      </c>
      <c r="AM37" s="93"/>
    </row>
    <row r="38" spans="1:41" ht="168.75" customHeight="1" thickBot="1" x14ac:dyDescent="0.3">
      <c r="A38" s="214"/>
      <c r="B38" s="214"/>
      <c r="C38" s="265"/>
      <c r="D38" s="234"/>
      <c r="E38" s="268"/>
      <c r="F38" s="271"/>
      <c r="G38" s="274"/>
      <c r="H38" s="277"/>
      <c r="I38" s="232"/>
      <c r="J38" s="234"/>
      <c r="K38" s="237"/>
      <c r="L38" s="228"/>
      <c r="M38" s="222"/>
      <c r="N38" s="204"/>
      <c r="O38" s="205"/>
      <c r="P38" s="205"/>
      <c r="Q38" s="94">
        <f>SUM(V38:V38)*P37</f>
        <v>1.6065000000000001E-3</v>
      </c>
      <c r="R38" s="95">
        <f>+Q38/P37</f>
        <v>3.15E-3</v>
      </c>
      <c r="S38" s="96" cm="1">
        <f t="array" ref="S38">SUM(X38:X38/P37)</f>
        <v>1.1229946524064169</v>
      </c>
      <c r="T38" s="75" t="s">
        <v>90</v>
      </c>
      <c r="U38" s="76">
        <v>0.5</v>
      </c>
      <c r="V38" s="89">
        <f t="shared" si="4"/>
        <v>3.15E-3</v>
      </c>
      <c r="W38" s="90">
        <f t="shared" si="0"/>
        <v>6.3E-3</v>
      </c>
      <c r="X38" s="91">
        <f>+U38*AF38</f>
        <v>0.57272727272727264</v>
      </c>
      <c r="Y38" s="92">
        <f>+X38/U38</f>
        <v>1.1454545454545453</v>
      </c>
      <c r="Z38" s="77" t="s">
        <v>50</v>
      </c>
      <c r="AA38" s="75" t="s">
        <v>91</v>
      </c>
      <c r="AB38" s="75" t="s">
        <v>47</v>
      </c>
      <c r="AC38" s="78">
        <v>100</v>
      </c>
      <c r="AD38" s="97">
        <v>0.55000000000000004</v>
      </c>
      <c r="AE38" s="97">
        <v>0.63</v>
      </c>
      <c r="AF38" s="46">
        <f>+IF(AE38/AD38&lt;120%,(AE38/AD38),120%)</f>
        <v>1.1454545454545453</v>
      </c>
      <c r="AG38" s="80">
        <f>IF((AE38/AD38)&gt;120,120,(AE38/AD38))</f>
        <v>1.1454545454545453</v>
      </c>
      <c r="AH38" s="81" t="s">
        <v>42</v>
      </c>
      <c r="AI38" s="82" t="s">
        <v>42</v>
      </c>
      <c r="AJ38" s="83">
        <f t="shared" si="3"/>
        <v>6.3E-3</v>
      </c>
      <c r="AK38" s="84"/>
      <c r="AL38" s="85" t="s">
        <v>92</v>
      </c>
      <c r="AM38" s="98"/>
    </row>
    <row r="39" spans="1:41" ht="173.25" customHeight="1" x14ac:dyDescent="0.25">
      <c r="A39" s="212" t="s">
        <v>93</v>
      </c>
      <c r="B39" s="212" t="s">
        <v>94</v>
      </c>
      <c r="C39" s="215" t="s">
        <v>95</v>
      </c>
      <c r="D39" s="188">
        <v>0.6</v>
      </c>
      <c r="E39" s="99">
        <f>+SUM(K39:K48)*D39</f>
        <v>0.84375</v>
      </c>
      <c r="F39" s="100">
        <f>+E39/D39</f>
        <v>1.40625</v>
      </c>
      <c r="G39" s="101">
        <f>+SUM(M39:M48)*D39</f>
        <v>1.02</v>
      </c>
      <c r="H39" s="218"/>
      <c r="I39" s="186" t="s">
        <v>96</v>
      </c>
      <c r="J39" s="188">
        <v>0.25</v>
      </c>
      <c r="K39" s="102">
        <f>+SUM(V39:V42)*J39</f>
        <v>9.375E-2</v>
      </c>
      <c r="L39" s="103">
        <f>+K39/J39</f>
        <v>0.375</v>
      </c>
      <c r="M39" s="104">
        <f>+SUM(X39:X42)*J39</f>
        <v>0.3</v>
      </c>
      <c r="N39" s="190"/>
      <c r="O39" s="105" t="s">
        <v>97</v>
      </c>
      <c r="P39" s="106">
        <v>0.2</v>
      </c>
      <c r="Q39" s="197">
        <f>SUM(V39:V40)*P39</f>
        <v>7.5000000000000011E-2</v>
      </c>
      <c r="R39" s="199">
        <f>+Q39/P39</f>
        <v>0.37500000000000006</v>
      </c>
      <c r="S39" s="201" cm="1">
        <f t="array" ref="S39">SUM(X39:X40/P39)</f>
        <v>5.9999999999999991</v>
      </c>
      <c r="T39" s="36" t="s">
        <v>98</v>
      </c>
      <c r="U39" s="37">
        <v>1</v>
      </c>
      <c r="V39" s="38">
        <f t="shared" si="4"/>
        <v>0</v>
      </c>
      <c r="W39" s="39">
        <f t="shared" si="0"/>
        <v>0</v>
      </c>
      <c r="X39" s="40">
        <f>+U39*AF39</f>
        <v>1.2</v>
      </c>
      <c r="Y39" s="41">
        <f>+X39/U39</f>
        <v>1.2</v>
      </c>
      <c r="Z39" s="107" t="s">
        <v>99</v>
      </c>
      <c r="AA39" s="36" t="s">
        <v>100</v>
      </c>
      <c r="AB39" s="36" t="s">
        <v>41</v>
      </c>
      <c r="AC39" s="108">
        <v>1</v>
      </c>
      <c r="AD39" s="45">
        <v>0</v>
      </c>
      <c r="AE39" s="45">
        <v>0</v>
      </c>
      <c r="AF39" s="109">
        <v>1.2</v>
      </c>
      <c r="AG39" s="109">
        <v>0</v>
      </c>
      <c r="AH39" s="48" t="s">
        <v>42</v>
      </c>
      <c r="AI39" s="110" t="s">
        <v>42</v>
      </c>
      <c r="AJ39" s="50">
        <f t="shared" si="3"/>
        <v>0</v>
      </c>
      <c r="AK39" s="51"/>
      <c r="AL39" s="52" t="s">
        <v>101</v>
      </c>
      <c r="AM39" s="203"/>
    </row>
    <row r="40" spans="1:41" ht="105" x14ac:dyDescent="0.25">
      <c r="A40" s="213"/>
      <c r="B40" s="213"/>
      <c r="C40" s="216"/>
      <c r="D40" s="189"/>
      <c r="E40" s="111"/>
      <c r="F40" s="112"/>
      <c r="G40" s="113"/>
      <c r="H40" s="219"/>
      <c r="I40" s="187"/>
      <c r="J40" s="189"/>
      <c r="K40" s="114"/>
      <c r="L40" s="115"/>
      <c r="M40" s="116"/>
      <c r="N40" s="191"/>
      <c r="O40" s="204" t="s">
        <v>102</v>
      </c>
      <c r="P40" s="191">
        <v>0.8</v>
      </c>
      <c r="Q40" s="198"/>
      <c r="R40" s="200"/>
      <c r="S40" s="202"/>
      <c r="T40" s="53" t="s">
        <v>103</v>
      </c>
      <c r="U40" s="54">
        <v>0.5</v>
      </c>
      <c r="V40" s="55">
        <f t="shared" si="4"/>
        <v>0.375</v>
      </c>
      <c r="W40" s="56">
        <f t="shared" si="0"/>
        <v>0.75</v>
      </c>
      <c r="X40" s="57">
        <f>+U40*AF40</f>
        <v>0</v>
      </c>
      <c r="Y40" s="58">
        <f>+X40/U40</f>
        <v>0</v>
      </c>
      <c r="Z40" s="74" t="s">
        <v>75</v>
      </c>
      <c r="AA40" s="117" t="s">
        <v>104</v>
      </c>
      <c r="AB40" s="53" t="s">
        <v>105</v>
      </c>
      <c r="AC40" s="70">
        <v>4</v>
      </c>
      <c r="AD40" s="72">
        <v>3</v>
      </c>
      <c r="AE40" s="72">
        <v>3</v>
      </c>
      <c r="AF40" s="62"/>
      <c r="AG40" s="63">
        <f>IF((AE40/AD40)&gt;120,120,(AE40/AD40))</f>
        <v>1</v>
      </c>
      <c r="AH40" s="64" t="s">
        <v>42</v>
      </c>
      <c r="AI40" s="118" t="s">
        <v>42</v>
      </c>
      <c r="AJ40" s="65">
        <f t="shared" si="3"/>
        <v>0.75</v>
      </c>
      <c r="AK40" s="66"/>
      <c r="AL40" s="67" t="s">
        <v>106</v>
      </c>
      <c r="AM40" s="203"/>
    </row>
    <row r="41" spans="1:41" ht="201.75" customHeight="1" thickBot="1" x14ac:dyDescent="0.3">
      <c r="A41" s="213"/>
      <c r="B41" s="213"/>
      <c r="C41" s="216"/>
      <c r="D41" s="189"/>
      <c r="E41" s="111"/>
      <c r="F41" s="112"/>
      <c r="G41" s="113"/>
      <c r="H41" s="219"/>
      <c r="I41" s="187"/>
      <c r="J41" s="189"/>
      <c r="K41" s="114"/>
      <c r="L41" s="115"/>
      <c r="M41" s="116"/>
      <c r="N41" s="191"/>
      <c r="O41" s="196"/>
      <c r="P41" s="205"/>
      <c r="Q41" s="119">
        <f>SUM(V41:V41)*P40</f>
        <v>0</v>
      </c>
      <c r="R41" s="120">
        <f>+Q41/P40</f>
        <v>0</v>
      </c>
      <c r="S41" s="121" cm="1">
        <f t="array" ref="S41">SUM(X41:X41/P40)</f>
        <v>0</v>
      </c>
      <c r="T41" s="75" t="s">
        <v>107</v>
      </c>
      <c r="U41" s="122">
        <v>0.5</v>
      </c>
      <c r="V41" s="89">
        <f t="shared" si="4"/>
        <v>0</v>
      </c>
      <c r="W41" s="90">
        <f t="shared" si="0"/>
        <v>0</v>
      </c>
      <c r="X41" s="91">
        <f>+U41*AF41</f>
        <v>0</v>
      </c>
      <c r="Y41" s="92">
        <f>+X41/U41</f>
        <v>0</v>
      </c>
      <c r="Z41" s="123" t="s">
        <v>108</v>
      </c>
      <c r="AA41" s="75" t="s">
        <v>109</v>
      </c>
      <c r="AB41" s="75" t="s">
        <v>105</v>
      </c>
      <c r="AC41" s="78">
        <v>2</v>
      </c>
      <c r="AD41" s="79">
        <v>0</v>
      </c>
      <c r="AE41" s="79">
        <v>0</v>
      </c>
      <c r="AF41" s="46"/>
      <c r="AG41" s="80">
        <v>1</v>
      </c>
      <c r="AH41" s="81" t="s">
        <v>42</v>
      </c>
      <c r="AI41" s="124" t="s">
        <v>42</v>
      </c>
      <c r="AJ41" s="83">
        <f t="shared" si="3"/>
        <v>0</v>
      </c>
      <c r="AK41" s="84"/>
      <c r="AL41" s="85" t="s">
        <v>110</v>
      </c>
      <c r="AM41" s="98"/>
    </row>
    <row r="42" spans="1:41" ht="262.5" x14ac:dyDescent="0.25">
      <c r="A42" s="213"/>
      <c r="B42" s="213"/>
      <c r="C42" s="216"/>
      <c r="D42" s="189"/>
      <c r="E42" s="111"/>
      <c r="F42" s="112"/>
      <c r="G42" s="113"/>
      <c r="H42" s="219"/>
      <c r="I42" s="186" t="s">
        <v>111</v>
      </c>
      <c r="J42" s="188">
        <v>0.35</v>
      </c>
      <c r="K42" s="125">
        <f>+SUM(V42:V48)*J42</f>
        <v>1.3125</v>
      </c>
      <c r="L42" s="126">
        <f>+K42/J42</f>
        <v>3.7500000000000004</v>
      </c>
      <c r="M42" s="127">
        <f>+SUM(X42:X48)*J42</f>
        <v>1.4</v>
      </c>
      <c r="N42" s="190"/>
      <c r="O42" s="106" t="s">
        <v>112</v>
      </c>
      <c r="P42" s="106">
        <v>0.15</v>
      </c>
      <c r="Q42" s="128"/>
      <c r="R42" s="129"/>
      <c r="S42" s="130"/>
      <c r="T42" s="36" t="s">
        <v>113</v>
      </c>
      <c r="U42" s="37">
        <v>1</v>
      </c>
      <c r="V42" s="38"/>
      <c r="W42" s="39"/>
      <c r="X42" s="40"/>
      <c r="Y42" s="41"/>
      <c r="Z42" s="107" t="s">
        <v>114</v>
      </c>
      <c r="AA42" s="36" t="s">
        <v>115</v>
      </c>
      <c r="AB42" s="36" t="s">
        <v>116</v>
      </c>
      <c r="AC42" s="131">
        <v>38.4</v>
      </c>
      <c r="AD42" s="132">
        <v>32.15</v>
      </c>
      <c r="AE42" s="45">
        <v>29.105</v>
      </c>
      <c r="AF42" s="109"/>
      <c r="AG42" s="109">
        <f>IF((AE42/AD42)&gt;120,120,(AE42/AD42))</f>
        <v>0.90528771384136864</v>
      </c>
      <c r="AH42" s="48"/>
      <c r="AI42" s="133"/>
      <c r="AJ42" s="50"/>
      <c r="AK42" s="51"/>
      <c r="AL42" s="52" t="s">
        <v>117</v>
      </c>
      <c r="AM42" s="52"/>
      <c r="AO42" s="134"/>
    </row>
    <row r="43" spans="1:41" ht="236.25" x14ac:dyDescent="0.25">
      <c r="A43" s="213"/>
      <c r="B43" s="213"/>
      <c r="C43" s="216"/>
      <c r="D43" s="189"/>
      <c r="E43" s="111"/>
      <c r="F43" s="112"/>
      <c r="G43" s="113"/>
      <c r="H43" s="219"/>
      <c r="I43" s="187"/>
      <c r="J43" s="189"/>
      <c r="K43" s="135"/>
      <c r="L43" s="136"/>
      <c r="M43" s="137"/>
      <c r="N43" s="191"/>
      <c r="O43" s="138" t="s">
        <v>118</v>
      </c>
      <c r="P43" s="138">
        <v>0.05</v>
      </c>
      <c r="Q43" s="139"/>
      <c r="R43" s="140"/>
      <c r="S43" s="141"/>
      <c r="T43" s="53" t="s">
        <v>119</v>
      </c>
      <c r="U43" s="54">
        <v>1</v>
      </c>
      <c r="V43" s="55">
        <f>+U43*AJ43</f>
        <v>1</v>
      </c>
      <c r="W43" s="56">
        <f>+V43/U43</f>
        <v>1</v>
      </c>
      <c r="X43" s="57">
        <f>+U43*AF43</f>
        <v>1</v>
      </c>
      <c r="Y43" s="58">
        <f>+X43/U43</f>
        <v>1</v>
      </c>
      <c r="Z43" s="74" t="s">
        <v>120</v>
      </c>
      <c r="AA43" s="53" t="s">
        <v>121</v>
      </c>
      <c r="AB43" s="53" t="s">
        <v>122</v>
      </c>
      <c r="AC43" s="142">
        <v>1</v>
      </c>
      <c r="AD43" s="143">
        <v>1</v>
      </c>
      <c r="AE43" s="143">
        <v>1</v>
      </c>
      <c r="AF43" s="62">
        <f>+IF(AE43/AD43&lt;120%,(AE43/AD43),120%)</f>
        <v>1</v>
      </c>
      <c r="AG43" s="63">
        <v>1</v>
      </c>
      <c r="AH43" s="64" t="s">
        <v>42</v>
      </c>
      <c r="AI43" s="144" t="s">
        <v>42</v>
      </c>
      <c r="AJ43" s="65">
        <f>+AE43/AC43</f>
        <v>1</v>
      </c>
      <c r="AK43" s="66"/>
      <c r="AL43" s="67" t="s">
        <v>123</v>
      </c>
      <c r="AM43" s="67"/>
      <c r="AO43" s="134"/>
    </row>
    <row r="44" spans="1:41" ht="409.5" x14ac:dyDescent="0.25">
      <c r="A44" s="213"/>
      <c r="B44" s="213"/>
      <c r="C44" s="216"/>
      <c r="D44" s="189"/>
      <c r="E44" s="111"/>
      <c r="F44" s="112"/>
      <c r="G44" s="113"/>
      <c r="H44" s="219"/>
      <c r="I44" s="187"/>
      <c r="J44" s="189"/>
      <c r="K44" s="135"/>
      <c r="L44" s="136"/>
      <c r="M44" s="137"/>
      <c r="N44" s="191"/>
      <c r="O44" s="138" t="s">
        <v>124</v>
      </c>
      <c r="P44" s="138">
        <v>0.4</v>
      </c>
      <c r="Q44" s="139"/>
      <c r="R44" s="140"/>
      <c r="S44" s="141"/>
      <c r="T44" s="53" t="s">
        <v>125</v>
      </c>
      <c r="U44" s="54">
        <v>1</v>
      </c>
      <c r="V44" s="55"/>
      <c r="W44" s="56"/>
      <c r="X44" s="57"/>
      <c r="Y44" s="58"/>
      <c r="Z44" s="74" t="s">
        <v>126</v>
      </c>
      <c r="AA44" s="53" t="s">
        <v>127</v>
      </c>
      <c r="AB44" s="53" t="s">
        <v>116</v>
      </c>
      <c r="AC44" s="142">
        <v>123.07</v>
      </c>
      <c r="AD44" s="145">
        <v>15.26</v>
      </c>
      <c r="AE44" s="72">
        <v>44.08</v>
      </c>
      <c r="AF44" s="62"/>
      <c r="AG44" s="63">
        <v>1.2</v>
      </c>
      <c r="AH44" s="64"/>
      <c r="AI44" s="144"/>
      <c r="AJ44" s="65"/>
      <c r="AK44" s="66"/>
      <c r="AL44" s="67" t="s">
        <v>128</v>
      </c>
      <c r="AM44" s="67"/>
      <c r="AO44" s="134"/>
    </row>
    <row r="45" spans="1:41" ht="407.25" customHeight="1" thickBot="1" x14ac:dyDescent="0.3">
      <c r="A45" s="213"/>
      <c r="B45" s="213"/>
      <c r="C45" s="216"/>
      <c r="D45" s="189"/>
      <c r="E45" s="111"/>
      <c r="F45" s="112"/>
      <c r="G45" s="113"/>
      <c r="H45" s="219"/>
      <c r="I45" s="187"/>
      <c r="J45" s="189"/>
      <c r="K45" s="146"/>
      <c r="L45" s="147"/>
      <c r="M45" s="148"/>
      <c r="N45" s="191"/>
      <c r="O45" s="149" t="s">
        <v>129</v>
      </c>
      <c r="P45" s="149">
        <v>0.4</v>
      </c>
      <c r="Q45" s="119"/>
      <c r="R45" s="95"/>
      <c r="S45" s="150"/>
      <c r="T45" s="75" t="s">
        <v>130</v>
      </c>
      <c r="U45" s="122">
        <v>1</v>
      </c>
      <c r="V45" s="89"/>
      <c r="W45" s="90"/>
      <c r="X45" s="91"/>
      <c r="Y45" s="92"/>
      <c r="Z45" s="77" t="s">
        <v>126</v>
      </c>
      <c r="AA45" s="75" t="s">
        <v>131</v>
      </c>
      <c r="AB45" s="75" t="s">
        <v>116</v>
      </c>
      <c r="AC45" s="151">
        <v>421.91</v>
      </c>
      <c r="AD45" s="152">
        <v>163.56</v>
      </c>
      <c r="AE45" s="153">
        <v>251.07</v>
      </c>
      <c r="AF45" s="46"/>
      <c r="AG45" s="80">
        <v>1.2</v>
      </c>
      <c r="AH45" s="81"/>
      <c r="AI45" s="154"/>
      <c r="AJ45" s="83"/>
      <c r="AK45" s="84"/>
      <c r="AL45" s="85" t="s">
        <v>132</v>
      </c>
      <c r="AM45" s="85"/>
      <c r="AO45" s="134"/>
    </row>
    <row r="46" spans="1:41" ht="341.25" x14ac:dyDescent="0.25">
      <c r="A46" s="213"/>
      <c r="B46" s="213"/>
      <c r="C46" s="216"/>
      <c r="D46" s="189"/>
      <c r="E46" s="111"/>
      <c r="F46" s="112"/>
      <c r="G46" s="113"/>
      <c r="H46" s="219"/>
      <c r="I46" s="186" t="s">
        <v>133</v>
      </c>
      <c r="J46" s="188">
        <v>0.25</v>
      </c>
      <c r="K46" s="155"/>
      <c r="L46" s="126"/>
      <c r="M46" s="127"/>
      <c r="N46" s="194"/>
      <c r="O46" s="156" t="s">
        <v>134</v>
      </c>
      <c r="P46" s="106">
        <v>0.35</v>
      </c>
      <c r="Q46" s="157">
        <f>+V46*P46</f>
        <v>0.35</v>
      </c>
      <c r="R46" s="129">
        <f>+Q46/P46</f>
        <v>1</v>
      </c>
      <c r="S46" s="130">
        <f>+X46/P46</f>
        <v>2.8571428571428572</v>
      </c>
      <c r="T46" s="36" t="s">
        <v>135</v>
      </c>
      <c r="U46" s="37">
        <v>1</v>
      </c>
      <c r="V46" s="38">
        <f>+U46*AJ46</f>
        <v>1</v>
      </c>
      <c r="W46" s="39">
        <f>+V46/U46</f>
        <v>1</v>
      </c>
      <c r="X46" s="40">
        <f>+U46*AF46</f>
        <v>1</v>
      </c>
      <c r="Y46" s="41">
        <f>+X46/U46</f>
        <v>1</v>
      </c>
      <c r="Z46" s="107" t="s">
        <v>136</v>
      </c>
      <c r="AA46" s="36" t="s">
        <v>137</v>
      </c>
      <c r="AB46" s="36" t="s">
        <v>116</v>
      </c>
      <c r="AC46" s="108">
        <v>623</v>
      </c>
      <c r="AD46" s="45">
        <v>623</v>
      </c>
      <c r="AE46" s="45">
        <v>623</v>
      </c>
      <c r="AF46" s="109">
        <f>+IF(AE46/AD46&lt;120%,(AE46/AD46),120%)</f>
        <v>1</v>
      </c>
      <c r="AG46" s="47">
        <f>IF((AE46/AD46)&gt;120,120,(AE46/AD46))</f>
        <v>1</v>
      </c>
      <c r="AH46" s="48" t="s">
        <v>42</v>
      </c>
      <c r="AI46" s="110" t="s">
        <v>42</v>
      </c>
      <c r="AJ46" s="50">
        <f>+AE46/AC46</f>
        <v>1</v>
      </c>
      <c r="AK46" s="51"/>
      <c r="AL46" s="52" t="s">
        <v>138</v>
      </c>
      <c r="AM46" s="52"/>
    </row>
    <row r="47" spans="1:41" ht="183.75" x14ac:dyDescent="0.25">
      <c r="A47" s="213"/>
      <c r="B47" s="213"/>
      <c r="C47" s="216"/>
      <c r="D47" s="189"/>
      <c r="E47" s="111"/>
      <c r="F47" s="112"/>
      <c r="G47" s="113"/>
      <c r="H47" s="219"/>
      <c r="I47" s="187"/>
      <c r="J47" s="189"/>
      <c r="K47" s="158"/>
      <c r="L47" s="136"/>
      <c r="M47" s="137"/>
      <c r="N47" s="195"/>
      <c r="O47" s="159" t="s">
        <v>139</v>
      </c>
      <c r="P47" s="138">
        <v>0.35</v>
      </c>
      <c r="Q47" s="160">
        <f>+V47*P47</f>
        <v>0.35</v>
      </c>
      <c r="R47" s="140">
        <f>+Q47/P47</f>
        <v>1</v>
      </c>
      <c r="S47" s="141">
        <f>+X47/P47</f>
        <v>2.8571428571428572</v>
      </c>
      <c r="T47" s="53" t="s">
        <v>140</v>
      </c>
      <c r="U47" s="54">
        <v>1</v>
      </c>
      <c r="V47" s="55">
        <f>+U47*AJ47</f>
        <v>1</v>
      </c>
      <c r="W47" s="56">
        <f>+V47/U47</f>
        <v>1</v>
      </c>
      <c r="X47" s="57">
        <f>+U47*AF47</f>
        <v>1</v>
      </c>
      <c r="Y47" s="58">
        <f>+X47/U47</f>
        <v>1</v>
      </c>
      <c r="Z47" s="74" t="s">
        <v>141</v>
      </c>
      <c r="AA47" s="53" t="s">
        <v>142</v>
      </c>
      <c r="AB47" s="53" t="s">
        <v>143</v>
      </c>
      <c r="AC47" s="60">
        <v>1</v>
      </c>
      <c r="AD47" s="71">
        <v>1</v>
      </c>
      <c r="AE47" s="71">
        <v>1</v>
      </c>
      <c r="AF47" s="62">
        <f>+IF(AE47/AD47&lt;120%,(AE47/AD47),120%)</f>
        <v>1</v>
      </c>
      <c r="AG47" s="63">
        <v>1</v>
      </c>
      <c r="AH47" s="64" t="s">
        <v>42</v>
      </c>
      <c r="AI47" s="49" t="s">
        <v>42</v>
      </c>
      <c r="AJ47" s="65">
        <f>+AE47/AC47</f>
        <v>1</v>
      </c>
      <c r="AK47" s="66"/>
      <c r="AL47" s="67" t="s">
        <v>144</v>
      </c>
      <c r="AM47" s="67"/>
    </row>
    <row r="48" spans="1:41" ht="221.25" customHeight="1" thickBot="1" x14ac:dyDescent="0.3">
      <c r="A48" s="213"/>
      <c r="B48" s="213"/>
      <c r="C48" s="216"/>
      <c r="D48" s="189"/>
      <c r="E48" s="161"/>
      <c r="F48" s="162"/>
      <c r="G48" s="163"/>
      <c r="H48" s="219"/>
      <c r="I48" s="192"/>
      <c r="J48" s="193"/>
      <c r="K48" s="164"/>
      <c r="L48" s="165"/>
      <c r="M48" s="166"/>
      <c r="N48" s="196"/>
      <c r="O48" s="167" t="s">
        <v>145</v>
      </c>
      <c r="P48" s="138">
        <v>0.3</v>
      </c>
      <c r="Q48" s="164">
        <f>+V48*P48</f>
        <v>0.22499999999999998</v>
      </c>
      <c r="R48" s="165">
        <f>+Q48/P48</f>
        <v>0.75</v>
      </c>
      <c r="S48" s="166">
        <f>+X48/P48</f>
        <v>3.3333333333333335</v>
      </c>
      <c r="T48" s="168" t="s">
        <v>146</v>
      </c>
      <c r="U48" s="169">
        <v>1</v>
      </c>
      <c r="V48" s="170">
        <f>+U48*AJ48</f>
        <v>0.75</v>
      </c>
      <c r="W48" s="171">
        <f>+V48/U48</f>
        <v>0.75</v>
      </c>
      <c r="X48" s="172">
        <f>+U48*AF48</f>
        <v>1</v>
      </c>
      <c r="Y48" s="173">
        <f>+X48/U48</f>
        <v>1</v>
      </c>
      <c r="Z48" s="174" t="s">
        <v>141</v>
      </c>
      <c r="AA48" s="168" t="s">
        <v>147</v>
      </c>
      <c r="AB48" s="168" t="s">
        <v>148</v>
      </c>
      <c r="AC48" s="175">
        <v>4</v>
      </c>
      <c r="AD48" s="176">
        <v>3</v>
      </c>
      <c r="AE48" s="176">
        <v>3</v>
      </c>
      <c r="AF48" s="177">
        <f>+IF(AE48/AD48&lt;120%,(AE48/AD48),120%)</f>
        <v>1</v>
      </c>
      <c r="AG48" s="178">
        <f>IF((AE48/AD48)&gt;120,120,(AE48/AD48))</f>
        <v>1</v>
      </c>
      <c r="AH48" s="179" t="s">
        <v>42</v>
      </c>
      <c r="AI48" s="180" t="s">
        <v>42</v>
      </c>
      <c r="AJ48" s="181">
        <f>+AE48/AC48</f>
        <v>0.75</v>
      </c>
      <c r="AK48" s="182"/>
      <c r="AL48" s="183" t="s">
        <v>149</v>
      </c>
      <c r="AM48" s="183"/>
    </row>
    <row r="49" spans="1:39" ht="288.75" customHeight="1" thickBot="1" x14ac:dyDescent="0.3">
      <c r="A49" s="214"/>
      <c r="B49" s="214"/>
      <c r="C49" s="217"/>
      <c r="D49" s="193"/>
      <c r="E49" s="161"/>
      <c r="F49" s="162"/>
      <c r="G49" s="163"/>
      <c r="H49" s="220"/>
      <c r="I49" s="184" t="s">
        <v>150</v>
      </c>
      <c r="J49" s="37">
        <v>0.15</v>
      </c>
      <c r="K49" s="155"/>
      <c r="L49" s="126"/>
      <c r="M49" s="127"/>
      <c r="N49" s="138"/>
      <c r="O49" s="167" t="s">
        <v>151</v>
      </c>
      <c r="P49" s="138">
        <v>1</v>
      </c>
      <c r="Q49" s="164"/>
      <c r="R49" s="165"/>
      <c r="S49" s="166"/>
      <c r="T49" s="168" t="s">
        <v>152</v>
      </c>
      <c r="U49" s="169">
        <v>1</v>
      </c>
      <c r="V49" s="170"/>
      <c r="W49" s="171"/>
      <c r="X49" s="172"/>
      <c r="Y49" s="173"/>
      <c r="Z49" s="174" t="s">
        <v>50</v>
      </c>
      <c r="AA49" s="168" t="s">
        <v>153</v>
      </c>
      <c r="AB49" s="168" t="s">
        <v>47</v>
      </c>
      <c r="AC49" s="175">
        <v>100</v>
      </c>
      <c r="AD49" s="176">
        <v>100</v>
      </c>
      <c r="AE49" s="176">
        <v>100</v>
      </c>
      <c r="AF49" s="177"/>
      <c r="AG49" s="178">
        <v>1</v>
      </c>
      <c r="AH49" s="179"/>
      <c r="AI49" s="180"/>
      <c r="AJ49" s="181"/>
      <c r="AK49" s="182"/>
      <c r="AL49" s="183" t="s">
        <v>154</v>
      </c>
      <c r="AM49" s="183"/>
    </row>
    <row r="51" spans="1:39" x14ac:dyDescent="0.25">
      <c r="AL51" s="185"/>
      <c r="AM51" s="185"/>
    </row>
  </sheetData>
  <autoFilter ref="C25:AL49" xr:uid="{0E8F8555-1EAE-49D9-BBA9-1382328AF5D6}">
    <filterColumn colId="29" showButton="0"/>
    <filterColumn colId="30" showButton="0"/>
    <filterColumn colId="31" showButton="0"/>
  </autoFilter>
  <mergeCells count="61">
    <mergeCell ref="AF25:AI25"/>
    <mergeCell ref="A26:A33"/>
    <mergeCell ref="B26:B33"/>
    <mergeCell ref="C26:C38"/>
    <mergeCell ref="D26:D38"/>
    <mergeCell ref="E26:E38"/>
    <mergeCell ref="F26:F38"/>
    <mergeCell ref="G26:G38"/>
    <mergeCell ref="H26:H38"/>
    <mergeCell ref="I26:I33"/>
    <mergeCell ref="J26:J33"/>
    <mergeCell ref="K26:K33"/>
    <mergeCell ref="L26:L33"/>
    <mergeCell ref="M26:M33"/>
    <mergeCell ref="N26:N33"/>
    <mergeCell ref="P27:P30"/>
    <mergeCell ref="Q27:Q30"/>
    <mergeCell ref="R27:R30"/>
    <mergeCell ref="S27:S30"/>
    <mergeCell ref="O31:O33"/>
    <mergeCell ref="P31:P33"/>
    <mergeCell ref="Q31:Q33"/>
    <mergeCell ref="R31:R33"/>
    <mergeCell ref="S31:S33"/>
    <mergeCell ref="O27:O30"/>
    <mergeCell ref="A34:A38"/>
    <mergeCell ref="B34:B38"/>
    <mergeCell ref="I34:I38"/>
    <mergeCell ref="J34:J38"/>
    <mergeCell ref="K34:K38"/>
    <mergeCell ref="I39:I41"/>
    <mergeCell ref="M34:M38"/>
    <mergeCell ref="N34:N38"/>
    <mergeCell ref="O34:O36"/>
    <mergeCell ref="P34:P36"/>
    <mergeCell ref="L34:L38"/>
    <mergeCell ref="A39:A49"/>
    <mergeCell ref="B39:B49"/>
    <mergeCell ref="C39:C49"/>
    <mergeCell ref="D39:D49"/>
    <mergeCell ref="H39:H49"/>
    <mergeCell ref="AM39:AM40"/>
    <mergeCell ref="O40:O41"/>
    <mergeCell ref="P40:P41"/>
    <mergeCell ref="S34:S36"/>
    <mergeCell ref="AM34:AM36"/>
    <mergeCell ref="O37:O38"/>
    <mergeCell ref="P37:P38"/>
    <mergeCell ref="Q34:Q36"/>
    <mergeCell ref="R34:R36"/>
    <mergeCell ref="J39:J41"/>
    <mergeCell ref="N39:N41"/>
    <mergeCell ref="Q39:Q40"/>
    <mergeCell ref="R39:R40"/>
    <mergeCell ref="S39:S40"/>
    <mergeCell ref="I42:I45"/>
    <mergeCell ref="J42:J45"/>
    <mergeCell ref="N42:N45"/>
    <mergeCell ref="I46:I48"/>
    <mergeCell ref="J46:J48"/>
    <mergeCell ref="N46:N48"/>
  </mergeCells>
  <conditionalFormatting sqref="AH26:AH38 AH40:AH41 AH44:AH48">
    <cfRule type="expression" dxfId="27" priority="25">
      <formula>+AND(AD26=0%,AE26=0%)</formula>
    </cfRule>
    <cfRule type="expression" dxfId="26" priority="29">
      <formula>+AND(AF26&gt;=70%,AF26&lt;90%)</formula>
    </cfRule>
    <cfRule type="expression" dxfId="25" priority="30">
      <formula>+AND(AD26&lt;&gt;0%,AE26=0%)</formula>
    </cfRule>
    <cfRule type="expression" dxfId="24" priority="31">
      <formula>AF26&gt;=90%</formula>
    </cfRule>
  </conditionalFormatting>
  <conditionalFormatting sqref="AH27">
    <cfRule type="expression" dxfId="23" priority="26">
      <formula>+AND(AF27&gt;=70%,AF27&lt;90%)</formula>
    </cfRule>
    <cfRule type="expression" dxfId="22" priority="27">
      <formula>+AND(AD27&lt;&gt;0%,AE27=0%)</formula>
    </cfRule>
    <cfRule type="expression" dxfId="21" priority="28">
      <formula>AF27&gt;=90%</formula>
    </cfRule>
  </conditionalFormatting>
  <conditionalFormatting sqref="AH26:AH38 AH40:AH41 AH44:AH48">
    <cfRule type="expression" dxfId="20" priority="24">
      <formula>+AND(AF26&gt;0%,AF26&lt;=69.9999999999999%,AD26&lt;&gt;0%)</formula>
    </cfRule>
  </conditionalFormatting>
  <conditionalFormatting sqref="AH39">
    <cfRule type="expression" dxfId="19" priority="20">
      <formula>+AND(AD39=0%,AE39=0%)</formula>
    </cfRule>
    <cfRule type="expression" dxfId="18" priority="21">
      <formula>+AND(AF39&gt;=70%,AF39&lt;90%)</formula>
    </cfRule>
    <cfRule type="expression" dxfId="17" priority="22">
      <formula>+AND(AD39&lt;&gt;0%,AE39=0%)</formula>
    </cfRule>
    <cfRule type="expression" dxfId="16" priority="23">
      <formula>AF39&gt;=90%</formula>
    </cfRule>
  </conditionalFormatting>
  <conditionalFormatting sqref="AH39">
    <cfRule type="expression" dxfId="15" priority="19">
      <formula>+AND(AF39&gt;0%,AF39&lt;=69.9999999999999%,AD39&lt;&gt;0%)</formula>
    </cfRule>
  </conditionalFormatting>
  <conditionalFormatting sqref="AK44:AK48 AK26:AK41">
    <cfRule type="iconSet" priority="32">
      <iconSet iconSet="4TrafficLights">
        <cfvo type="percent" val="0"/>
        <cfvo type="num" val="0" gte="0"/>
        <cfvo type="num" val="70"/>
        <cfvo type="num" val="90" gte="0"/>
      </iconSet>
    </cfRule>
  </conditionalFormatting>
  <conditionalFormatting sqref="AH42">
    <cfRule type="expression" dxfId="14" priority="7">
      <formula>+AND(AF42&gt;0%,AF42&lt;=69.9999999999999%,AD42&lt;&gt;0%)</formula>
    </cfRule>
  </conditionalFormatting>
  <conditionalFormatting sqref="AH43">
    <cfRule type="expression" dxfId="13" priority="14">
      <formula>+AND(AD43=0%,AE43=0%)</formula>
    </cfRule>
    <cfRule type="expression" dxfId="12" priority="15">
      <formula>+AND(AF43&gt;=70%,AF43&lt;90%)</formula>
    </cfRule>
    <cfRule type="expression" dxfId="11" priority="16">
      <formula>+AND(AD43&lt;&gt;0%,AE43=0%)</formula>
    </cfRule>
    <cfRule type="expression" dxfId="10" priority="17">
      <formula>AF43&gt;=90%</formula>
    </cfRule>
  </conditionalFormatting>
  <conditionalFormatting sqref="AH43">
    <cfRule type="expression" dxfId="9" priority="13">
      <formula>+AND(AF43&gt;0%,AF43&lt;=69.9999999999999%,AD43&lt;&gt;0%)</formula>
    </cfRule>
  </conditionalFormatting>
  <conditionalFormatting sqref="AK43">
    <cfRule type="iconSet" priority="18">
      <iconSet iconSet="4TrafficLights">
        <cfvo type="percent" val="0"/>
        <cfvo type="num" val="0" gte="0"/>
        <cfvo type="num" val="70"/>
        <cfvo type="num" val="90" gte="0"/>
      </iconSet>
    </cfRule>
  </conditionalFormatting>
  <conditionalFormatting sqref="AH42">
    <cfRule type="expression" dxfId="8" priority="8">
      <formula>+AND(AD42=0%,AE42=0%)</formula>
    </cfRule>
    <cfRule type="expression" dxfId="7" priority="9">
      <formula>+AND(AF42&gt;=70%,AF42&lt;90%)</formula>
    </cfRule>
    <cfRule type="expression" dxfId="6" priority="10">
      <formula>+AND(AD42&lt;&gt;0%,AE42=0%)</formula>
    </cfRule>
    <cfRule type="expression" dxfId="5" priority="11">
      <formula>AF42&gt;=90%</formula>
    </cfRule>
  </conditionalFormatting>
  <conditionalFormatting sqref="AK42">
    <cfRule type="iconSet" priority="12">
      <iconSet iconSet="4TrafficLights">
        <cfvo type="percent" val="0"/>
        <cfvo type="num" val="0" gte="0"/>
        <cfvo type="num" val="70"/>
        <cfvo type="num" val="90" gte="0"/>
      </iconSet>
    </cfRule>
  </conditionalFormatting>
  <conditionalFormatting sqref="AH49">
    <cfRule type="expression" dxfId="4" priority="2">
      <formula>+AND(AD49=0%,AE49=0%)</formula>
    </cfRule>
    <cfRule type="expression" dxfId="3" priority="3">
      <formula>+AND(AF49&gt;=70%,AF49&lt;90%)</formula>
    </cfRule>
    <cfRule type="expression" dxfId="2" priority="4">
      <formula>+AND(AD49&lt;&gt;0%,AE49=0%)</formula>
    </cfRule>
    <cfRule type="expression" dxfId="1" priority="5">
      <formula>AF49&gt;=90%</formula>
    </cfRule>
  </conditionalFormatting>
  <conditionalFormatting sqref="AH49">
    <cfRule type="expression" dxfId="0" priority="1">
      <formula>+AND(AF49&gt;0%,AF49&lt;=69.9999999999999%,AD49&lt;&gt;0%)</formula>
    </cfRule>
  </conditionalFormatting>
  <conditionalFormatting sqref="AK49">
    <cfRule type="iconSet" priority="6">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2020-11-09T14:35:29Z</dcterms:created>
  <dcterms:modified xsi:type="dcterms:W3CDTF">2020-11-18T00:13:23Z</dcterms:modified>
</cp:coreProperties>
</file>