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Ricardo\Documents\1ANI\Documentos\Plan de Acción\2021\Seguimiento\Marzo\Presentaciones\"/>
    </mc:Choice>
  </mc:AlternateContent>
  <xr:revisionPtr revIDLastSave="0" documentId="13_ncr:1_{5E415D2E-B2F0-47BE-8675-67AE37ADD4F3}" xr6:coauthVersionLast="46" xr6:coauthVersionMax="46" xr10:uidLastSave="{00000000-0000-0000-0000-000000000000}"/>
  <bookViews>
    <workbookView xWindow="-120" yWindow="-120" windowWidth="29040" windowHeight="15840" xr2:uid="{025C23F7-A20B-4985-92AA-C25ADCDD3E5D}"/>
  </bookViews>
  <sheets>
    <sheet name="Tablero" sheetId="1" r:id="rId1"/>
  </sheets>
  <externalReferences>
    <externalReference r:id="rId2"/>
  </externalReferences>
  <definedNames>
    <definedName name="_xlnm._FilterDatabase" localSheetId="0" hidden="1">Tablero!$C$25:$AL$43</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9" i="1" l="1"/>
  <c r="AJ40" i="1" l="1"/>
  <c r="V40" i="1" s="1"/>
  <c r="W40" i="1" s="1"/>
  <c r="AJ39" i="1"/>
  <c r="V39" i="1" s="1"/>
  <c r="W39" i="1" s="1"/>
  <c r="AJ43" i="1"/>
  <c r="V43" i="1" s="1"/>
  <c r="W43" i="1" s="1"/>
  <c r="AF43" i="1"/>
  <c r="X43" i="1" s="1"/>
  <c r="AJ42" i="1"/>
  <c r="V42" i="1" s="1"/>
  <c r="AF42" i="1"/>
  <c r="X42" i="1" s="1"/>
  <c r="AJ41" i="1"/>
  <c r="V41" i="1" s="1"/>
  <c r="AF41" i="1"/>
  <c r="X41" i="1" s="1"/>
  <c r="AJ38" i="1"/>
  <c r="V38" i="1" s="1"/>
  <c r="W38" i="1" s="1"/>
  <c r="AF38" i="1"/>
  <c r="X38" i="1" s="1"/>
  <c r="Y38" i="1" s="1"/>
  <c r="AJ37" i="1"/>
  <c r="V37" i="1" s="1"/>
  <c r="W37" i="1" s="1"/>
  <c r="AJ36" i="1"/>
  <c r="V36" i="1" s="1"/>
  <c r="X36" i="1"/>
  <c r="Y36" i="1" s="1"/>
  <c r="AJ35" i="1"/>
  <c r="V35" i="1" s="1"/>
  <c r="X35" i="1"/>
  <c r="Y35" i="1" s="1"/>
  <c r="AJ34" i="1"/>
  <c r="V34" i="1" s="1"/>
  <c r="W34" i="1" s="1"/>
  <c r="X34" i="1"/>
  <c r="Y34" i="1" s="1"/>
  <c r="AJ33" i="1"/>
  <c r="V33" i="1" s="1"/>
  <c r="Q33" i="1" s="1"/>
  <c r="R33" i="1" s="1"/>
  <c r="AF33" i="1"/>
  <c r="X33" i="1" s="1"/>
  <c r="AJ32" i="1"/>
  <c r="V32" i="1" s="1"/>
  <c r="W32" i="1" s="1"/>
  <c r="AF32" i="1"/>
  <c r="X32" i="1" s="1"/>
  <c r="AJ31" i="1"/>
  <c r="V31" i="1" s="1"/>
  <c r="W31" i="1" s="1"/>
  <c r="AF31" i="1"/>
  <c r="X31" i="1" s="1"/>
  <c r="Y31" i="1" s="1"/>
  <c r="AJ30" i="1"/>
  <c r="V30" i="1" s="1"/>
  <c r="W30" i="1" s="1"/>
  <c r="AF30" i="1"/>
  <c r="X30" i="1" s="1"/>
  <c r="AJ29" i="1"/>
  <c r="V29" i="1" s="1"/>
  <c r="W29" i="1" s="1"/>
  <c r="X29" i="1"/>
  <c r="Y29" i="1" s="1"/>
  <c r="AJ28" i="1"/>
  <c r="V28" i="1" s="1"/>
  <c r="W28" i="1" s="1"/>
  <c r="X28" i="1"/>
  <c r="Y28" i="1" s="1"/>
  <c r="AJ27" i="1"/>
  <c r="V27" i="1" s="1"/>
  <c r="W27" i="1" s="1"/>
  <c r="AF27" i="1"/>
  <c r="X27" i="1" s="1"/>
  <c r="AJ26" i="1"/>
  <c r="V26" i="1" s="1"/>
  <c r="X26" i="1"/>
  <c r="Y26" i="1" s="1"/>
  <c r="S26" i="1" l="1"/>
  <c r="Y41" i="1"/>
  <c r="S41" i="1"/>
  <c r="S34" i="1" a="1"/>
  <c r="S34" i="1" s="1"/>
  <c r="S36" i="1" a="1"/>
  <c r="S36" i="1" s="1"/>
  <c r="W36" i="1"/>
  <c r="Q36" i="1"/>
  <c r="R36" i="1" s="1"/>
  <c r="Q26" i="1"/>
  <c r="R26" i="1" s="1"/>
  <c r="W26" i="1"/>
  <c r="Q34" i="1"/>
  <c r="R34" i="1" s="1"/>
  <c r="W33" i="1"/>
  <c r="Y27" i="1"/>
  <c r="M26" i="1"/>
  <c r="S27" i="1"/>
  <c r="K26" i="1"/>
  <c r="Y43" i="1"/>
  <c r="S43" i="1"/>
  <c r="S33" i="1" a="1"/>
  <c r="S33" i="1" s="1"/>
  <c r="Y33" i="1"/>
  <c r="Y42" i="1"/>
  <c r="S42" i="1"/>
  <c r="W41" i="1"/>
  <c r="Q41" i="1"/>
  <c r="R41" i="1" s="1"/>
  <c r="Q27" i="1"/>
  <c r="R27" i="1" s="1"/>
  <c r="S30" i="1" a="1"/>
  <c r="S30" i="1" s="1"/>
  <c r="Y30" i="1"/>
  <c r="Q30" i="1"/>
  <c r="R30" i="1" s="1"/>
  <c r="Y32" i="1"/>
  <c r="W42" i="1"/>
  <c r="Q42" i="1"/>
  <c r="R42" i="1" s="1"/>
  <c r="K34" i="1"/>
  <c r="K37" i="1"/>
  <c r="L37" i="1" s="1"/>
  <c r="M34" i="1"/>
  <c r="W35" i="1"/>
  <c r="M37" i="1"/>
  <c r="Q43" i="1"/>
  <c r="R43" i="1" s="1"/>
  <c r="L26" i="1" l="1"/>
  <c r="E26" i="1"/>
  <c r="F26" i="1" s="1"/>
  <c r="G26" i="1"/>
  <c r="E34" i="1"/>
  <c r="F34" i="1" s="1"/>
  <c r="L34" i="1"/>
  <c r="G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26"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<sst xmlns="http://schemas.openxmlformats.org/spreadsheetml/2006/main" count="198" uniqueCount="131">
  <si>
    <t xml:space="preserve">  </t>
  </si>
  <si>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</si>
  <si>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</si>
  <si>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</si>
  <si>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</si>
  <si>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</si>
  <si>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</si>
  <si>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</si>
  <si>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</si>
  <si>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</si>
  <si>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</si>
  <si>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</si>
  <si>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</si>
  <si>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</si>
  <si>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</si>
  <si>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</si>
  <si>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</si>
  <si>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</si>
  <si>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</si>
  <si>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</si>
  <si>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</si>
  <si>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</si>
  <si>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</si>
  <si>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</si>
  <si>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</si>
  <si>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</si>
  <si>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</si>
  <si>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</si>
  <si>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</si>
  <si>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</si>
  <si>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</si>
  <si>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</si>
  <si>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</si>
  <si>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</si>
  <si>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1.1.1 Diseño e Implementación  del nuevo esquema de Gobierno Corporativo  de la ANI</t>
  </si>
  <si>
    <t>1.1.1.1 Formular el proyecto normativo del nuevo gobierno corporativo</t>
  </si>
  <si>
    <t>Vicepresidencia Administrativa y Financiera</t>
  </si>
  <si>
    <t>Documento</t>
  </si>
  <si>
    <t>n</t>
  </si>
  <si>
    <t xml:space="preserve">1.1.2 Fortalecimiento de la capacidad de gestión y eficiencia de la ANI </t>
  </si>
  <si>
    <t>1.1.2.1 Implementar acciones para la mejora del Talento Humano</t>
  </si>
  <si>
    <t>Vicepresidencia de Planeación, Riesgos y Entorno</t>
  </si>
  <si>
    <t>1.1.3 Optimización del  sistema de información misional de la Entidad</t>
  </si>
  <si>
    <t>1.1.3.1 Implementar los módulos de registro de información</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</si>
  <si>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</si>
  <si>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</si>
  <si>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</si>
  <si>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</si>
  <si>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</si>
  <si>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</si>
  <si>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</si>
  <si>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</si>
  <si>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</si>
  <si>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</si>
  <si>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</si>
  <si>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2.1.1 Diseño e implementación del Programa de concesiones 5G</t>
  </si>
  <si>
    <t>2.1.1.1 Elaborar documento CONPES 5G</t>
  </si>
  <si>
    <t>Presidencia</t>
  </si>
  <si>
    <t>2.1.2 Adjudicación de Proyectos de Infraestructura de Transporte, bajo el esquema de Asociaciones Público Privadas</t>
  </si>
  <si>
    <t>2.1.2.1 Estructurar  proyectos a nivel de factibilidad técnica</t>
  </si>
  <si>
    <t>Proyecto</t>
  </si>
  <si>
    <t xml:space="preserve">2.1.2.2 Adjudicar proyectos de APP </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</si>
  <si>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</si>
  <si>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</si>
  <si>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</si>
  <si>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 xml:space="preserve">Vicepresidencia de Gestión Contractual
</t>
  </si>
  <si>
    <t>2.2.2 Finalización de etapa de construcción e inicio de la etapa de operación y mantenimiento de los proyectos de cuarta generación</t>
  </si>
  <si>
    <t>Vicepresidencia de Gestión Contractual
Vicepresidencia Ejecutiva</t>
  </si>
  <si>
    <t>2.2.3 Gestión para la construcción de las vías primarias bajo el esquema de concesión Programa 4G programadas para el cuatrienio</t>
  </si>
  <si>
    <t xml:space="preserve"> 2.2.3.1 Monitorear la construcción de vias de cuarta generación</t>
  </si>
  <si>
    <t>Vicepresidencia de Gestión Contractual  y Vicepresidencia Ejecutiva</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</si>
  <si>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</si>
  <si>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</si>
  <si>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</si>
  <si>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</si>
  <si>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</si>
  <si>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Vicepresidencia Ejecutiva</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</si>
  <si>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</si>
  <si>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</si>
  <si>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</si>
  <si>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</si>
  <si>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</si>
  <si>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Meta 2021</t>
  </si>
  <si>
    <t>Elaborar proyecto normativo de Gobierno Corporativo</t>
  </si>
  <si>
    <t>Implementar acciones para el fortalecimiento del Talento Humano</t>
  </si>
  <si>
    <t>Fortalecer la implementación del MIPG</t>
  </si>
  <si>
    <t>Actualizar proyecciones de tráfico y recaudo para al menos un corredor estratégico de proyectos concesionados</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</si>
  <si>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</si>
  <si>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</si>
  <si>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</si>
  <si>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</si>
  <si>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</si>
  <si>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Elaborar documento CONPES Concesiones del   Bicentenario</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</si>
  <si>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</si>
  <si>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</si>
  <si>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</si>
  <si>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</si>
  <si>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</si>
  <si>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</si>
  <si>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</si>
  <si>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</si>
  <si>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</si>
  <si>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El DNP remitió los comentarios a la version enviada en diciembre de 2020, adicionalmente se tuvo reunión con la secretaría técnica del CONPES para escuchar retroalimentación. La semana del 15 de marzo se remitió nueva versión al DNP ajustando el documento conforme a las solicitudes del DNP. </t>
  </si>
  <si>
    <t>Convenio UIAF, se está a la espera de la firma del convenio por parte de la UIAF e iniciar su implementación al interior de las dos entidades</t>
  </si>
  <si>
    <t>Monitorear la rehabilitación de vías de cuarta generación</t>
  </si>
  <si>
    <t>1.1.2.2 Realizar  Informes de seguimiento a la implementación del MIPG</t>
  </si>
  <si>
    <t>1.1.2.3 Diseñar la unidad de análisis de tráfico</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</si>
  <si>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</si>
  <si>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</si>
  <si>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</si>
  <si>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</si>
  <si>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</si>
  <si>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</si>
  <si>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Durante la presente vigencia se esta finalizando la estructuración de los proyectos: 
- App Rio Magdalena 
-  Proyecto Canal del Dique 
- Proyecto Dorada- Chiriguaná 
- Buga - Loboguerrero
- Loboguerrero - Buenaventura</t>
  </si>
  <si>
    <t>Durante el mes de marzo de 2021 se realizaron tres reuniones entre el equipo de la ANI y el equipo consultor (Ernest &amp; Young) para revisar las funciones del presidente y los vicepresidentes en el borrador de proyecto de decreto presentado por el consultor.</t>
  </si>
  <si>
    <t>En la vigencia se ha avanzado en : 
- Formulación y Publicación del Plan de Previsión de Talento Humano.
- Formulación, Publicación y Seguimiento del  Plan Institucional de Capacitación
- Formulación, Publicación y Seguimiento del Plan de Bienestar e Incentivos
- Formulación, Publicación y Seguimiento del Plan de Seguridad y Salud en el trabajo.
- Lanzamiento de la Zona de bienestar Infantil</t>
  </si>
  <si>
    <t>Se diligenció lo correspondiente al formulario de FURAG 
Se programaron, prepararon y desarrollaron dos sesiones del comité de Gestión y Desempeño y se elaboraron las respectivas actas</t>
  </si>
  <si>
    <t>Se trabajo en la definición s y metodología para priorizar los corredores de la red vial nacional primaria y secundaria. Se trabajo en consolidar la información necesaria para la priorización de los corredores y la selección del corredor vial para la proyección de tráfico.</t>
  </si>
  <si>
    <t>Durante el primer trimestre se empezó a trabajar en el módulo de Trafico y recaudo</t>
  </si>
  <si>
    <r>
      <t xml:space="preserve">Durante el primer trimestre de 2021 se han realizado 8 reuniones en el proyecto </t>
    </r>
    <r>
      <rPr>
        <b/>
        <sz val="20"/>
        <color theme="1"/>
        <rFont val="Candara"/>
        <family val="2"/>
      </rPr>
      <t>APP Canal de Dique</t>
    </r>
    <r>
      <rPr>
        <sz val="20"/>
        <color theme="1"/>
        <rFont val="Candara"/>
        <family val="2"/>
      </rPr>
      <t xml:space="preserve">: Protocolización de 3 procesos de consulta previa, con la comunidad negra de Rocha, con Comunidad de Cabildo indígena Zenu y con Consejo Comunitario de Ñanguma
Reunión con el Consejo Comunitario, Comunidad, Equipo Asesor de San Antonio y ANI, con el objetivo de Socializar el documento de formulación de acuerdos de las medidas de manejo, propuesto por la Agencia Nacional de Infraestructura a la comunidad para llegar a un preacuerdo y una vez el Ministerio del Interior realice la convocatoria y posterior reunión se formalice y se dé por surtida la etapa de formulación de acuerdos y protocolización de la Consulta Previa.
Reunión con el Consejo Comunitario, Lideres de organizaciones de base de la comunidad, Equipo Asesor de Pasacaballos y ANI, con el objetivo de socializar la matriz de análisis e identificación de impacto y comparación con la matriz de identificación de impacto elaborada por la comunidad.
Reunión con Delegados de la DACP, Capitan de la parcialidad Cabildo Indìgena Zenu de Pasacaballos, comunidad, Procuradurìa Provincial, Secretaria del Interior de la Alcadìa Mayor de Cartagena y ANI, con el objetivo de la instalación de la visita de reconocimiento en cumplimiento del fallo 18 de febrero de 2021 con los integrantes de la comunidad de la parcialidad Indígena Zenu de Pasacaballos –Kaizerapub.
Reunión con Delegados de la DACP, Capitan de la parcialidad Cabildo Indìgena Zenu de Pasacaballos, comunidad, Procuradurìa Provincial, Defensoria del Pueblo Distrital, Secretaria del Interior de la Alcadìa Mayor de Cartagena y ANI, con el objetivo de realizar un Recorrido terrestre , acuatico por los sitios de interes de la comunidad y reunión de cierre de la visita de reconocimiento en cumplimiento del fallo 18 de febrero de 2021 con los integrantes de la comunidad de la parcialidad Indígena Zenu de Pasacaballos –Kaizerapub
Reunión con delegados de la DACP y ANI, con el objetivo de dar continuidad a la Socialización técnica del proyecto "Restauración de los ecosistemas degradados del Canal del Dique.
Se llevaron a cabo 5 reuniones del proyecto </t>
    </r>
    <r>
      <rPr>
        <b/>
        <sz val="20"/>
        <color theme="1"/>
        <rFont val="Candara"/>
        <family val="2"/>
      </rPr>
      <t>Antioquia Bolivar</t>
    </r>
    <r>
      <rPr>
        <sz val="20"/>
        <color theme="1"/>
        <rFont val="Candara"/>
        <family val="2"/>
      </rPr>
      <t>: protocolización de consulta previa sentencia T606 de 2019 UF 7.1 Comunidades: Cabildos de Chuchuribi, La Palma, La Rusia, el bolao las estancias, el carito y La esperanza. Reunión apertura de consulta previa con la comunidad de Bellavista Variante Coveñas UF7.2, reunión preconsulta y apertura comunidad el palmar, variante Tulo 7.3.</t>
    </r>
  </si>
  <si>
    <t>Al corte del primer trimestre se tienen los siguientes proyectos de infraestructura en proceso, de los cuales ninguno a sido adjudicado teniendo en cuenta el cronograma de cada uno de ellos publicado en el SECOP: Accesos Norte Fase II y La ALO SUR. En febrero se recibieron 8 ofertas para la construcción de la primera concesión del Bicentenario Nueva Malla vial  del Valle del cauca: Accesos Cali Palmira. Igualmente, el proyecto APP del río Magdalena avanza en su etapa de estructuración.</t>
  </si>
  <si>
    <t>Avances Primer Trimestre 2021</t>
  </si>
  <si>
    <t>%</t>
  </si>
  <si>
    <t xml:space="preserve">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Durante el primer trimestre se han realizado las siguientes reuniones con las comunidades 8 de enero reunión con el gobernador del meta y bancada definición de no alza del peaje. 14 de enero reunión  con el sector transporte de carga e intermunicipal sobre el proyecto Conexion Pacifico 2 tema Peaje la Pintada. 19 de enero reunión con transportadores, alcaldes locales  y la comunidad del norte del Tolima. 29 de enero reunión con con transportadores, alcaldes locales y la comunidad del norte del Tolima. 9 de febrero reunion con el Gobernador de Santander  y Gremios  en la camara de Comercio de Santander. 
</t>
  </si>
  <si>
    <t>Durante lo meses de enero y febrero se ha avanzado en la construcción de 7,09 Km, correspondientes a los proyecto:
- Devimed 0,32 Km
- Ruta del Sol III 9,9 Km</t>
  </si>
  <si>
    <t>Durante el primer trimestre de la presente vigencia no se han firmado actas de inicio de etapa de operación</t>
  </si>
  <si>
    <t xml:space="preserve">En el periodo de seguimiento de avanzó en la construcción de 16,56 Km correspondientes a los siguientes proyectos:
- Conexión Norte 6,01 Km
- Ip Antoquia Bolivar 5,5 Km
- Ip Vías del Nus 0,75 Km
- Rumichaca Pasto 4,34 Km
</t>
  </si>
  <si>
    <t>En el periodo de seguimiento de avanzó en la rehabilitación de 64,76 Km correspondientes a los siguientes proyectos:
- Cartagena Barranquilla 33,59 Km
- IP Antioquia Bolivar 22,17 Km
- IP Cambao Manizales 33,71 Km
- Puerta de Hierro 2,14
- Rumichaca Pasto 7,03 Km
- Transversal del Sisga 4,54 Km</t>
  </si>
  <si>
    <t>Al mes de marzo de 2021 se continúa con el seguimiento a la Operación Comercial de carga para el Corredor Férreo Bogotá – Belencito y Corredor La Dorada – Chiriguaná, este último que conecta al centro del País con los puertos del Caribe.                                                                                                                                                                     Durante el mes de marzo de 2021 en el marco de las mesas de trabajo con los generadores de carga, por el lado del corredor Bogotá-Belencito se sostuvo reunión con Acerías Paz Del Río en el que se planteó el piloto realizado el 18 de febrero que consistió en el primer viaje compensado con mineral de hierro, en el que se completaron 266 ton con 7 plataformas desde Tocancipá hacia Belencito. En el corredor La Dorada - Chiriguaná, se logró obtener la certificación BASC y se adelantó reuniones con antinarcóticos para evaluar operación piloto con sector cafetero.                                                                                                                                                                Durante el mes de febrero de 2021, se continúa con la operación de importación y exportación, cuya carga insignia continúa siendo la materia prima para papel, de la empresa Familia, no obstante, continúan con la movilización de carga Halliburton, Kimberly, y Schlumberger. Y con movilización de carga en el interior del país Acerías Paz del Río y Argos.  En febrero, en el movimiento de pasajeros sigue activo el servicio en ambos corredores férreos, movilizándose por Bogotá - Belencito 702 pasajeros y por el corredor La Dorada - Chiriguaná 3.035 pasajeros.  En cuanto a movilización de carga, para el mes de febrero de 2021, fue de 4.573 toneladas en el corredor Bogotá – Belencito, y de 2.612 toneladas en el corredor La Dorada - Chiriguaná. </t>
  </si>
  <si>
    <t>Se realizaron las actividades de mantenimiento rutinario en los 16 aeropuertos concesionados.
Se reforzaron todos los medidas y protocolos de Bioseguridad . Se viene estructurando las modificaciones contractuales en el marco del Memorando de Entendimiento suscrito entre la Agencia, CCI y Concesionarios. Igualmente, se viene trabajo en  las modificaciones contractuales en el marco del Memorando de Entendimiento suscrito entre la Agencia, CCI y Concesionarios. Finalmente, se puso en en servicio de la fase II del Aeropuerto de Barranquilla, recorrido liderado por parte de la Ministra.</t>
  </si>
  <si>
    <t>Durante el mes de marzo se realizó la consolidación y presentación del seguimiento a las inversiones en los diferentes puertos a cargo de la Agencia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</si>
</sst>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48"/>
      <color theme="1"/>
      <name val="Candara"/>
      <family val="2"/>
    </font>
    <font>
      <b/>
      <sz val="36"/>
      <color theme="1"/>
      <name val="Candara"/>
      <family val="2"/>
    </font>
    <font>
      <b/>
      <sz val="20"/>
      <color theme="1"/>
      <name val="Wingdings"/>
      <charset val="2"/>
    </font>
    <font>
      <b/>
      <sz val="20"/>
      <name val="Candara"/>
      <family val="2"/>
    </font>
    <font>
      <b/>
      <sz val="20"/>
      <color theme="1"/>
      <name val="Webdings"/>
      <family val="1"/>
      <charset val="2"/>
    </font>
    <font>
      <b/>
      <sz val="22"/>
      <color theme="1"/>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6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2" borderId="0" xfId="0" applyFont="1" applyFill="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11" fillId="3"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4" fontId="6" fillId="0" borderId="0" xfId="0" applyNumberFormat="1" applyFont="1" applyAlignment="1">
      <alignment horizontal="center" vertical="center"/>
    </xf>
    <xf numFmtId="0" fontId="2" fillId="7" borderId="2" xfId="0" applyFont="1" applyFill="1" applyBorder="1" applyAlignment="1">
      <alignment horizontal="center" vertical="center"/>
    </xf>
    <xf numFmtId="0" fontId="13"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4" fillId="0" borderId="0" xfId="0" applyFont="1" applyAlignment="1">
      <alignment horizontal="center" vertical="center"/>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3" borderId="9" xfId="0"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9" fontId="2" fillId="0" borderId="11" xfId="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6" fillId="0" borderId="11" xfId="0" applyFont="1" applyBorder="1" applyAlignment="1">
      <alignment horizontal="center" vertical="center"/>
    </xf>
    <xf numFmtId="0" fontId="17"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4"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6"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2" borderId="1" xfId="0"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8"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8"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6" fillId="0" borderId="2" xfId="0" applyFont="1" applyBorder="1" applyAlignment="1">
      <alignment horizontal="center" vertical="center"/>
    </xf>
    <xf numFmtId="0" fontId="17"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4"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0" fontId="3" fillId="11" borderId="23" xfId="0"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7"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7"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2"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9"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2" fontId="2" fillId="12" borderId="1" xfId="0" applyNumberFormat="1" applyFont="1" applyFill="1" applyBorder="1" applyAlignment="1">
      <alignment horizontal="center" vertical="center" wrapText="1"/>
    </xf>
    <xf numFmtId="0" fontId="19"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2"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9"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6" fillId="0" borderId="25" xfId="0" applyFont="1" applyBorder="1" applyAlignment="1">
      <alignment horizontal="center" vertical="center"/>
    </xf>
    <xf numFmtId="0" fontId="17"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4"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0" fontId="3" fillId="6" borderId="2" xfId="0"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4" fontId="3" fillId="11" borderId="2" xfId="0" applyNumberFormat="1" applyFont="1" applyFill="1" applyBorder="1" applyAlignment="1">
      <alignment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164" fontId="3" fillId="11" borderId="2" xfId="0" applyNumberFormat="1" applyFont="1" applyFill="1" applyBorder="1" applyAlignment="1">
      <alignment horizontal="center" vertical="center" wrapText="1"/>
    </xf>
    <xf numFmtId="164" fontId="3" fillId="11" borderId="15" xfId="0" applyNumberFormat="1" applyFont="1" applyFill="1" applyBorder="1" applyAlignment="1">
      <alignment horizontal="center" vertical="center" wrapText="1"/>
    </xf>
    <xf numFmtId="164" fontId="3" fillId="11" borderId="16" xfId="0" applyNumberFormat="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3" fillId="4" borderId="15" xfId="0" applyNumberFormat="1" applyFont="1" applyFill="1" applyBorder="1" applyAlignment="1">
      <alignment horizontal="center" vertical="center" wrapText="1"/>
    </xf>
    <xf numFmtId="164" fontId="3" fillId="4" borderId="16" xfId="0" applyNumberFormat="1"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164" fontId="3" fillId="5" borderId="15" xfId="0" applyNumberFormat="1" applyFont="1" applyFill="1" applyBorder="1" applyAlignment="1">
      <alignment horizontal="center" vertical="center" wrapText="1"/>
    </xf>
    <xf numFmtId="164"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4" fontId="3" fillId="6" borderId="15" xfId="0" applyNumberFormat="1" applyFont="1" applyFill="1" applyBorder="1" applyAlignment="1">
      <alignment horizontal="center" vertical="center" wrapText="1"/>
    </xf>
    <xf numFmtId="164" fontId="3" fillId="6" borderId="16" xfId="0"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4"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64" fontId="3" fillId="5" borderId="1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64" fontId="3" fillId="6" borderId="1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wrapText="1"/>
    </xf>
    <xf numFmtId="164" fontId="3" fillId="11" borderId="11" xfId="0" applyNumberFormat="1" applyFont="1" applyFill="1" applyBorder="1" applyAlignment="1">
      <alignment horizontal="center" vertical="center" wrapText="1"/>
    </xf>
    <xf numFmtId="164" fontId="3" fillId="11" borderId="1" xfId="0" applyNumberFormat="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cellXfs>
  <cellStyles count="2">
    <cellStyle name="Normal" xfId="0" builtinId="0"/>
    <cellStyle name="Porcentaje" xfId="1" builtinId="5"/>
  </cellStyles>
  <dxfs count="23">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19</xdr:col>
      <xdr:colOff>2327993</xdr:colOff>
      <xdr:row>14</xdr:row>
      <xdr:rowOff>600942</xdr:rowOff>
    </xdr:from>
    <xdr:ext cx="22538373" cy="2076450"/>
    <xdr:pic>
      <xdr:nvPicPr>
        <xdr:cNvPr id="2" name="Imagen 1">
          <a:extLst>
            <a:ext uri="{FF2B5EF4-FFF2-40B4-BE49-F238E27FC236}">
              <a16:creationId xmlns:a16="http://schemas.microsoft.com/office/drawing/2014/main" id="{ABA2311E-CDDB-4B11-B3BE-3063C9C56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31038" y="5207578"/>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37</xdr:col>
      <xdr:colOff>3452812</xdr:colOff>
      <xdr:row>20</xdr:row>
      <xdr:rowOff>4595</xdr:rowOff>
    </xdr:from>
    <xdr:ext cx="5087214" cy="2020519"/>
    <xdr:pic>
      <xdr:nvPicPr>
        <xdr:cNvPr id="3" name="Imagen 2">
          <a:extLst>
            <a:ext uri="{FF2B5EF4-FFF2-40B4-BE49-F238E27FC236}">
              <a16:creationId xmlns:a16="http://schemas.microsoft.com/office/drawing/2014/main" id="{E405441E-4F2D-4FFB-9055-F16E4943E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420462" y="8405645"/>
          <a:ext cx="5087214" cy="202051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25</xdr:row>
      <xdr:rowOff>0</xdr:rowOff>
    </xdr:from>
    <xdr:ext cx="537883" cy="537883"/>
    <xdr:pic>
      <xdr:nvPicPr>
        <xdr:cNvPr id="4" name="Picture 2">
          <a:extLst>
            <a:ext uri="{FF2B5EF4-FFF2-40B4-BE49-F238E27FC236}">
              <a16:creationId xmlns:a16="http://schemas.microsoft.com/office/drawing/2014/main" id="{8427EBE6-247A-4FD7-B356-43F1FFA085D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14135100"/>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26</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575982</xdr:colOff>
      <xdr:row>26</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47625</xdr:colOff>
      <xdr:row>30</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628931</xdr:colOff>
      <xdr:row>30</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1243853</xdr:colOff>
      <xdr:row>30</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32</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571499</xdr:colOff>
      <xdr:row>33</xdr:row>
      <xdr:rowOff>0</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635399" y="35175825"/>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33</xdr:row>
      <xdr:rowOff>0</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1187823</xdr:colOff>
      <xdr:row>33</xdr:row>
      <xdr:rowOff>0</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251723" y="35175825"/>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1781734</xdr:colOff>
      <xdr:row>33</xdr:row>
      <xdr:rowOff>0</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845634" y="351758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1375922</xdr:colOff>
      <xdr:row>33</xdr:row>
      <xdr:rowOff>0</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439822" y="35175825"/>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176092</xdr:colOff>
      <xdr:row>33</xdr:row>
      <xdr:rowOff>0</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4239992" y="3517582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938892</xdr:colOff>
      <xdr:row>36</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35</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35</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124065</xdr:colOff>
      <xdr:row>36</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1732109</xdr:colOff>
      <xdr:row>36</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36</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748392</xdr:colOff>
      <xdr:row>36</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1607245</xdr:colOff>
      <xdr:row>36</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40</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1057955</xdr:colOff>
      <xdr:row>40</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2131120</xdr:colOff>
      <xdr:row>40</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41</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802820</xdr:colOff>
      <xdr:row>41</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1603565</xdr:colOff>
      <xdr:row>41</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0</xdr:colOff>
      <xdr:row>42</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952499</xdr:colOff>
      <xdr:row>42</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606136</xdr:colOff>
      <xdr:row>25</xdr:row>
      <xdr:rowOff>0</xdr:rowOff>
    </xdr:from>
    <xdr:ext cx="549088" cy="549088"/>
    <xdr:pic>
      <xdr:nvPicPr>
        <xdr:cNvPr id="33" name="Picture 6" descr="SDG 8">
          <a:extLst>
            <a:ext uri="{FF2B5EF4-FFF2-40B4-BE49-F238E27FC236}">
              <a16:creationId xmlns:a16="http://schemas.microsoft.com/office/drawing/2014/main" id="{9C49BE05-CFD5-4A9E-91C8-E14E8B2056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670036" y="14135100"/>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AQ45"/>
  <sheetViews>
    <sheetView showGridLines="0" tabSelected="1" zoomScale="55" zoomScaleNormal="55" workbookViewId="0">
      <selection activeCell="I22" sqref="I22"/>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bestFit="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21.42578125" style="1" customWidth="1"/>
    <col min="39" max="39" width="80.140625" style="1" customWidth="1"/>
    <col min="40" max="40" width="14.42578125" style="1" customWidth="1"/>
    <col min="41" max="42" width="11.42578125" style="1"/>
    <col min="43" max="43" width="19" style="1" bestFit="1" customWidth="1"/>
    <col min="44" max="16384" width="11.42578125" style="1"/>
  </cols>
  <sheetData>
    <row r="1" spans="2:39" x14ac:dyDescent="0.25">
      <c r="B1" s="1" t="s">
        <v>0</v>
      </c>
    </row>
    <row r="14" spans="2:39" x14ac:dyDescent="0.25">
      <c r="T14" s="3"/>
    </row>
    <row r="15" spans="2:39" ht="61.5" x14ac:dyDescent="0.25">
      <c r="C15" s="3"/>
      <c r="I15" s="3"/>
      <c r="J15" s="3"/>
      <c r="K15" s="3"/>
      <c r="L15" s="3"/>
      <c r="M15" s="3"/>
      <c r="N15" s="3"/>
      <c r="O15" s="3"/>
      <c r="P15" s="3"/>
      <c r="Q15" s="3"/>
      <c r="R15" s="3"/>
      <c r="S15" s="3"/>
      <c r="V15" s="4"/>
      <c r="W15" s="3"/>
      <c r="X15" s="3"/>
      <c r="Y15" s="4"/>
      <c r="Z15" s="3"/>
      <c r="AA15" s="3"/>
      <c r="AB15" s="3"/>
      <c r="AC15" s="3"/>
      <c r="AD15" s="3"/>
      <c r="AE15" s="3"/>
      <c r="AF15" s="3"/>
      <c r="AG15" s="3"/>
      <c r="AH15" s="3"/>
      <c r="AI15" s="3"/>
      <c r="AJ15" s="3"/>
      <c r="AK15" s="3"/>
      <c r="AL15" s="3"/>
      <c r="AM15" s="3"/>
    </row>
    <row r="16" spans="2:39" ht="46.5" x14ac:dyDescent="0.25">
      <c r="J16" s="3"/>
      <c r="K16" s="3"/>
      <c r="L16" s="3"/>
      <c r="M16" s="3"/>
      <c r="N16" s="3"/>
      <c r="O16" s="3"/>
      <c r="P16" s="3"/>
      <c r="Q16" s="3"/>
      <c r="R16" s="3"/>
      <c r="S16" s="3"/>
      <c r="V16" s="5"/>
      <c r="W16" s="3"/>
      <c r="X16" s="3"/>
      <c r="Y16" s="5"/>
      <c r="Z16" s="3"/>
      <c r="AA16" s="3"/>
      <c r="AB16" s="3"/>
      <c r="AC16" s="3"/>
      <c r="AD16" s="3"/>
      <c r="AE16" s="3"/>
      <c r="AF16" s="6"/>
      <c r="AG16" s="6"/>
      <c r="AH16" s="3"/>
      <c r="AI16" s="3"/>
      <c r="AJ16" s="3"/>
      <c r="AK16" s="3"/>
      <c r="AL16" s="3"/>
      <c r="AM16" s="3"/>
    </row>
    <row r="17" spans="1:43" ht="46.5" x14ac:dyDescent="0.25">
      <c r="J17" s="3"/>
      <c r="K17" s="3"/>
      <c r="L17" s="3"/>
      <c r="M17" s="3"/>
      <c r="N17" s="3"/>
      <c r="O17" s="3"/>
      <c r="P17" s="3"/>
      <c r="Q17" s="3"/>
      <c r="R17" s="3"/>
      <c r="S17" s="3"/>
      <c r="T17" s="5"/>
      <c r="U17" s="3"/>
      <c r="V17" s="3"/>
      <c r="W17" s="3"/>
      <c r="X17" s="3"/>
      <c r="Y17" s="3"/>
      <c r="Z17" s="3"/>
      <c r="AA17" s="3"/>
      <c r="AB17" s="3"/>
      <c r="AC17" s="3"/>
      <c r="AD17" s="3"/>
      <c r="AE17" s="7"/>
      <c r="AF17" s="8"/>
      <c r="AG17" s="8"/>
      <c r="AH17" s="3"/>
      <c r="AI17" s="3"/>
      <c r="AJ17" s="3"/>
      <c r="AK17" s="3"/>
      <c r="AL17" s="3"/>
      <c r="AM17" s="3"/>
    </row>
    <row r="18" spans="1:43" ht="46.5" x14ac:dyDescent="0.25">
      <c r="J18" s="3"/>
      <c r="K18" s="3"/>
      <c r="L18" s="3"/>
      <c r="M18" s="3"/>
      <c r="N18" s="3"/>
      <c r="O18" s="3"/>
      <c r="P18" s="3"/>
      <c r="Q18" s="3"/>
      <c r="R18" s="3"/>
      <c r="S18" s="3"/>
      <c r="T18" s="5"/>
      <c r="U18" s="3"/>
      <c r="V18" s="3"/>
      <c r="W18" s="3"/>
      <c r="X18" s="3"/>
      <c r="Y18" s="3"/>
      <c r="Z18" s="3"/>
      <c r="AA18" s="3"/>
      <c r="AB18" s="3"/>
      <c r="AC18" s="3"/>
      <c r="AD18" s="3"/>
      <c r="AE18" s="7"/>
      <c r="AF18" s="8"/>
      <c r="AG18" s="8"/>
      <c r="AH18" s="3"/>
      <c r="AI18" s="3"/>
      <c r="AK18" s="9"/>
      <c r="AL18" s="10"/>
      <c r="AM18" s="10"/>
    </row>
    <row r="19" spans="1:43" ht="46.5" x14ac:dyDescent="0.25">
      <c r="J19" s="3"/>
      <c r="K19" s="3"/>
      <c r="L19" s="3"/>
      <c r="M19" s="3"/>
      <c r="N19" s="3"/>
      <c r="O19" s="3"/>
      <c r="P19" s="3"/>
      <c r="Q19" s="3"/>
      <c r="R19" s="3"/>
      <c r="S19" s="3"/>
      <c r="T19" s="5"/>
      <c r="U19" s="3"/>
      <c r="V19" s="3"/>
      <c r="W19" s="3"/>
      <c r="X19" s="3"/>
      <c r="Y19" s="3"/>
      <c r="Z19" s="3"/>
      <c r="AA19" s="5" t="s">
        <v>121</v>
      </c>
      <c r="AB19" s="3"/>
      <c r="AC19" s="3"/>
      <c r="AD19" s="3"/>
      <c r="AE19" s="3"/>
      <c r="AF19" s="3"/>
      <c r="AG19" s="3"/>
      <c r="AH19" s="3"/>
      <c r="AI19" s="3"/>
      <c r="AK19" s="11"/>
      <c r="AL19" s="10"/>
      <c r="AM19" s="10"/>
    </row>
    <row r="20" spans="1:43" ht="46.5" x14ac:dyDescent="0.25">
      <c r="J20" s="3"/>
      <c r="K20" s="3"/>
      <c r="L20" s="3"/>
      <c r="M20" s="3"/>
      <c r="N20" s="3"/>
      <c r="O20" s="3"/>
      <c r="P20" s="3"/>
      <c r="Q20" s="3"/>
      <c r="R20" s="3"/>
      <c r="S20" s="3"/>
      <c r="T20" s="3"/>
      <c r="U20" s="3"/>
      <c r="V20" s="3"/>
      <c r="W20" s="3"/>
      <c r="X20" s="3"/>
      <c r="Y20" s="3"/>
      <c r="Z20" s="3"/>
      <c r="AA20" s="5"/>
      <c r="AB20" s="3"/>
      <c r="AC20" s="3"/>
      <c r="AD20" s="3"/>
      <c r="AE20" s="3"/>
      <c r="AF20" s="3"/>
      <c r="AG20" s="3"/>
      <c r="AH20" s="3"/>
      <c r="AI20" s="3"/>
      <c r="AK20" s="11"/>
      <c r="AL20" s="10"/>
      <c r="AM20" s="10"/>
    </row>
    <row r="21" spans="1:43" ht="109.5" x14ac:dyDescent="0.25">
      <c r="C21" s="12" t="s">
        <v>1</v>
      </c>
      <c r="D21" s="13">
        <v>0.92600000000000005</v>
      </c>
      <c r="J21" s="3"/>
      <c r="K21" s="3"/>
      <c r="L21" s="3"/>
      <c r="M21" s="3"/>
      <c r="N21" s="3"/>
      <c r="O21" s="3"/>
      <c r="P21" s="3"/>
      <c r="Q21" s="3"/>
      <c r="R21" s="3"/>
      <c r="S21" s="3"/>
      <c r="T21" s="3"/>
      <c r="U21" s="3"/>
      <c r="V21" s="3"/>
      <c r="W21" s="3"/>
      <c r="X21" s="3"/>
      <c r="Y21" s="3"/>
      <c r="Z21" s="3"/>
      <c r="AA21" s="3"/>
      <c r="AB21" s="3"/>
      <c r="AC21" s="3"/>
      <c r="AD21" s="3"/>
      <c r="AE21" s="3"/>
      <c r="AF21" s="3"/>
      <c r="AG21" s="3"/>
      <c r="AH21" s="3"/>
      <c r="AI21" s="3"/>
      <c r="AK21" s="11"/>
      <c r="AL21" s="14"/>
      <c r="AM21" s="14"/>
    </row>
    <row r="22" spans="1:43" ht="78" x14ac:dyDescent="0.25">
      <c r="C22" s="12" t="s">
        <v>112</v>
      </c>
      <c r="D22" s="13">
        <v>0.16400000000000001</v>
      </c>
      <c r="H22" s="11"/>
      <c r="J22" s="3"/>
      <c r="K22" s="3"/>
      <c r="L22" s="3"/>
      <c r="M22" s="3"/>
      <c r="N22" s="3"/>
      <c r="O22" s="3"/>
      <c r="P22" s="3"/>
      <c r="Q22" s="3"/>
      <c r="R22" s="3"/>
      <c r="S22" s="3"/>
      <c r="T22" s="3"/>
      <c r="U22" s="3"/>
      <c r="V22" s="3"/>
      <c r="W22" s="3"/>
      <c r="X22" s="3"/>
      <c r="Y22" s="3"/>
      <c r="Z22" s="3"/>
      <c r="AA22" s="3"/>
      <c r="AB22" s="3"/>
      <c r="AC22" s="3"/>
      <c r="AD22" s="3"/>
      <c r="AE22" s="3"/>
      <c r="AF22" s="3"/>
      <c r="AG22" s="3"/>
      <c r="AH22" s="3"/>
      <c r="AI22" s="3"/>
      <c r="AK22" s="11"/>
      <c r="AL22" s="15"/>
      <c r="AM22" s="15"/>
    </row>
    <row r="23" spans="1:43" ht="27" thickBot="1" x14ac:dyDescent="0.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43" ht="47.25" thickBot="1" x14ac:dyDescent="0.3">
      <c r="E24" s="16" t="s">
        <v>2</v>
      </c>
      <c r="F24" s="17" t="s">
        <v>2</v>
      </c>
      <c r="G24" s="18" t="s">
        <v>2</v>
      </c>
      <c r="H24" s="19"/>
      <c r="K24" s="16" t="s">
        <v>2</v>
      </c>
      <c r="L24" s="17" t="s">
        <v>2</v>
      </c>
      <c r="M24" s="18" t="s">
        <v>2</v>
      </c>
      <c r="Q24" s="16"/>
      <c r="R24" s="17"/>
      <c r="S24" s="18"/>
      <c r="V24" s="16" t="s">
        <v>2</v>
      </c>
      <c r="W24" s="17" t="s">
        <v>2</v>
      </c>
      <c r="X24" s="18" t="s">
        <v>2</v>
      </c>
      <c r="Y24" s="20" t="s">
        <v>2</v>
      </c>
      <c r="AD24" s="21"/>
      <c r="AF24" s="22" t="s">
        <v>2</v>
      </c>
      <c r="AG24" s="23"/>
      <c r="AH24" s="22" t="s">
        <v>2</v>
      </c>
      <c r="AI24" s="24"/>
      <c r="AJ24" s="22" t="s">
        <v>2</v>
      </c>
    </row>
    <row r="25" spans="1:43" ht="189.75" thickBot="1" x14ac:dyDescent="0.3">
      <c r="A25" s="25" t="s">
        <v>3</v>
      </c>
      <c r="B25" s="25" t="s">
        <v>4</v>
      </c>
      <c r="C25" s="25" t="s">
        <v>5</v>
      </c>
      <c r="D25" s="26" t="s">
        <v>6</v>
      </c>
      <c r="E25" s="27" t="s">
        <v>7</v>
      </c>
      <c r="F25" s="28" t="s">
        <v>8</v>
      </c>
      <c r="G25" s="29" t="s">
        <v>9</v>
      </c>
      <c r="H25" s="26" t="s">
        <v>10</v>
      </c>
      <c r="I25" s="26" t="s">
        <v>11</v>
      </c>
      <c r="J25" s="26" t="s">
        <v>6</v>
      </c>
      <c r="K25" s="27" t="s">
        <v>12</v>
      </c>
      <c r="L25" s="28" t="s">
        <v>8</v>
      </c>
      <c r="M25" s="29" t="s">
        <v>9</v>
      </c>
      <c r="N25" s="26" t="s">
        <v>13</v>
      </c>
      <c r="O25" s="26" t="s">
        <v>14</v>
      </c>
      <c r="P25" s="26" t="s">
        <v>15</v>
      </c>
      <c r="Q25" s="27" t="s">
        <v>16</v>
      </c>
      <c r="R25" s="28" t="s">
        <v>8</v>
      </c>
      <c r="S25" s="29" t="s">
        <v>9</v>
      </c>
      <c r="T25" s="26" t="s">
        <v>17</v>
      </c>
      <c r="U25" s="26" t="s">
        <v>15</v>
      </c>
      <c r="V25" s="27" t="s">
        <v>18</v>
      </c>
      <c r="W25" s="28" t="s">
        <v>8</v>
      </c>
      <c r="X25" s="29" t="s">
        <v>9</v>
      </c>
      <c r="Y25" s="26" t="s">
        <v>19</v>
      </c>
      <c r="Z25" s="26" t="s">
        <v>20</v>
      </c>
      <c r="AA25" s="26" t="s">
        <v>21</v>
      </c>
      <c r="AB25" s="26" t="s">
        <v>22</v>
      </c>
      <c r="AC25" s="26" t="s">
        <v>82</v>
      </c>
      <c r="AD25" s="26" t="s">
        <v>23</v>
      </c>
      <c r="AE25" s="26" t="s">
        <v>24</v>
      </c>
      <c r="AF25" s="241" t="s">
        <v>25</v>
      </c>
      <c r="AG25" s="242"/>
      <c r="AH25" s="242"/>
      <c r="AI25" s="243"/>
      <c r="AJ25" s="30" t="s">
        <v>26</v>
      </c>
      <c r="AK25" s="26" t="s">
        <v>27</v>
      </c>
      <c r="AL25" s="31" t="s">
        <v>28</v>
      </c>
      <c r="AM25" s="31" t="s">
        <v>29</v>
      </c>
    </row>
    <row r="26" spans="1:43" ht="183.75" x14ac:dyDescent="0.25">
      <c r="A26" s="188" t="s">
        <v>30</v>
      </c>
      <c r="B26" s="188" t="s">
        <v>31</v>
      </c>
      <c r="C26" s="185" t="s">
        <v>32</v>
      </c>
      <c r="D26" s="191">
        <v>0.4</v>
      </c>
      <c r="E26" s="244">
        <f>+SUM(K26:K33)*D26</f>
        <v>0.123284</v>
      </c>
      <c r="F26" s="247">
        <f>+E26/D26</f>
        <v>0.30820999999999998</v>
      </c>
      <c r="G26" s="250" t="e">
        <f>+SUM(M26:M33)*D26</f>
        <v>#DIV/0!</v>
      </c>
      <c r="H26" s="253"/>
      <c r="I26" s="217" t="s">
        <v>33</v>
      </c>
      <c r="J26" s="191">
        <v>0.49</v>
      </c>
      <c r="K26" s="256">
        <f>+SUM(V26:V30)*J26</f>
        <v>0.30820999999999998</v>
      </c>
      <c r="L26" s="258">
        <f>+K26/J26</f>
        <v>0.629</v>
      </c>
      <c r="M26" s="260" t="e">
        <f>+SUM(X26:X30)*J26</f>
        <v>#DIV/0!</v>
      </c>
      <c r="N26" s="262"/>
      <c r="O26" s="32" t="s">
        <v>34</v>
      </c>
      <c r="P26" s="32">
        <v>0.4</v>
      </c>
      <c r="Q26" s="33">
        <f>+V26*P26</f>
        <v>0.2</v>
      </c>
      <c r="R26" s="34">
        <f>+Q26/P26</f>
        <v>0.5</v>
      </c>
      <c r="S26" s="35">
        <f>+X26/P26</f>
        <v>0</v>
      </c>
      <c r="T26" s="36" t="s">
        <v>35</v>
      </c>
      <c r="U26" s="37">
        <v>1</v>
      </c>
      <c r="V26" s="38">
        <f>+$U$26*AJ26</f>
        <v>0.5</v>
      </c>
      <c r="W26" s="39">
        <f t="shared" ref="W26:W37" si="0">+V26/U26</f>
        <v>0.5</v>
      </c>
      <c r="X26" s="40">
        <f t="shared" ref="X26:X32" si="1">+U26*AF26</f>
        <v>0</v>
      </c>
      <c r="Y26" s="41">
        <f t="shared" ref="Y26:Y32" si="2">+X26/U26</f>
        <v>0</v>
      </c>
      <c r="Z26" s="42" t="s">
        <v>36</v>
      </c>
      <c r="AA26" s="36" t="s">
        <v>83</v>
      </c>
      <c r="AB26" s="43" t="s">
        <v>37</v>
      </c>
      <c r="AC26" s="44">
        <v>1</v>
      </c>
      <c r="AD26" s="45">
        <v>0</v>
      </c>
      <c r="AE26" s="45">
        <v>0.5</v>
      </c>
      <c r="AF26" s="46"/>
      <c r="AG26" s="47">
        <v>1</v>
      </c>
      <c r="AH26" s="48" t="s">
        <v>38</v>
      </c>
      <c r="AI26" s="49" t="s">
        <v>38</v>
      </c>
      <c r="AJ26" s="50">
        <f t="shared" ref="AJ26:AJ37" si="3">+AE26/AC26</f>
        <v>0.5</v>
      </c>
      <c r="AK26" s="51"/>
      <c r="AL26" s="52" t="s">
        <v>114</v>
      </c>
      <c r="AM26" s="52"/>
    </row>
    <row r="27" spans="1:43" ht="259.5" customHeight="1" x14ac:dyDescent="0.25">
      <c r="A27" s="189"/>
      <c r="B27" s="189"/>
      <c r="C27" s="186"/>
      <c r="D27" s="192"/>
      <c r="E27" s="245"/>
      <c r="F27" s="248"/>
      <c r="G27" s="251"/>
      <c r="H27" s="254"/>
      <c r="I27" s="218"/>
      <c r="J27" s="192"/>
      <c r="K27" s="257"/>
      <c r="L27" s="259"/>
      <c r="M27" s="261"/>
      <c r="N27" s="263"/>
      <c r="O27" s="198" t="s">
        <v>39</v>
      </c>
      <c r="P27" s="198">
        <v>0.3</v>
      </c>
      <c r="Q27" s="232">
        <f>SUM(V27:V29)*P27</f>
        <v>3.8699999999999998E-2</v>
      </c>
      <c r="R27" s="235">
        <f>+Q27/P27</f>
        <v>0.129</v>
      </c>
      <c r="S27" s="238">
        <f>SUM(X27:X29)/P27</f>
        <v>1</v>
      </c>
      <c r="T27" s="53" t="s">
        <v>40</v>
      </c>
      <c r="U27" s="54">
        <v>0.3</v>
      </c>
      <c r="V27" s="55">
        <f t="shared" ref="V27:V37" si="4">+U27*AJ27</f>
        <v>9.9000000000000005E-2</v>
      </c>
      <c r="W27" s="56">
        <f t="shared" si="0"/>
        <v>0.33</v>
      </c>
      <c r="X27" s="57">
        <f t="shared" si="1"/>
        <v>0.3</v>
      </c>
      <c r="Y27" s="58">
        <f t="shared" si="2"/>
        <v>1</v>
      </c>
      <c r="Z27" s="59" t="s">
        <v>36</v>
      </c>
      <c r="AA27" s="53" t="s">
        <v>84</v>
      </c>
      <c r="AB27" s="53" t="s">
        <v>122</v>
      </c>
      <c r="AC27" s="60">
        <v>100</v>
      </c>
      <c r="AD27" s="70">
        <v>33</v>
      </c>
      <c r="AE27" s="70">
        <v>33</v>
      </c>
      <c r="AF27" s="61">
        <f>+IF(AE27/AD27&lt;120%,(AE27/AD27),120%)</f>
        <v>1</v>
      </c>
      <c r="AG27" s="62">
        <v>1</v>
      </c>
      <c r="AH27" s="63" t="s">
        <v>38</v>
      </c>
      <c r="AI27" s="49" t="s">
        <v>38</v>
      </c>
      <c r="AJ27" s="64">
        <f t="shared" si="3"/>
        <v>0.33</v>
      </c>
      <c r="AK27" s="65"/>
      <c r="AL27" s="66" t="s">
        <v>115</v>
      </c>
      <c r="AM27" s="66"/>
      <c r="AP27" s="67"/>
      <c r="AQ27" s="68"/>
    </row>
    <row r="28" spans="1:43" ht="99.75" customHeight="1" x14ac:dyDescent="0.25">
      <c r="A28" s="189"/>
      <c r="B28" s="189"/>
      <c r="C28" s="186"/>
      <c r="D28" s="192"/>
      <c r="E28" s="245"/>
      <c r="F28" s="248"/>
      <c r="G28" s="251"/>
      <c r="H28" s="254"/>
      <c r="I28" s="218"/>
      <c r="J28" s="192"/>
      <c r="K28" s="257"/>
      <c r="L28" s="259"/>
      <c r="M28" s="261"/>
      <c r="N28" s="263"/>
      <c r="O28" s="199"/>
      <c r="P28" s="199"/>
      <c r="Q28" s="233"/>
      <c r="R28" s="236"/>
      <c r="S28" s="239"/>
      <c r="T28" s="53" t="s">
        <v>105</v>
      </c>
      <c r="U28" s="54">
        <v>0.3</v>
      </c>
      <c r="V28" s="55">
        <f t="shared" si="4"/>
        <v>0.03</v>
      </c>
      <c r="W28" s="56">
        <f t="shared" si="0"/>
        <v>0.1</v>
      </c>
      <c r="X28" s="57">
        <f t="shared" si="1"/>
        <v>0</v>
      </c>
      <c r="Y28" s="58">
        <f t="shared" si="2"/>
        <v>0</v>
      </c>
      <c r="Z28" s="59" t="s">
        <v>41</v>
      </c>
      <c r="AA28" s="53" t="s">
        <v>85</v>
      </c>
      <c r="AB28" s="53" t="s">
        <v>122</v>
      </c>
      <c r="AC28" s="60">
        <v>100</v>
      </c>
      <c r="AD28" s="70">
        <v>0</v>
      </c>
      <c r="AE28" s="70">
        <v>10</v>
      </c>
      <c r="AF28" s="61"/>
      <c r="AG28" s="62">
        <v>1</v>
      </c>
      <c r="AH28" s="63" t="s">
        <v>38</v>
      </c>
      <c r="AI28" s="49" t="s">
        <v>38</v>
      </c>
      <c r="AJ28" s="64">
        <f t="shared" si="3"/>
        <v>0.1</v>
      </c>
      <c r="AK28" s="65"/>
      <c r="AL28" s="66" t="s">
        <v>116</v>
      </c>
      <c r="AM28" s="66"/>
    </row>
    <row r="29" spans="1:43" ht="105" x14ac:dyDescent="0.25">
      <c r="A29" s="189"/>
      <c r="B29" s="189"/>
      <c r="C29" s="186"/>
      <c r="D29" s="192"/>
      <c r="E29" s="245"/>
      <c r="F29" s="248"/>
      <c r="G29" s="251"/>
      <c r="H29" s="254"/>
      <c r="I29" s="218"/>
      <c r="J29" s="192"/>
      <c r="K29" s="257"/>
      <c r="L29" s="259"/>
      <c r="M29" s="261"/>
      <c r="N29" s="263"/>
      <c r="O29" s="200"/>
      <c r="P29" s="200"/>
      <c r="Q29" s="234"/>
      <c r="R29" s="237"/>
      <c r="S29" s="240"/>
      <c r="T29" s="53" t="s">
        <v>106</v>
      </c>
      <c r="U29" s="54">
        <v>0.4</v>
      </c>
      <c r="V29" s="55">
        <f t="shared" si="4"/>
        <v>0</v>
      </c>
      <c r="W29" s="56">
        <f t="shared" si="0"/>
        <v>0</v>
      </c>
      <c r="X29" s="57">
        <f t="shared" si="1"/>
        <v>0</v>
      </c>
      <c r="Y29" s="58">
        <f t="shared" si="2"/>
        <v>0</v>
      </c>
      <c r="Z29" s="59" t="s">
        <v>41</v>
      </c>
      <c r="AA29" s="53" t="s">
        <v>86</v>
      </c>
      <c r="AB29" s="53" t="s">
        <v>37</v>
      </c>
      <c r="AC29" s="60">
        <v>1</v>
      </c>
      <c r="AD29" s="71">
        <v>0</v>
      </c>
      <c r="AE29" s="71">
        <v>0</v>
      </c>
      <c r="AF29" s="61"/>
      <c r="AG29" s="62">
        <v>1</v>
      </c>
      <c r="AH29" s="63" t="s">
        <v>38</v>
      </c>
      <c r="AI29" s="49" t="s">
        <v>38</v>
      </c>
      <c r="AJ29" s="64">
        <f t="shared" si="3"/>
        <v>0</v>
      </c>
      <c r="AK29" s="65"/>
      <c r="AL29" s="66" t="s">
        <v>117</v>
      </c>
      <c r="AM29" s="66"/>
      <c r="AQ29" s="67"/>
    </row>
    <row r="30" spans="1:43" ht="78.75" customHeight="1" x14ac:dyDescent="0.25">
      <c r="A30" s="189"/>
      <c r="B30" s="189"/>
      <c r="C30" s="186"/>
      <c r="D30" s="192"/>
      <c r="E30" s="245"/>
      <c r="F30" s="248"/>
      <c r="G30" s="251"/>
      <c r="H30" s="254"/>
      <c r="I30" s="266"/>
      <c r="J30" s="201"/>
      <c r="K30" s="257"/>
      <c r="L30" s="259"/>
      <c r="M30" s="261"/>
      <c r="N30" s="263"/>
      <c r="O30" s="184" t="s">
        <v>42</v>
      </c>
      <c r="P30" s="180">
        <v>0.3</v>
      </c>
      <c r="Q30" s="181">
        <f>SUM(V30:V30)*P30</f>
        <v>0</v>
      </c>
      <c r="R30" s="182">
        <f>+Q30/P30</f>
        <v>0</v>
      </c>
      <c r="S30" s="178" t="e" cm="1">
        <f t="array" ref="S30">SUM(X30:X30/P30)</f>
        <v>#DIV/0!</v>
      </c>
      <c r="T30" s="53" t="s">
        <v>43</v>
      </c>
      <c r="U30" s="54">
        <v>1</v>
      </c>
      <c r="V30" s="55">
        <f t="shared" si="4"/>
        <v>0</v>
      </c>
      <c r="W30" s="56">
        <f t="shared" si="0"/>
        <v>0</v>
      </c>
      <c r="X30" s="57" t="e">
        <f t="shared" si="1"/>
        <v>#DIV/0!</v>
      </c>
      <c r="Y30" s="58" t="e">
        <f t="shared" si="2"/>
        <v>#DIV/0!</v>
      </c>
      <c r="Z30" s="59" t="s">
        <v>41</v>
      </c>
      <c r="AA30" s="53" t="s">
        <v>87</v>
      </c>
      <c r="AB30" s="53" t="s">
        <v>44</v>
      </c>
      <c r="AC30" s="60">
        <v>5</v>
      </c>
      <c r="AD30" s="71">
        <v>0</v>
      </c>
      <c r="AE30" s="71">
        <v>0</v>
      </c>
      <c r="AF30" s="61" t="e">
        <f>+IF(AE30/AD30&lt;120%,(AE30/AD30),120%)</f>
        <v>#DIV/0!</v>
      </c>
      <c r="AG30" s="62">
        <v>1</v>
      </c>
      <c r="AH30" s="63" t="s">
        <v>38</v>
      </c>
      <c r="AI30" s="49" t="s">
        <v>38</v>
      </c>
      <c r="AJ30" s="64">
        <f t="shared" si="3"/>
        <v>0</v>
      </c>
      <c r="AK30" s="65"/>
      <c r="AL30" s="66" t="s">
        <v>118</v>
      </c>
      <c r="AM30" s="66"/>
    </row>
    <row r="31" spans="1:43" ht="276.75" customHeight="1" x14ac:dyDescent="0.25">
      <c r="A31" s="189"/>
      <c r="B31" s="189"/>
      <c r="C31" s="186"/>
      <c r="D31" s="192"/>
      <c r="E31" s="245"/>
      <c r="F31" s="248"/>
      <c r="G31" s="251"/>
      <c r="H31" s="254"/>
      <c r="I31" s="226" t="s">
        <v>45</v>
      </c>
      <c r="J31" s="225">
        <v>0.51</v>
      </c>
      <c r="K31" s="228"/>
      <c r="L31" s="222"/>
      <c r="M31" s="219"/>
      <c r="N31" s="221"/>
      <c r="O31" s="202" t="s">
        <v>46</v>
      </c>
      <c r="P31" s="202">
        <v>0.49</v>
      </c>
      <c r="Q31" s="206"/>
      <c r="R31" s="208"/>
      <c r="S31" s="264"/>
      <c r="T31" s="53" t="s">
        <v>107</v>
      </c>
      <c r="U31" s="72">
        <v>0.6</v>
      </c>
      <c r="V31" s="55">
        <f t="shared" si="4"/>
        <v>5.4545454545454543E-2</v>
      </c>
      <c r="W31" s="56">
        <f t="shared" si="0"/>
        <v>9.0909090909090912E-2</v>
      </c>
      <c r="X31" s="57">
        <f t="shared" si="1"/>
        <v>0.6</v>
      </c>
      <c r="Y31" s="58">
        <f t="shared" si="2"/>
        <v>1</v>
      </c>
      <c r="Z31" s="73" t="s">
        <v>41</v>
      </c>
      <c r="AA31" s="53" t="s">
        <v>88</v>
      </c>
      <c r="AB31" s="53" t="s">
        <v>89</v>
      </c>
      <c r="AC31" s="60">
        <v>11</v>
      </c>
      <c r="AD31" s="70">
        <v>1</v>
      </c>
      <c r="AE31" s="70">
        <v>1</v>
      </c>
      <c r="AF31" s="61">
        <f>+AE31/AD31</f>
        <v>1</v>
      </c>
      <c r="AG31" s="62">
        <v>1</v>
      </c>
      <c r="AH31" s="63" t="s">
        <v>38</v>
      </c>
      <c r="AI31" s="49" t="s">
        <v>38</v>
      </c>
      <c r="AJ31" s="64">
        <f t="shared" si="3"/>
        <v>9.0909090909090912E-2</v>
      </c>
      <c r="AK31" s="65"/>
      <c r="AL31" s="66" t="s">
        <v>119</v>
      </c>
      <c r="AM31" s="204"/>
    </row>
    <row r="32" spans="1:43" ht="365.25" customHeight="1" x14ac:dyDescent="0.25">
      <c r="A32" s="189"/>
      <c r="B32" s="189"/>
      <c r="C32" s="186"/>
      <c r="D32" s="192"/>
      <c r="E32" s="246"/>
      <c r="F32" s="249"/>
      <c r="G32" s="252"/>
      <c r="H32" s="255"/>
      <c r="I32" s="218"/>
      <c r="J32" s="192"/>
      <c r="K32" s="229"/>
      <c r="L32" s="223"/>
      <c r="M32" s="220"/>
      <c r="N32" s="194"/>
      <c r="O32" s="203"/>
      <c r="P32" s="203"/>
      <c r="Q32" s="207"/>
      <c r="R32" s="209"/>
      <c r="S32" s="265"/>
      <c r="T32" s="74" t="s">
        <v>108</v>
      </c>
      <c r="U32" s="75">
        <v>0.4</v>
      </c>
      <c r="V32" s="55">
        <f t="shared" si="4"/>
        <v>0.2</v>
      </c>
      <c r="W32" s="56">
        <f t="shared" si="0"/>
        <v>0.5</v>
      </c>
      <c r="X32" s="57">
        <f t="shared" si="1"/>
        <v>0.48</v>
      </c>
      <c r="Y32" s="58">
        <f t="shared" si="2"/>
        <v>1.2</v>
      </c>
      <c r="Z32" s="76" t="s">
        <v>49</v>
      </c>
      <c r="AA32" s="74" t="s">
        <v>90</v>
      </c>
      <c r="AB32" s="74" t="s">
        <v>48</v>
      </c>
      <c r="AC32" s="77">
        <v>20</v>
      </c>
      <c r="AD32" s="78">
        <v>2</v>
      </c>
      <c r="AE32" s="78">
        <v>10</v>
      </c>
      <c r="AF32" s="46">
        <f>+IF(AE32/AD32&lt;120%,(AE32/AD32),120%)</f>
        <v>1.2</v>
      </c>
      <c r="AG32" s="79">
        <v>1.2</v>
      </c>
      <c r="AH32" s="80" t="s">
        <v>38</v>
      </c>
      <c r="AI32" s="81" t="s">
        <v>38</v>
      </c>
      <c r="AJ32" s="82">
        <f t="shared" si="3"/>
        <v>0.5</v>
      </c>
      <c r="AK32" s="83"/>
      <c r="AL32" s="84" t="s">
        <v>123</v>
      </c>
      <c r="AM32" s="205"/>
    </row>
    <row r="33" spans="1:41" ht="168.75" customHeight="1" thickBot="1" x14ac:dyDescent="0.3">
      <c r="A33" s="190"/>
      <c r="B33" s="190"/>
      <c r="C33" s="187"/>
      <c r="D33" s="193"/>
      <c r="E33" s="246"/>
      <c r="F33" s="249"/>
      <c r="G33" s="252"/>
      <c r="H33" s="255"/>
      <c r="I33" s="227"/>
      <c r="J33" s="193"/>
      <c r="K33" s="229"/>
      <c r="L33" s="223"/>
      <c r="M33" s="220"/>
      <c r="N33" s="194"/>
      <c r="O33" s="183" t="s">
        <v>50</v>
      </c>
      <c r="P33" s="179">
        <v>0.51</v>
      </c>
      <c r="Q33" s="89" t="e">
        <f>SUM(V33:V33)*#REF!</f>
        <v>#REF!</v>
      </c>
      <c r="R33" s="90" t="e">
        <f>+Q33/#REF!</f>
        <v>#REF!</v>
      </c>
      <c r="S33" s="91" t="e" cm="1">
        <f t="array" ref="S33">SUM(X33:X33/#REF!)</f>
        <v>#DIV/0!</v>
      </c>
      <c r="T33" s="74" t="s">
        <v>109</v>
      </c>
      <c r="U33" s="75">
        <v>1</v>
      </c>
      <c r="V33" s="85">
        <f t="shared" si="4"/>
        <v>0</v>
      </c>
      <c r="W33" s="86">
        <f t="shared" si="0"/>
        <v>0</v>
      </c>
      <c r="X33" s="87" t="e">
        <f>+U33*AF33</f>
        <v>#DIV/0!</v>
      </c>
      <c r="Y33" s="88" t="e">
        <f>+X33/U33</f>
        <v>#DIV/0!</v>
      </c>
      <c r="Z33" s="76" t="s">
        <v>41</v>
      </c>
      <c r="AA33" s="74" t="s">
        <v>91</v>
      </c>
      <c r="AB33" s="74" t="s">
        <v>37</v>
      </c>
      <c r="AC33" s="77">
        <v>1</v>
      </c>
      <c r="AD33" s="78">
        <v>0</v>
      </c>
      <c r="AE33" s="78">
        <v>0</v>
      </c>
      <c r="AF33" s="46" t="e">
        <f>+IF(AE33/AD33&lt;120%,(AE33/AD33),120%)</f>
        <v>#DIV/0!</v>
      </c>
      <c r="AG33" s="79">
        <v>1</v>
      </c>
      <c r="AH33" s="80" t="s">
        <v>38</v>
      </c>
      <c r="AI33" s="81" t="s">
        <v>38</v>
      </c>
      <c r="AJ33" s="82">
        <f t="shared" si="3"/>
        <v>0</v>
      </c>
      <c r="AK33" s="83"/>
      <c r="AL33" s="84" t="s">
        <v>103</v>
      </c>
      <c r="AM33" s="92"/>
    </row>
    <row r="34" spans="1:41" ht="173.25" customHeight="1" x14ac:dyDescent="0.25">
      <c r="A34" s="188" t="s">
        <v>51</v>
      </c>
      <c r="B34" s="188" t="s">
        <v>52</v>
      </c>
      <c r="C34" s="185" t="s">
        <v>53</v>
      </c>
      <c r="D34" s="191">
        <v>0.6</v>
      </c>
      <c r="E34" s="93">
        <f>+SUM(K34:K43)*D34</f>
        <v>0.48342861223076905</v>
      </c>
      <c r="F34" s="94">
        <f>+E34/D34</f>
        <v>0.80571435371794842</v>
      </c>
      <c r="G34" s="95" t="e">
        <f>+SUM(M34:M43)*D34</f>
        <v>#DIV/0!</v>
      </c>
      <c r="H34" s="215"/>
      <c r="I34" s="217" t="s">
        <v>54</v>
      </c>
      <c r="J34" s="191">
        <v>0.25</v>
      </c>
      <c r="K34" s="96">
        <f>+SUM(V34:V37)*J34</f>
        <v>4.0526729559748426E-2</v>
      </c>
      <c r="L34" s="97">
        <f>+K34/J34</f>
        <v>0.1621069182389937</v>
      </c>
      <c r="M34" s="98">
        <f>+SUM(X34:X37)*J34</f>
        <v>0.3</v>
      </c>
      <c r="N34" s="224"/>
      <c r="O34" s="99" t="s">
        <v>55</v>
      </c>
      <c r="P34" s="100">
        <v>0.2</v>
      </c>
      <c r="Q34" s="210">
        <f>SUM(V34:V35)*P34</f>
        <v>0</v>
      </c>
      <c r="R34" s="211">
        <f>+Q34/P34</f>
        <v>0</v>
      </c>
      <c r="S34" s="213" cm="1">
        <f t="array" ref="S34">SUM(X34:X35/P34)</f>
        <v>5.9999999999999991</v>
      </c>
      <c r="T34" s="36" t="s">
        <v>56</v>
      </c>
      <c r="U34" s="37">
        <v>1</v>
      </c>
      <c r="V34" s="38">
        <f t="shared" si="4"/>
        <v>0</v>
      </c>
      <c r="W34" s="39">
        <f t="shared" si="0"/>
        <v>0</v>
      </c>
      <c r="X34" s="40">
        <f>+U34*AF34</f>
        <v>1.2</v>
      </c>
      <c r="Y34" s="41">
        <f>+X34/U34</f>
        <v>1.2</v>
      </c>
      <c r="Z34" s="101" t="s">
        <v>57</v>
      </c>
      <c r="AA34" s="36" t="s">
        <v>92</v>
      </c>
      <c r="AB34" s="36" t="s">
        <v>37</v>
      </c>
      <c r="AC34" s="102">
        <v>1</v>
      </c>
      <c r="AD34" s="45">
        <v>0</v>
      </c>
      <c r="AE34" s="45">
        <v>0</v>
      </c>
      <c r="AF34" s="103">
        <v>1.2</v>
      </c>
      <c r="AG34" s="79">
        <v>1</v>
      </c>
      <c r="AH34" s="48" t="s">
        <v>38</v>
      </c>
      <c r="AI34" s="104" t="s">
        <v>38</v>
      </c>
      <c r="AJ34" s="50">
        <f t="shared" si="3"/>
        <v>0</v>
      </c>
      <c r="AK34" s="51"/>
      <c r="AL34" s="52" t="s">
        <v>102</v>
      </c>
      <c r="AM34" s="204"/>
    </row>
    <row r="35" spans="1:41" ht="208.5" customHeight="1" x14ac:dyDescent="0.25">
      <c r="A35" s="189"/>
      <c r="B35" s="189"/>
      <c r="C35" s="186"/>
      <c r="D35" s="192"/>
      <c r="E35" s="105"/>
      <c r="F35" s="106"/>
      <c r="G35" s="107"/>
      <c r="H35" s="216"/>
      <c r="I35" s="218"/>
      <c r="J35" s="192"/>
      <c r="K35" s="108"/>
      <c r="L35" s="109"/>
      <c r="M35" s="110"/>
      <c r="N35" s="196"/>
      <c r="O35" s="194" t="s">
        <v>58</v>
      </c>
      <c r="P35" s="196">
        <v>0.8</v>
      </c>
      <c r="Q35" s="207"/>
      <c r="R35" s="212"/>
      <c r="S35" s="214"/>
      <c r="T35" s="53" t="s">
        <v>59</v>
      </c>
      <c r="U35" s="54">
        <v>0.5</v>
      </c>
      <c r="V35" s="55">
        <f t="shared" si="4"/>
        <v>0</v>
      </c>
      <c r="W35" s="56">
        <f t="shared" si="0"/>
        <v>0</v>
      </c>
      <c r="X35" s="57">
        <f>+U35*AF35</f>
        <v>0</v>
      </c>
      <c r="Y35" s="58">
        <f>+X35/U35</f>
        <v>0</v>
      </c>
      <c r="Z35" s="73" t="s">
        <v>47</v>
      </c>
      <c r="AA35" s="111" t="s">
        <v>93</v>
      </c>
      <c r="AB35" s="53" t="s">
        <v>60</v>
      </c>
      <c r="AC35" s="69">
        <v>5</v>
      </c>
      <c r="AD35" s="71">
        <v>0</v>
      </c>
      <c r="AE35" s="71">
        <v>0</v>
      </c>
      <c r="AF35" s="61"/>
      <c r="AG35" s="62">
        <v>1</v>
      </c>
      <c r="AH35" s="63" t="s">
        <v>38</v>
      </c>
      <c r="AI35" s="112" t="s">
        <v>38</v>
      </c>
      <c r="AJ35" s="64">
        <f t="shared" si="3"/>
        <v>0</v>
      </c>
      <c r="AK35" s="65"/>
      <c r="AL35" s="66" t="s">
        <v>113</v>
      </c>
      <c r="AM35" s="204"/>
    </row>
    <row r="36" spans="1:41" ht="250.5" customHeight="1" thickBot="1" x14ac:dyDescent="0.3">
      <c r="A36" s="189"/>
      <c r="B36" s="189"/>
      <c r="C36" s="186"/>
      <c r="D36" s="192"/>
      <c r="E36" s="105"/>
      <c r="F36" s="106"/>
      <c r="G36" s="107"/>
      <c r="H36" s="216"/>
      <c r="I36" s="218"/>
      <c r="J36" s="192"/>
      <c r="K36" s="108"/>
      <c r="L36" s="109"/>
      <c r="M36" s="110"/>
      <c r="N36" s="196"/>
      <c r="O36" s="195"/>
      <c r="P36" s="197"/>
      <c r="Q36" s="113">
        <f>SUM(V36:V36)*P35</f>
        <v>0</v>
      </c>
      <c r="R36" s="114">
        <f>+Q36/P35</f>
        <v>0</v>
      </c>
      <c r="S36" s="115" cm="1">
        <f t="array" ref="S36">SUM(X36:X36/P35)</f>
        <v>0</v>
      </c>
      <c r="T36" s="74" t="s">
        <v>61</v>
      </c>
      <c r="U36" s="116">
        <v>0.5</v>
      </c>
      <c r="V36" s="85">
        <f t="shared" si="4"/>
        <v>0</v>
      </c>
      <c r="W36" s="86">
        <f t="shared" si="0"/>
        <v>0</v>
      </c>
      <c r="X36" s="87">
        <f>+U36*AF36</f>
        <v>0</v>
      </c>
      <c r="Y36" s="88">
        <f>+X36/U36</f>
        <v>0</v>
      </c>
      <c r="Z36" s="117" t="s">
        <v>62</v>
      </c>
      <c r="AA36" s="74" t="s">
        <v>94</v>
      </c>
      <c r="AB36" s="74" t="s">
        <v>60</v>
      </c>
      <c r="AC36" s="77">
        <v>3</v>
      </c>
      <c r="AD36" s="78">
        <v>0</v>
      </c>
      <c r="AE36" s="78">
        <v>0</v>
      </c>
      <c r="AF36" s="46"/>
      <c r="AG36" s="79">
        <v>1</v>
      </c>
      <c r="AH36" s="80" t="s">
        <v>38</v>
      </c>
      <c r="AI36" s="118" t="s">
        <v>38</v>
      </c>
      <c r="AJ36" s="82">
        <f t="shared" si="3"/>
        <v>0</v>
      </c>
      <c r="AK36" s="83"/>
      <c r="AL36" s="84" t="s">
        <v>120</v>
      </c>
      <c r="AM36" s="92"/>
    </row>
    <row r="37" spans="1:41" ht="265.5" customHeight="1" x14ac:dyDescent="0.25">
      <c r="A37" s="189"/>
      <c r="B37" s="189"/>
      <c r="C37" s="186"/>
      <c r="D37" s="192"/>
      <c r="E37" s="105"/>
      <c r="F37" s="106"/>
      <c r="G37" s="107"/>
      <c r="H37" s="216"/>
      <c r="I37" s="217" t="s">
        <v>63</v>
      </c>
      <c r="J37" s="191">
        <v>0.45</v>
      </c>
      <c r="K37" s="119">
        <f>+SUM(V37:V43)*J37</f>
        <v>0.76518762415819996</v>
      </c>
      <c r="L37" s="120">
        <f>+K37/J37</f>
        <v>1.7004169425737776</v>
      </c>
      <c r="M37" s="121" t="e">
        <f>+SUM(X37:X43)*J37</f>
        <v>#DIV/0!</v>
      </c>
      <c r="N37" s="224"/>
      <c r="O37" s="100" t="s">
        <v>64</v>
      </c>
      <c r="P37" s="100">
        <v>0.15</v>
      </c>
      <c r="Q37" s="122"/>
      <c r="R37" s="123"/>
      <c r="S37" s="124"/>
      <c r="T37" s="36" t="s">
        <v>110</v>
      </c>
      <c r="U37" s="37">
        <v>1</v>
      </c>
      <c r="V37" s="38">
        <f t="shared" si="4"/>
        <v>0.1621069182389937</v>
      </c>
      <c r="W37" s="39">
        <f t="shared" si="0"/>
        <v>0.1621069182389937</v>
      </c>
      <c r="X37" s="40"/>
      <c r="Y37" s="41"/>
      <c r="Z37" s="101" t="s">
        <v>65</v>
      </c>
      <c r="AA37" s="36" t="s">
        <v>95</v>
      </c>
      <c r="AB37" s="36" t="s">
        <v>96</v>
      </c>
      <c r="AC37" s="125">
        <v>63.6</v>
      </c>
      <c r="AD37" s="126">
        <v>4.5</v>
      </c>
      <c r="AE37" s="45">
        <v>10.31</v>
      </c>
      <c r="AF37" s="103"/>
      <c r="AG37" s="47">
        <v>1.2</v>
      </c>
      <c r="AH37" s="48"/>
      <c r="AI37" s="127"/>
      <c r="AJ37" s="50">
        <f t="shared" si="3"/>
        <v>0.1621069182389937</v>
      </c>
      <c r="AK37" s="51"/>
      <c r="AL37" s="52" t="s">
        <v>124</v>
      </c>
      <c r="AM37" s="52"/>
      <c r="AO37" s="128"/>
    </row>
    <row r="38" spans="1:41" ht="237" thickBot="1" x14ac:dyDescent="0.3">
      <c r="A38" s="189"/>
      <c r="B38" s="189"/>
      <c r="C38" s="186"/>
      <c r="D38" s="192"/>
      <c r="E38" s="105"/>
      <c r="F38" s="106"/>
      <c r="G38" s="107"/>
      <c r="H38" s="216"/>
      <c r="I38" s="218"/>
      <c r="J38" s="192"/>
      <c r="K38" s="129"/>
      <c r="L38" s="130"/>
      <c r="M38" s="131"/>
      <c r="N38" s="196"/>
      <c r="O38" s="132" t="s">
        <v>66</v>
      </c>
      <c r="P38" s="132">
        <v>0.05</v>
      </c>
      <c r="Q38" s="133"/>
      <c r="R38" s="134"/>
      <c r="S38" s="135"/>
      <c r="T38" s="53" t="s">
        <v>111</v>
      </c>
      <c r="U38" s="54">
        <v>1</v>
      </c>
      <c r="V38" s="55">
        <f t="shared" ref="V38:V43" si="5">+U38*AJ38</f>
        <v>0</v>
      </c>
      <c r="W38" s="56">
        <f t="shared" ref="W38:W43" si="6">+V38/U38</f>
        <v>0</v>
      </c>
      <c r="X38" s="57" t="e">
        <f>+U38*AF38</f>
        <v>#DIV/0!</v>
      </c>
      <c r="Y38" s="58" t="e">
        <f>+X38/U38</f>
        <v>#DIV/0!</v>
      </c>
      <c r="Z38" s="73" t="s">
        <v>67</v>
      </c>
      <c r="AA38" s="53" t="s">
        <v>97</v>
      </c>
      <c r="AB38" s="53" t="s">
        <v>89</v>
      </c>
      <c r="AC38" s="136">
        <v>7</v>
      </c>
      <c r="AD38" s="138">
        <v>0</v>
      </c>
      <c r="AE38" s="138">
        <v>0</v>
      </c>
      <c r="AF38" s="61" t="e">
        <f>+IF(AE38/AD38&lt;120%,(AE38/AD38),120%)</f>
        <v>#DIV/0!</v>
      </c>
      <c r="AG38" s="62">
        <v>1</v>
      </c>
      <c r="AH38" s="63" t="s">
        <v>38</v>
      </c>
      <c r="AI38" s="137" t="s">
        <v>38</v>
      </c>
      <c r="AJ38" s="64">
        <f t="shared" ref="AJ38:AJ43" si="7">+AE38/AC38</f>
        <v>0</v>
      </c>
      <c r="AK38" s="65"/>
      <c r="AL38" s="66" t="s">
        <v>125</v>
      </c>
      <c r="AM38" s="66"/>
      <c r="AO38" s="128"/>
    </row>
    <row r="39" spans="1:41" ht="237" thickBot="1" x14ac:dyDescent="0.3">
      <c r="A39" s="189"/>
      <c r="B39" s="189"/>
      <c r="C39" s="186"/>
      <c r="D39" s="192"/>
      <c r="E39" s="105"/>
      <c r="F39" s="106"/>
      <c r="G39" s="107"/>
      <c r="H39" s="216"/>
      <c r="I39" s="218"/>
      <c r="J39" s="192"/>
      <c r="K39" s="129"/>
      <c r="L39" s="130"/>
      <c r="M39" s="131"/>
      <c r="N39" s="196"/>
      <c r="O39" s="132" t="s">
        <v>68</v>
      </c>
      <c r="P39" s="132">
        <v>0.4</v>
      </c>
      <c r="Q39" s="133"/>
      <c r="R39" s="134"/>
      <c r="S39" s="135"/>
      <c r="T39" s="53" t="s">
        <v>69</v>
      </c>
      <c r="U39" s="54">
        <v>1</v>
      </c>
      <c r="V39" s="55">
        <f t="shared" si="5"/>
        <v>7.0860077021822843E-2</v>
      </c>
      <c r="W39" s="56">
        <f t="shared" si="6"/>
        <v>7.0860077021822843E-2</v>
      </c>
      <c r="X39" s="57"/>
      <c r="Y39" s="58"/>
      <c r="Z39" s="73" t="s">
        <v>70</v>
      </c>
      <c r="AA39" s="53" t="s">
        <v>98</v>
      </c>
      <c r="AB39" s="53" t="s">
        <v>96</v>
      </c>
      <c r="AC39" s="136">
        <v>233.7</v>
      </c>
      <c r="AD39" s="138">
        <v>17.690000000000001</v>
      </c>
      <c r="AE39" s="71">
        <v>16.559999999999999</v>
      </c>
      <c r="AF39" s="61"/>
      <c r="AG39" s="47">
        <f>+AE39/AD39</f>
        <v>0.93612210288298459</v>
      </c>
      <c r="AH39" s="63"/>
      <c r="AI39" s="137"/>
      <c r="AJ39" s="64">
        <f t="shared" si="7"/>
        <v>7.0860077021822843E-2</v>
      </c>
      <c r="AK39" s="65"/>
      <c r="AL39" s="66" t="s">
        <v>126</v>
      </c>
      <c r="AM39" s="66"/>
      <c r="AO39" s="128"/>
    </row>
    <row r="40" spans="1:41" ht="264.75" customHeight="1" thickBot="1" x14ac:dyDescent="0.3">
      <c r="A40" s="189"/>
      <c r="B40" s="189"/>
      <c r="C40" s="186"/>
      <c r="D40" s="192"/>
      <c r="E40" s="105"/>
      <c r="F40" s="106"/>
      <c r="G40" s="107"/>
      <c r="H40" s="216"/>
      <c r="I40" s="218"/>
      <c r="J40" s="192"/>
      <c r="K40" s="139"/>
      <c r="L40" s="140"/>
      <c r="M40" s="141"/>
      <c r="N40" s="196"/>
      <c r="O40" s="142" t="s">
        <v>71</v>
      </c>
      <c r="P40" s="142">
        <v>0.4</v>
      </c>
      <c r="Q40" s="113"/>
      <c r="R40" s="90"/>
      <c r="S40" s="143"/>
      <c r="T40" s="74" t="s">
        <v>72</v>
      </c>
      <c r="U40" s="116">
        <v>1</v>
      </c>
      <c r="V40" s="85">
        <f t="shared" si="5"/>
        <v>0.21744994731296102</v>
      </c>
      <c r="W40" s="86">
        <f t="shared" si="6"/>
        <v>0.21744994731296102</v>
      </c>
      <c r="X40" s="87"/>
      <c r="Y40" s="88"/>
      <c r="Z40" s="76" t="s">
        <v>70</v>
      </c>
      <c r="AA40" s="74" t="s">
        <v>104</v>
      </c>
      <c r="AB40" s="74" t="s">
        <v>96</v>
      </c>
      <c r="AC40" s="144">
        <v>474.5</v>
      </c>
      <c r="AD40" s="145">
        <v>75.42</v>
      </c>
      <c r="AE40" s="146">
        <v>103.18</v>
      </c>
      <c r="AF40" s="46"/>
      <c r="AG40" s="47">
        <v>1.2</v>
      </c>
      <c r="AH40" s="80"/>
      <c r="AI40" s="147"/>
      <c r="AJ40" s="82">
        <f t="shared" si="7"/>
        <v>0.21744994731296102</v>
      </c>
      <c r="AK40" s="83"/>
      <c r="AL40" s="66" t="s">
        <v>127</v>
      </c>
      <c r="AM40" s="84"/>
      <c r="AO40" s="128"/>
    </row>
    <row r="41" spans="1:41" ht="409.5" x14ac:dyDescent="0.25">
      <c r="A41" s="189"/>
      <c r="B41" s="189"/>
      <c r="C41" s="186"/>
      <c r="D41" s="192"/>
      <c r="E41" s="105"/>
      <c r="F41" s="106"/>
      <c r="G41" s="107"/>
      <c r="H41" s="216"/>
      <c r="I41" s="217" t="s">
        <v>73</v>
      </c>
      <c r="J41" s="191">
        <v>0.3</v>
      </c>
      <c r="K41" s="148"/>
      <c r="L41" s="120"/>
      <c r="M41" s="121"/>
      <c r="N41" s="230"/>
      <c r="O41" s="149" t="s">
        <v>74</v>
      </c>
      <c r="P41" s="100">
        <v>0.35</v>
      </c>
      <c r="Q41" s="150">
        <f>+V41*P41</f>
        <v>0.35</v>
      </c>
      <c r="R41" s="123">
        <f>+Q41/P41</f>
        <v>1</v>
      </c>
      <c r="S41" s="124">
        <f>+X41/P41</f>
        <v>2.8571428571428572</v>
      </c>
      <c r="T41" s="36" t="s">
        <v>75</v>
      </c>
      <c r="U41" s="37">
        <v>1</v>
      </c>
      <c r="V41" s="38">
        <f t="shared" si="5"/>
        <v>1</v>
      </c>
      <c r="W41" s="39">
        <f t="shared" si="6"/>
        <v>1</v>
      </c>
      <c r="X41" s="40">
        <f>+U41*AF41</f>
        <v>1</v>
      </c>
      <c r="Y41" s="41">
        <f>+X41/U41</f>
        <v>1</v>
      </c>
      <c r="Z41" s="101" t="s">
        <v>76</v>
      </c>
      <c r="AA41" s="36" t="s">
        <v>99</v>
      </c>
      <c r="AB41" s="36" t="s">
        <v>96</v>
      </c>
      <c r="AC41" s="102">
        <v>1077</v>
      </c>
      <c r="AD41" s="45">
        <v>1077</v>
      </c>
      <c r="AE41" s="45">
        <v>1077</v>
      </c>
      <c r="AF41" s="103">
        <f>+IF(AE41/AD41&lt;120%,(AE41/AD41),120%)</f>
        <v>1</v>
      </c>
      <c r="AG41" s="47">
        <v>1</v>
      </c>
      <c r="AH41" s="48" t="s">
        <v>38</v>
      </c>
      <c r="AI41" s="104" t="s">
        <v>38</v>
      </c>
      <c r="AJ41" s="50">
        <f t="shared" si="7"/>
        <v>1</v>
      </c>
      <c r="AK41" s="51"/>
      <c r="AL41" s="52" t="s">
        <v>128</v>
      </c>
      <c r="AM41" s="52"/>
    </row>
    <row r="42" spans="1:41" ht="262.5" x14ac:dyDescent="0.25">
      <c r="A42" s="189"/>
      <c r="B42" s="189"/>
      <c r="C42" s="186"/>
      <c r="D42" s="192"/>
      <c r="E42" s="105"/>
      <c r="F42" s="106"/>
      <c r="G42" s="107"/>
      <c r="H42" s="216"/>
      <c r="I42" s="218"/>
      <c r="J42" s="192"/>
      <c r="K42" s="151"/>
      <c r="L42" s="130"/>
      <c r="M42" s="131"/>
      <c r="N42" s="231"/>
      <c r="O42" s="152" t="s">
        <v>77</v>
      </c>
      <c r="P42" s="132">
        <v>0.35</v>
      </c>
      <c r="Q42" s="153">
        <f>+V42*P42</f>
        <v>0</v>
      </c>
      <c r="R42" s="134">
        <f>+Q42/P42</f>
        <v>0</v>
      </c>
      <c r="S42" s="135" t="e">
        <f>+X42/P42</f>
        <v>#DIV/0!</v>
      </c>
      <c r="T42" s="53" t="s">
        <v>78</v>
      </c>
      <c r="U42" s="54">
        <v>1</v>
      </c>
      <c r="V42" s="55">
        <f t="shared" si="5"/>
        <v>0</v>
      </c>
      <c r="W42" s="56">
        <f t="shared" si="6"/>
        <v>0</v>
      </c>
      <c r="X42" s="57" t="e">
        <f>+U42*AF42</f>
        <v>#DIV/0!</v>
      </c>
      <c r="Y42" s="58" t="e">
        <f>+X42/U42</f>
        <v>#DIV/0!</v>
      </c>
      <c r="Z42" s="73" t="s">
        <v>79</v>
      </c>
      <c r="AA42" s="53" t="s">
        <v>100</v>
      </c>
      <c r="AB42" s="53" t="s">
        <v>22</v>
      </c>
      <c r="AC42" s="60">
        <v>3</v>
      </c>
      <c r="AD42" s="70">
        <v>0</v>
      </c>
      <c r="AE42" s="70">
        <v>0</v>
      </c>
      <c r="AF42" s="61" t="e">
        <f>+IF(AE42/AD42&lt;120%,(AE42/AD42),120%)</f>
        <v>#DIV/0!</v>
      </c>
      <c r="AG42" s="62">
        <v>1</v>
      </c>
      <c r="AH42" s="63" t="s">
        <v>38</v>
      </c>
      <c r="AI42" s="49" t="s">
        <v>38</v>
      </c>
      <c r="AJ42" s="64">
        <f t="shared" si="7"/>
        <v>0</v>
      </c>
      <c r="AK42" s="65"/>
      <c r="AL42" s="66" t="s">
        <v>129</v>
      </c>
      <c r="AM42" s="66"/>
    </row>
    <row r="43" spans="1:41" ht="221.25" customHeight="1" thickBot="1" x14ac:dyDescent="0.3">
      <c r="A43" s="190"/>
      <c r="B43" s="190"/>
      <c r="C43" s="187"/>
      <c r="D43" s="193"/>
      <c r="E43" s="154"/>
      <c r="F43" s="155"/>
      <c r="G43" s="156"/>
      <c r="H43" s="216"/>
      <c r="I43" s="227"/>
      <c r="J43" s="193"/>
      <c r="K43" s="157"/>
      <c r="L43" s="158"/>
      <c r="M43" s="159"/>
      <c r="N43" s="195"/>
      <c r="O43" s="160" t="s">
        <v>80</v>
      </c>
      <c r="P43" s="132">
        <v>0.3</v>
      </c>
      <c r="Q43" s="157">
        <f>+V43*P43</f>
        <v>7.4999999999999997E-2</v>
      </c>
      <c r="R43" s="158">
        <f>+Q43/P43</f>
        <v>0.25</v>
      </c>
      <c r="S43" s="159">
        <f>+X43/P43</f>
        <v>3.3333333333333335</v>
      </c>
      <c r="T43" s="161" t="s">
        <v>81</v>
      </c>
      <c r="U43" s="162">
        <v>1</v>
      </c>
      <c r="V43" s="163">
        <f t="shared" si="5"/>
        <v>0.25</v>
      </c>
      <c r="W43" s="164">
        <f t="shared" si="6"/>
        <v>0.25</v>
      </c>
      <c r="X43" s="165">
        <f>+U43*AF43</f>
        <v>1</v>
      </c>
      <c r="Y43" s="166">
        <f>+X43/U43</f>
        <v>1</v>
      </c>
      <c r="Z43" s="167" t="s">
        <v>79</v>
      </c>
      <c r="AA43" s="161" t="s">
        <v>101</v>
      </c>
      <c r="AB43" s="161" t="s">
        <v>37</v>
      </c>
      <c r="AC43" s="168">
        <v>4</v>
      </c>
      <c r="AD43" s="169">
        <v>1</v>
      </c>
      <c r="AE43" s="169">
        <v>1</v>
      </c>
      <c r="AF43" s="170">
        <f>+IF(AE43/AD43&lt;120%,(AE43/AD43),120%)</f>
        <v>1</v>
      </c>
      <c r="AG43" s="171">
        <v>1</v>
      </c>
      <c r="AH43" s="172" t="s">
        <v>38</v>
      </c>
      <c r="AI43" s="173" t="s">
        <v>38</v>
      </c>
      <c r="AJ43" s="174">
        <f t="shared" si="7"/>
        <v>0.25</v>
      </c>
      <c r="AK43" s="175"/>
      <c r="AL43" s="176" t="s">
        <v>130</v>
      </c>
      <c r="AM43" s="176"/>
    </row>
    <row r="45" spans="1:41" x14ac:dyDescent="0.25">
      <c r="AL45" s="177"/>
      <c r="AM45" s="177"/>
    </row>
  </sheetData>
  <autoFilter ref="C25:AL43" xr:uid="{0E8F8555-1EAE-49D9-BBA9-1382328AF5D6}">
    <filterColumn colId="29" showButton="0"/>
    <filterColumn colId="30" showButton="0"/>
    <filterColumn colId="31" showButton="0"/>
  </autoFilter>
  <mergeCells count="52">
    <mergeCell ref="Q27:Q29"/>
    <mergeCell ref="R27:R29"/>
    <mergeCell ref="S27:S29"/>
    <mergeCell ref="AF25:AI25"/>
    <mergeCell ref="B26:B33"/>
    <mergeCell ref="E26:E33"/>
    <mergeCell ref="F26:F33"/>
    <mergeCell ref="G26:G33"/>
    <mergeCell ref="H26:H33"/>
    <mergeCell ref="K26:K30"/>
    <mergeCell ref="L26:L30"/>
    <mergeCell ref="M26:M30"/>
    <mergeCell ref="N26:N30"/>
    <mergeCell ref="S31:S32"/>
    <mergeCell ref="I26:I30"/>
    <mergeCell ref="D26:D33"/>
    <mergeCell ref="H34:H43"/>
    <mergeCell ref="I34:I36"/>
    <mergeCell ref="M31:M33"/>
    <mergeCell ref="N31:N33"/>
    <mergeCell ref="L31:L33"/>
    <mergeCell ref="J34:J36"/>
    <mergeCell ref="N34:N36"/>
    <mergeCell ref="J31:J33"/>
    <mergeCell ref="I31:I33"/>
    <mergeCell ref="K31:K33"/>
    <mergeCell ref="I41:I43"/>
    <mergeCell ref="J41:J43"/>
    <mergeCell ref="N41:N43"/>
    <mergeCell ref="I37:I40"/>
    <mergeCell ref="J37:J40"/>
    <mergeCell ref="N37:N40"/>
    <mergeCell ref="AM31:AM32"/>
    <mergeCell ref="Q31:Q32"/>
    <mergeCell ref="R31:R32"/>
    <mergeCell ref="Q34:Q35"/>
    <mergeCell ref="R34:R35"/>
    <mergeCell ref="S34:S35"/>
    <mergeCell ref="AM34:AM35"/>
    <mergeCell ref="O35:O36"/>
    <mergeCell ref="P35:P36"/>
    <mergeCell ref="P27:P29"/>
    <mergeCell ref="O27:O29"/>
    <mergeCell ref="J26:J30"/>
    <mergeCell ref="P31:P32"/>
    <mergeCell ref="O31:O32"/>
    <mergeCell ref="C26:C33"/>
    <mergeCell ref="A26:A33"/>
    <mergeCell ref="D34:D43"/>
    <mergeCell ref="C34:C43"/>
    <mergeCell ref="B34:B43"/>
    <mergeCell ref="A34:A43"/>
  </mergeCells>
  <conditionalFormatting sqref="AH35:AH36 AH39:AH43 AH26:AH33">
    <cfRule type="expression" dxfId="22" priority="25">
      <formula>+AND(AD26=0%,AE26=0%)</formula>
    </cfRule>
    <cfRule type="expression" dxfId="21" priority="29">
      <formula>+AND(AF26&gt;=70%,AF26&lt;90%)</formula>
    </cfRule>
    <cfRule type="expression" dxfId="20" priority="30">
      <formula>+AND(AD26&lt;&gt;0%,AE26=0%)</formula>
    </cfRule>
    <cfRule type="expression" dxfId="19" priority="31">
      <formula>AF26&gt;=90%</formula>
    </cfRule>
  </conditionalFormatting>
  <conditionalFormatting sqref="AH27">
    <cfRule type="expression" dxfId="18" priority="26">
      <formula>+AND(AF27&gt;=70%,AF27&lt;90%)</formula>
    </cfRule>
    <cfRule type="expression" dxfId="17" priority="27">
      <formula>+AND(AD27&lt;&gt;0%,AE27=0%)</formula>
    </cfRule>
    <cfRule type="expression" dxfId="16" priority="28">
      <formula>AF27&gt;=90%</formula>
    </cfRule>
  </conditionalFormatting>
  <conditionalFormatting sqref="AH35:AH36 AH39:AH43 AH26:AH33">
    <cfRule type="expression" dxfId="15" priority="24">
      <formula>+AND(AF26&gt;0%,AF26&lt;=69.9999999999999%,AD26&lt;&gt;0%)</formula>
    </cfRule>
  </conditionalFormatting>
  <conditionalFormatting sqref="AH34">
    <cfRule type="expression" dxfId="14" priority="20">
      <formula>+AND(AD34=0%,AE34=0%)</formula>
    </cfRule>
    <cfRule type="expression" dxfId="13" priority="21">
      <formula>+AND(AF34&gt;=70%,AF34&lt;90%)</formula>
    </cfRule>
    <cfRule type="expression" dxfId="12" priority="22">
      <formula>+AND(AD34&lt;&gt;0%,AE34=0%)</formula>
    </cfRule>
    <cfRule type="expression" dxfId="11" priority="23">
      <formula>AF34&gt;=90%</formula>
    </cfRule>
  </conditionalFormatting>
  <conditionalFormatting sqref="AH34">
    <cfRule type="expression" dxfId="10" priority="19">
      <formula>+AND(AF34&gt;0%,AF34&lt;=69.9999999999999%,AD34&lt;&gt;0%)</formula>
    </cfRule>
  </conditionalFormatting>
  <conditionalFormatting sqref="AK39:AK43 AK26:AK36">
    <cfRule type="iconSet" priority="32">
      <iconSet iconSet="4TrafficLights">
        <cfvo type="percent" val="0"/>
        <cfvo type="num" val="0" gte="0"/>
        <cfvo type="num" val="70"/>
        <cfvo type="num" val="90" gte="0"/>
      </iconSet>
    </cfRule>
  </conditionalFormatting>
  <conditionalFormatting sqref="AH37">
    <cfRule type="expression" dxfId="9" priority="7">
      <formula>+AND(AF37&gt;0%,AF37&lt;=69.9999999999999%,AD37&lt;&gt;0%)</formula>
    </cfRule>
  </conditionalFormatting>
  <conditionalFormatting sqref="AH38">
    <cfRule type="expression" dxfId="8" priority="14">
      <formula>+AND(AD38=0%,AE38=0%)</formula>
    </cfRule>
    <cfRule type="expression" dxfId="7" priority="15">
      <formula>+AND(AF38&gt;=70%,AF38&lt;90%)</formula>
    </cfRule>
    <cfRule type="expression" dxfId="6" priority="16">
      <formula>+AND(AD38&lt;&gt;0%,AE38=0%)</formula>
    </cfRule>
    <cfRule type="expression" dxfId="5" priority="17">
      <formula>AF38&gt;=90%</formula>
    </cfRule>
  </conditionalFormatting>
  <conditionalFormatting sqref="AH38">
    <cfRule type="expression" dxfId="4" priority="13">
      <formula>+AND(AF38&gt;0%,AF38&lt;=69.9999999999999%,AD38&lt;&gt;0%)</formula>
    </cfRule>
  </conditionalFormatting>
  <conditionalFormatting sqref="AK38">
    <cfRule type="iconSet" priority="18">
      <iconSet iconSet="4TrafficLights">
        <cfvo type="percent" val="0"/>
        <cfvo type="num" val="0" gte="0"/>
        <cfvo type="num" val="70"/>
        <cfvo type="num" val="90" gte="0"/>
      </iconSet>
    </cfRule>
  </conditionalFormatting>
  <conditionalFormatting sqref="AH37">
    <cfRule type="expression" dxfId="3" priority="8">
      <formula>+AND(AD37=0%,AE37=0%)</formula>
    </cfRule>
    <cfRule type="expression" dxfId="2" priority="9">
      <formula>+AND(AF37&gt;=70%,AF37&lt;90%)</formula>
    </cfRule>
    <cfRule type="expression" dxfId="1" priority="10">
      <formula>+AND(AD37&lt;&gt;0%,AE37=0%)</formula>
    </cfRule>
    <cfRule type="expression" dxfId="0" priority="11">
      <formula>AF37&gt;=90%</formula>
    </cfRule>
  </conditionalFormatting>
  <conditionalFormatting sqref="AK37">
    <cfRule type="iconSet" priority="12">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2021-04-29T19:31:13Z</dcterms:modified>
</cp:coreProperties>
</file>