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1/Seguimiento/Diciembre/Presentaciones/"/>
    </mc:Choice>
  </mc:AlternateContent>
  <xr:revisionPtr revIDLastSave="98" documentId="13_ncr:1_{35321C18-4F5F-464C-9B1D-D9C5B680EC26}" xr6:coauthVersionLast="47" xr6:coauthVersionMax="47" xr10:uidLastSave="{678EB1C4-B112-4F5B-8708-5458D8E5E1A0}"/>
  <bookViews>
    <workbookView xWindow="-120" yWindow="-120" windowWidth="20730" windowHeight="11160" xr2:uid="{025C23F7-A20B-4985-92AA-C25ADCDD3E5D}"/>
  </bookViews>
  <sheets>
    <sheet name="Tablero" sheetId="1" r:id="rId1"/>
  </sheets>
  <externalReferences>
    <externalReference r:id="rId2"/>
  </externalReferences>
  <definedNames>
    <definedName name="_xlnm._FilterDatabase" localSheetId="0" hidden="1">Tablero!$C$25:$AL$43</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8" i="1" l="1"/>
  <c r="AG39" i="1"/>
  <c r="AG37" i="1"/>
  <c r="AG40" i="1"/>
  <c r="AJ40" i="1"/>
  <c r="V40" i="1" s="1"/>
  <c r="W40" i="1" s="1"/>
  <c r="AJ39" i="1"/>
  <c r="V39" i="1" s="1"/>
  <c r="W39" i="1" s="1"/>
  <c r="AJ43" i="1"/>
  <c r="V43" i="1" s="1"/>
  <c r="W43" i="1" s="1"/>
  <c r="AF43" i="1"/>
  <c r="X43" i="1" s="1"/>
  <c r="Y43" i="1" s="1"/>
  <c r="AJ42" i="1"/>
  <c r="V42" i="1"/>
  <c r="Q42" i="1" s="1"/>
  <c r="R42" i="1" s="1"/>
  <c r="AF42" i="1"/>
  <c r="X42" i="1" s="1"/>
  <c r="Y42" i="1" s="1"/>
  <c r="AJ41" i="1"/>
  <c r="V41" i="1"/>
  <c r="AF41" i="1"/>
  <c r="X41" i="1"/>
  <c r="AJ38" i="1"/>
  <c r="V38" i="1" s="1"/>
  <c r="W38" i="1" s="1"/>
  <c r="AF38" i="1"/>
  <c r="X38" i="1" s="1"/>
  <c r="AJ37" i="1"/>
  <c r="V37" i="1" s="1"/>
  <c r="AJ36" i="1"/>
  <c r="V36" i="1" s="1"/>
  <c r="X36" i="1"/>
  <c r="Y36" i="1"/>
  <c r="AJ35" i="1"/>
  <c r="V35" i="1" s="1"/>
  <c r="W35" i="1" s="1"/>
  <c r="X35" i="1"/>
  <c r="Y35" i="1"/>
  <c r="AJ34" i="1"/>
  <c r="V34" i="1" s="1"/>
  <c r="W34" i="1" s="1"/>
  <c r="X34" i="1"/>
  <c r="Y34" i="1"/>
  <c r="AJ33" i="1"/>
  <c r="V33" i="1"/>
  <c r="Q33" i="1"/>
  <c r="R33" i="1"/>
  <c r="AF33" i="1"/>
  <c r="X33" i="1"/>
  <c r="AJ32" i="1"/>
  <c r="V32" i="1" s="1"/>
  <c r="W32" i="1" s="1"/>
  <c r="AF32" i="1"/>
  <c r="X32" i="1" s="1"/>
  <c r="Y32" i="1" s="1"/>
  <c r="AJ31" i="1"/>
  <c r="V31" i="1" s="1"/>
  <c r="W31" i="1" s="1"/>
  <c r="AF31" i="1"/>
  <c r="X31" i="1" s="1"/>
  <c r="Y31" i="1" s="1"/>
  <c r="AJ30" i="1"/>
  <c r="V30" i="1" s="1"/>
  <c r="AF30" i="1"/>
  <c r="X30" i="1" s="1"/>
  <c r="AJ29" i="1"/>
  <c r="V29" i="1" s="1"/>
  <c r="W29" i="1" s="1"/>
  <c r="X29" i="1"/>
  <c r="Y29" i="1"/>
  <c r="AJ28" i="1"/>
  <c r="V28" i="1" s="1"/>
  <c r="X28" i="1"/>
  <c r="Y28" i="1"/>
  <c r="AJ27" i="1"/>
  <c r="V27" i="1" s="1"/>
  <c r="W27" i="1" s="1"/>
  <c r="AF27" i="1"/>
  <c r="X27" i="1" s="1"/>
  <c r="AJ26" i="1"/>
  <c r="V26" i="1" s="1"/>
  <c r="X26" i="1"/>
  <c r="Y26" i="1"/>
  <c r="S26" i="1"/>
  <c r="Y41" i="1"/>
  <c r="S41" i="1"/>
  <c r="S34" i="1" a="1"/>
  <c r="S34" i="1"/>
  <c r="S36" i="1" a="1"/>
  <c r="S36" i="1"/>
  <c r="W33" i="1"/>
  <c r="S33" i="1" a="1"/>
  <c r="S33" i="1"/>
  <c r="Y33" i="1"/>
  <c r="W41" i="1"/>
  <c r="Q41" i="1"/>
  <c r="R41" i="1"/>
  <c r="M34" i="1"/>
  <c r="W42" i="1" l="1"/>
  <c r="S42" i="1"/>
  <c r="S43" i="1"/>
  <c r="Q34" i="1"/>
  <c r="R34" i="1" s="1"/>
  <c r="Q30" i="1"/>
  <c r="R30" i="1" s="1"/>
  <c r="W30" i="1"/>
  <c r="Y30" i="1"/>
  <c r="S30" i="1" a="1"/>
  <c r="S30" i="1" s="1"/>
  <c r="W36" i="1"/>
  <c r="Q36" i="1"/>
  <c r="R36" i="1" s="1"/>
  <c r="W37" i="1"/>
  <c r="K34" i="1"/>
  <c r="L34" i="1" s="1"/>
  <c r="Y38" i="1"/>
  <c r="M37" i="1"/>
  <c r="G34" i="1" s="1"/>
  <c r="Y27" i="1"/>
  <c r="S27" i="1"/>
  <c r="M26" i="1"/>
  <c r="G26" i="1" s="1"/>
  <c r="Q43" i="1"/>
  <c r="R43" i="1" s="1"/>
  <c r="K37" i="1"/>
  <c r="W28" i="1"/>
  <c r="Q27" i="1"/>
  <c r="R27" i="1" s="1"/>
  <c r="W26" i="1"/>
  <c r="Q26" i="1"/>
  <c r="R26" i="1" s="1"/>
  <c r="K26" i="1"/>
  <c r="L37" i="1" l="1"/>
  <c r="E34" i="1"/>
  <c r="F34" i="1" s="1"/>
  <c r="L26" i="1"/>
  <c r="E26" i="1"/>
  <c r="F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<sst xmlns="http://schemas.openxmlformats.org/spreadsheetml/2006/main" count="198" uniqueCount="131">
  <si>
    <t xml:space="preserve">  </t>
  </si>
  <si>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</si>
  <si>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</si>
  <si>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</si>
  <si>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</si>
  <si>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</si>
  <si>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</si>
  <si>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</si>
  <si>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</si>
  <si>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</si>
  <si>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</si>
  <si>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</si>
  <si>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</si>
  <si>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</si>
  <si>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</si>
  <si>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</si>
  <si>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</si>
  <si>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</si>
  <si>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</si>
  <si>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</si>
  <si>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</si>
  <si>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</si>
  <si>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</si>
  <si>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</si>
  <si>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</si>
  <si>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</si>
  <si>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</si>
  <si>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</si>
  <si>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</si>
  <si>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</si>
  <si>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</si>
  <si>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</si>
  <si>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</si>
  <si>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</si>
  <si>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1.1.1 Diseño e Implementación  del nuevo esquema de Gobierno Corporativo  de la ANI</t>
  </si>
  <si>
    <t>1.1.1.1 Formular el proyecto normativo del nuevo gobierno corporativo</t>
  </si>
  <si>
    <t>Vicepresidencia Administrativa y Financiera</t>
  </si>
  <si>
    <t>Documento</t>
  </si>
  <si>
    <t>n</t>
  </si>
  <si>
    <t xml:space="preserve">1.1.2 Fortalecimiento de la capacidad de gestión y eficiencia de la ANI </t>
  </si>
  <si>
    <t>1.1.2.1 Implementar acciones para la mejora del Talento Humano</t>
  </si>
  <si>
    <t>Vicepresidencia de Planeación, Riesgos y Entorno</t>
  </si>
  <si>
    <t>1.1.3 Optimización del  sistema de información misional de la Entidad</t>
  </si>
  <si>
    <t>1.1.3.1 Implementar los módulos de registro de información</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</si>
  <si>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</si>
  <si>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</si>
  <si>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</si>
  <si>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</si>
  <si>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</si>
  <si>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</si>
  <si>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</si>
  <si>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</si>
  <si>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</si>
  <si>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</si>
  <si>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</si>
  <si>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2.1.1 Diseño e implementación del Programa de concesiones 5G</t>
  </si>
  <si>
    <t>2.1.1.1 Elaborar documento CONPES 5G</t>
  </si>
  <si>
    <t>Presidencia</t>
  </si>
  <si>
    <t>2.1.2 Adjudicación de Proyectos de Infraestructura de Transporte, bajo el esquema de Asociaciones Público Privadas</t>
  </si>
  <si>
    <t>2.1.2.1 Estructurar  proyectos a nivel de factibilidad técnica</t>
  </si>
  <si>
    <t>Proyecto</t>
  </si>
  <si>
    <t xml:space="preserve">2.1.2.2 Adjudicar proyectos de APP </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</si>
  <si>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</si>
  <si>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</si>
  <si>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</si>
  <si>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 xml:space="preserve">Vicepresidencia de Gestión Contractual
</t>
  </si>
  <si>
    <t>2.2.2 Finalización de etapa de construcción e inicio de la etapa de operación y mantenimiento de los proyectos de cuarta generación</t>
  </si>
  <si>
    <t>Vicepresidencia de Gestión Contractual
Vicepresidencia Ejecutiva</t>
  </si>
  <si>
    <t>2.2.3 Gestión para la construcción de las vías primarias bajo el esquema de concesión Programa 4G programadas para el cuatrienio</t>
  </si>
  <si>
    <t xml:space="preserve"> 2.2.3.1 Monitorear la construcción de vias de cuarta generación</t>
  </si>
  <si>
    <t>Vicepresidencia de Gestión Contractual  y Vicepresidencia Ejecutiva</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</si>
  <si>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</si>
  <si>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</si>
  <si>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</si>
  <si>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</si>
  <si>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</si>
  <si>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Vicepresidencia Ejecutiva</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</si>
  <si>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</si>
  <si>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</si>
  <si>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</si>
  <si>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</si>
  <si>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</si>
  <si>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Meta 2021</t>
  </si>
  <si>
    <t>Elaborar proyecto normativo de Gobierno Corporativo</t>
  </si>
  <si>
    <t>Implementar acciones para el fortalecimiento del Talento Humano</t>
  </si>
  <si>
    <t>Fortalecer la implementación del MIPG</t>
  </si>
  <si>
    <t>Actualizar proyecciones de tráfico y recaudo para al menos un corredor estratégico de proyectos concesionados</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</si>
  <si>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</si>
  <si>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</si>
  <si>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</si>
  <si>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</si>
  <si>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</si>
  <si>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Elaborar documento CONPES Concesiones del   Bicentenario</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</si>
  <si>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</si>
  <si>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</si>
  <si>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</si>
  <si>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</si>
  <si>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</si>
  <si>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</si>
  <si>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</si>
  <si>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</si>
  <si>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</si>
  <si>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</si>
  <si>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1.1.2.2 Realizar  Informes de seguimiento a la implementación del MIPG</t>
  </si>
  <si>
    <t>1.1.2.3 Diseñar la unidad de análisis de tráfico</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</si>
  <si>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</si>
  <si>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</si>
  <si>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</si>
  <si>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</si>
  <si>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</si>
  <si>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</si>
  <si>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t>
  </si>
  <si>
    <t>Avances con corte a diciembre de 2021</t>
  </si>
  <si>
    <t>En el mes de diciembre se realizaron 3 reuniones con el Departamento Administrativo de la Función Pública con el objetivo de seguir con el trámite del nuevo Decreto de estructura ANI  y nuevas modificaciones al Decreto. Adicionalmente, se realizó el Estudio Técnico del Decreto.</t>
  </si>
  <si>
    <t>Durante el mes de diciembre se finalizaron las actividades programadas para la vigencia y se realizó la evaluación del plan con el fin de ser ajustado e incluidas las mejoras en la vigencia 2022</t>
  </si>
  <si>
    <t>Para finalizar las actividades de la vigencia en el mes de diciembre se presento  el sitio Sharepoint del MIPG al comité de gestión y desempeño y se inicio la etapa de divulgación por medio de la Oficina de Comunicaciones</t>
  </si>
  <si>
    <t>Durante el 2021 se definieron criterios de priorización y se seleccionó el conjunto de proyectos conformado por: IP Chirajara - Fundadores, Perimetral de Oriente de Cundinamarca, Transversal del Sisga y Villavicencio - Yopal. Para estos, se actualizó y calibró un modelo de transporte que representa el comportamiento del tráfico en el área de estudio y que permite estimarlo en diferentes escenarios futuros de interés. 
La fase de priorización consistió en la definición de criterios que representan los intereses de la Entidad (instalación y oposición de peajes, incremento de tarifas, sobreestimación y subestimación del plan de aportes y meses faltantes para el DR8), con base en los cuales se recurrió a un Proceso Analítico Jerárquico (metodología de análisis multicriterio) para ponderar los criterios y proyectos con base en la visión de los gerentes de Riesgos y Tecnologías y obtener una priorización de alternativas, la cual se puso a consideración del Vicepresidente de Planeación, Riesgos y Entorno. Como producto de lo anterior, fue seleccionado el conjunto de proyectos conformado por: IP Chirajara - Fundadores, Perimetral de Oriente de Cundinamarca, Transversal del Sisga y Villavicencio – Yopal. 
Una vez seleccionados los proyectos, se acotó el área de estudio y se desarrolló un ejercicio de modelación de transporte para representar las condiciones de oferta (e.g. velocidades de circulación, carriles, pendientes) y demanda (e.g. origen y destino de los viajes, valor del tiempo, costos de operación) de transporte. Para esto, se partió principalmente de la información del Registro Nacional de Despachos de Carga (RNDC) administrado por el Ministerio de Transporte; del modelo de transporte nacional del Plan Maestro de Transporte Intermodal (PMTI), contratado por el Departamento Nacional de Planeación; y de los datos detallados de tráfico consolidados en ANIscopio. 
El ejercicio de modelación consistió en: (1) construir una matriz nacional de viajes de transporte de carga con la información actualizada del RNDC, (2) incorporarla en el modelo de transporte del PMTI y (3) programar un proceso iterativo de asignación de viajes en el modelo (usando el software EMME y la programación lineal), para corregir los sesgos de la información del RNDC (que registra una porción del total de viajes de carga del país) hasta lograr que la matriz de viajes representara la información actualizada del total de viajes, reportada en ANIscopio. 
Como resultado la gestión adelantada en 2021, la ANI cuenta con una herramienta de estimación de tráfico para el área de estudio definida, con la cuál es posible estimar su comportamiento (en transporte de carga) en diferentes escenarios de interés, por ejemplo: los impactos sobre el recaudo como consecuencia de: ajustes en los esquemas tarifarios, reubicación de estaciones de peaje, cambios en la demanda de transporte estimada en la estructuración, aumentos o disminuciones de tiempos de viaje (e.g. entrada en operación de nueva infraestructura) cambios en la economía (si se complementa la herramienta con un análisis tendencial de la correlación del tráfico vs PIB), entre otros. Así mismo, esta herramienta se puede continuar actualizando con la información histórica que se vaya recopilando en ANIscopio, lo cual permitirá minimizar la incertidumbre de las proyecciones de tráfico y en consecuencia de las expectativas de recaudo en peajes a cargo de la ANI.</t>
  </si>
  <si>
    <t>Durante la vigencia 2021 se pusieron en servicio los siguientes módulos:
- Administración de Bienes informáticos
- Proyectos 5G 
- Trafico y Recaudo
- Módulo Portuario
- Módulo férreo
- Módulo Aeroportuario</t>
  </si>
  <si>
    <t>En el mes de diciembre se realizó el proceso de Consulta Previa con la comunidad de Guayabal en la UF 7.2 variante  coveñas, donde participaron la concesión, interventoría y comunidad. Con el objetivo de el cumplimiento de la sentencia del tribunal de sincelejo, donde se llevó a cabo la protocolización del proyecto.</t>
  </si>
  <si>
    <t>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En diciembre se desarrollaron 8 mesas de socialización</t>
  </si>
  <si>
    <t>A lo largo de la vigencia en virud del convenio suscrito con la UIAF, se ha desarrollado las actividades necesarias para la implementación en la Agencia de los temas de SARLAFT en la entidad</t>
  </si>
  <si>
    <t>El documento CONPES, fue aprobado en sesión del mes de noviembre, el número es el 4060 Política para el Desarrollo de Proyectos de Infraestructura de Transporte Sostenible: Quinta Generación de Co</t>
  </si>
  <si>
    <t>Durante la vigencia 2021 se realizó la estructuración de los proyectos de iniciativa privada e iniciativa pública:
-  APP Malla Vial del Valle Cauca 
- Canal del Dique
- Buga-Buenaventura
- Troncal del Magdalena
- Rio Magdalena</t>
  </si>
  <si>
    <t xml:space="preserve">Durante la vigencia el Gobierno Nacional adjudico la primera Concesión del Bicentenario: Malla Vial del Valle del Cauca: Accesos Cali-Palmira, mediante Resolución No. 20217030007585 del 18 de mayo del 2021.
Así mismo, se adjudicó Autopistas del Caribe 2 proyecto de iniciativa privada mediante Resolución No. 20217030012385 del 23 de julio del 2021. 
Finalmente, el 13 de diciembre del 2021 se adjudicó ALO SUR IP mediante Resolución No. 20217030020095. </t>
  </si>
  <si>
    <t>Con corte al mes de diciembre se ha avanzado en la construcción de 58.93 Km, correspondientes a los proyectos:
- Devimed 2.11 Km
- Ruta del Sol III 56.81 Km</t>
  </si>
  <si>
    <t>En el periodo de seguimiento se ha avanzado en la construcción de 125.72 Km correspondientes a los siguientes proyectos:
- Rio Magdalena 2 14.3 Km
- Conexión Norte 16.6 Km
- IP GICA 15,1 Km
- Ip Antoquia Bolivar 7.15 Km
- Ip Vías del Nus 14.1Km
- Rumichaca Pasto 4,34 Km
- Cartagena - Barranquilla 2.2 Km
- Pacífico 1, 5,2 Km
- Pacífico 2, 1,2 Km
- Pacífico 3, 24 Km
- Villavicencio-Yopal, 4.79 Km
- BBY, 13.05km
- Tercer carril 0.147KM
- Chirajara-Fundadores 3.14Km</t>
  </si>
  <si>
    <t>Con corte al mes de noviembre de 2021 se ha avanzado en la rehabilitación de 356.35 Km, representados en los siguientes proyectos:
- Cartagena - Barranquilla 62.9 Km
- Antioquia - Bolivar 24,84 Km
- Cambao - Manizales 133.69 Km
- Puerta de Hierro 2.27 Km
- Rumichaca-Pasto 7,03 Km
- Perimetral del Oriente 0,415 Km
-  Transversal del Sisga 8,76 Km
- Pacífico 3 14.7 Km
- Bucaramanga-Pamplona 2.58 Km
- Magdalena 2 10,2
- Villavicencio-Yopal 89 Km</t>
  </si>
  <si>
    <t>En el mes de diciembre de 2021, frente a la movilización de pasajeros y teniendo en cuenta la transición que se viene dando con el fin de contar con nuevos administradores en los corredores férreos se tiene: Bogotá- Zipaquirá pasajeros movilizados en septiembre de 2021: 6.280 pasajeros; La Dorada- Chiriguaná: cero (0) pasajeros 2. En cuanto a movilización de carga para el mes de septiembre de 2021 se tiene: Bogotá- Belencito Toneladas movilizadas en septiembre 0 toneladas. La Dorada- Chiriguaná Toneladas movilizadas: 2.238.948. En el corredor Bogotá-Belencito se reinicia la operación comercial de carga a partir del 15 de junio de 2021, gracias al esfuerzo realizado por la Agencia con Findeter, para reactivar la operación en este corredor férreo</t>
  </si>
  <si>
    <t xml:space="preserve">En la vigencia se recibieron obras en los siguientes aeropuertos: 
a) Aeropuerto Eldorado - Adecuación sala de descanso muelle norte y Laboratorio COVID. Extramural
b) Aeropuerto de Barranquilla - Puesta en servicio de la fase II.
c) Aeropuerto Olaya Herrera - Mantenimiento del pavimento de pista.
d) Alfonso Bonilla Aragón – Mantenimiento aeropuerto y pistas. </t>
  </si>
  <si>
    <t>En el mes de diciembre se presentó el último informe de seguimiento de los puertos concesionados, el cual contiene el resumen de todas las inversiones y obras realizadas</t>
  </si>
  <si>
    <t>Durante la vigencia 2021, entraron en operación los siguientes proyectos de concesión de cuartes generación:
- Puerta del Hierro 
- Conexión Pacífico 2 
- Cartagena – Barranquilla 
- IP Vías del 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</si>
</sst>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6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1" fillId="3"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4" fontId="6" fillId="0" borderId="0" xfId="0" applyNumberFormat="1" applyFont="1" applyAlignment="1">
      <alignment horizontal="center" vertical="center"/>
    </xf>
    <xf numFmtId="0" fontId="2" fillId="7" borderId="2" xfId="0" applyFont="1" applyFill="1" applyBorder="1" applyAlignment="1">
      <alignment horizontal="center" vertical="center"/>
    </xf>
    <xf numFmtId="0" fontId="13"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4" fillId="0" borderId="0" xfId="0" applyFont="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9" fontId="2" fillId="0" borderId="11" xfId="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6" fillId="0" borderId="11" xfId="0" applyFont="1" applyBorder="1" applyAlignment="1">
      <alignment horizontal="center" vertical="center"/>
    </xf>
    <xf numFmtId="0" fontId="17"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4"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6"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2" borderId="1" xfId="0"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8"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8"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6" fillId="0" borderId="2" xfId="0" applyFont="1" applyBorder="1" applyAlignment="1">
      <alignment horizontal="center" vertical="center"/>
    </xf>
    <xf numFmtId="0" fontId="17"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0" fontId="3" fillId="11" borderId="23" xfId="0" applyFont="1" applyFill="1" applyBorder="1" applyAlignment="1">
      <alignment horizontal="center"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7"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7"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2"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9"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2" fontId="2" fillId="12"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2"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9"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6" fillId="0" borderId="25" xfId="0" applyFont="1" applyBorder="1" applyAlignment="1">
      <alignment horizontal="center" vertical="center"/>
    </xf>
    <xf numFmtId="0" fontId="17"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4"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0" fontId="3" fillId="6" borderId="2"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4" fontId="3" fillId="11" borderId="2" xfId="0" applyNumberFormat="1" applyFont="1" applyFill="1" applyBorder="1" applyAlignment="1">
      <alignment vertical="center" wrapText="1"/>
    </xf>
    <xf numFmtId="164" fontId="4" fillId="11" borderId="11" xfId="1" applyNumberFormat="1" applyFont="1" applyFill="1" applyBorder="1" applyAlignment="1">
      <alignment horizontal="center" vertical="center" wrapText="1"/>
    </xf>
    <xf numFmtId="9" fontId="4" fillId="11" borderId="11" xfId="1"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164" fontId="3" fillId="4" borderId="16"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5" borderId="15" xfId="0" applyNumberFormat="1" applyFont="1" applyFill="1" applyBorder="1" applyAlignment="1">
      <alignment horizontal="center" vertical="center" wrapText="1"/>
    </xf>
    <xf numFmtId="164"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4" fontId="3" fillId="6" borderId="15" xfId="0" applyNumberFormat="1" applyFont="1" applyFill="1" applyBorder="1" applyAlignment="1">
      <alignment horizontal="center" vertical="center" wrapText="1"/>
    </xf>
    <xf numFmtId="164" fontId="3" fillId="6" borderId="16"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164"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4"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6" borderId="1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11" borderId="1" xfId="0" applyNumberFormat="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11" borderId="15" xfId="0" applyNumberFormat="1" applyFont="1" applyFill="1" applyBorder="1" applyAlignment="1">
      <alignment horizontal="center" vertical="center" wrapText="1"/>
    </xf>
    <xf numFmtId="164" fontId="3" fillId="11" borderId="16" xfId="0" applyNumberFormat="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cellXfs>
  <cellStyles count="2">
    <cellStyle name="Normal" xfId="0" builtinId="0"/>
    <cellStyle name="Porcentaje" xfId="1" builtinId="5"/>
  </cellStyles>
  <dxfs count="23">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19</xdr:col>
      <xdr:colOff>2327993</xdr:colOff>
      <xdr:row>14</xdr:row>
      <xdr:rowOff>600942</xdr:rowOff>
    </xdr:from>
    <xdr:ext cx="22538373" cy="2076450"/>
    <xdr:pic>
      <xdr:nvPicPr>
        <xdr:cNvPr id="2" name="Imagen 1">
          <a:extLst>
            <a:ext uri="{FF2B5EF4-FFF2-40B4-BE49-F238E27FC236}">
              <a16:creationId xmlns:a16="http://schemas.microsoft.com/office/drawing/2014/main" id="{ABA2311E-CDDB-4B11-B3BE-3063C9C56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038" y="5207578"/>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37</xdr:col>
      <xdr:colOff>3452812</xdr:colOff>
      <xdr:row>20</xdr:row>
      <xdr:rowOff>4595</xdr:rowOff>
    </xdr:from>
    <xdr:ext cx="5087214" cy="2020519"/>
    <xdr:pic>
      <xdr:nvPicPr>
        <xdr:cNvPr id="3" name="Imagen 2">
          <a:extLst>
            <a:ext uri="{FF2B5EF4-FFF2-40B4-BE49-F238E27FC236}">
              <a16:creationId xmlns:a16="http://schemas.microsoft.com/office/drawing/2014/main" id="{E405441E-4F2D-4FFB-9055-F16E4943E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20462" y="8405645"/>
          <a:ext cx="5087214"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25</xdr:row>
      <xdr:rowOff>0</xdr:rowOff>
    </xdr:from>
    <xdr:ext cx="537883" cy="537883"/>
    <xdr:pic>
      <xdr:nvPicPr>
        <xdr:cNvPr id="4" name="Picture 2">
          <a:extLst>
            <a:ext uri="{FF2B5EF4-FFF2-40B4-BE49-F238E27FC236}">
              <a16:creationId xmlns:a16="http://schemas.microsoft.com/office/drawing/2014/main" id="{8427EBE6-247A-4FD7-B356-43F1FFA085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141351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26</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575982</xdr:colOff>
      <xdr:row>26</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47625</xdr:colOff>
      <xdr:row>30</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628931</xdr:colOff>
      <xdr:row>30</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1243853</xdr:colOff>
      <xdr:row>30</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32</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571499</xdr:colOff>
      <xdr:row>33</xdr:row>
      <xdr:rowOff>0</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635399" y="3517582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33</xdr:row>
      <xdr:rowOff>0</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1187823</xdr:colOff>
      <xdr:row>33</xdr:row>
      <xdr:rowOff>0</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51723" y="35175825"/>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1781734</xdr:colOff>
      <xdr:row>33</xdr:row>
      <xdr:rowOff>0</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845634"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1375922</xdr:colOff>
      <xdr:row>33</xdr:row>
      <xdr:rowOff>0</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439822" y="3517582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176092</xdr:colOff>
      <xdr:row>33</xdr:row>
      <xdr:rowOff>0</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239992" y="3517582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938892</xdr:colOff>
      <xdr:row>36</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35</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35</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124065</xdr:colOff>
      <xdr:row>36</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36</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36</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748392</xdr:colOff>
      <xdr:row>36</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1607245</xdr:colOff>
      <xdr:row>36</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40</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1057955</xdr:colOff>
      <xdr:row>40</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2131120</xdr:colOff>
      <xdr:row>40</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41</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802820</xdr:colOff>
      <xdr:row>41</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1603565</xdr:colOff>
      <xdr:row>41</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42</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952499</xdr:colOff>
      <xdr:row>42</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606136</xdr:colOff>
      <xdr:row>25</xdr:row>
      <xdr:rowOff>0</xdr:rowOff>
    </xdr:from>
    <xdr:ext cx="549088" cy="549088"/>
    <xdr:pic>
      <xdr:nvPicPr>
        <xdr:cNvPr id="33" name="Picture 6" descr="SDG 8">
          <a:extLst>
            <a:ext uri="{FF2B5EF4-FFF2-40B4-BE49-F238E27FC236}">
              <a16:creationId xmlns:a16="http://schemas.microsoft.com/office/drawing/2014/main" id="{9C49BE05-CFD5-4A9E-91C8-E14E8B2056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70036" y="14135100"/>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AQ45"/>
  <sheetViews>
    <sheetView showGridLines="0" tabSelected="1" topLeftCell="A7" zoomScale="40" zoomScaleNormal="40" workbookViewId="0">
      <selection activeCell="D23" sqref="D23"/>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bestFit="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43.28515625" style="1" customWidth="1"/>
    <col min="39" max="39" width="80.140625" style="1" customWidth="1"/>
    <col min="40" max="40" width="14.42578125" style="1" customWidth="1"/>
    <col min="41" max="42" width="11.42578125" style="1"/>
    <col min="43" max="43" width="19" style="1" bestFit="1" customWidth="1"/>
    <col min="44" max="16384" width="11.42578125" style="1"/>
  </cols>
  <sheetData>
    <row r="1" spans="2:39" x14ac:dyDescent="0.25">
      <c r="B1" s="1" t="s">
        <v>0</v>
      </c>
    </row>
    <row r="14" spans="2:39" x14ac:dyDescent="0.25">
      <c r="T14" s="3"/>
    </row>
    <row r="15" spans="2:39" ht="61.5" x14ac:dyDescent="0.25">
      <c r="C15" s="3"/>
      <c r="I15" s="3"/>
      <c r="J15" s="3"/>
      <c r="K15" s="3"/>
      <c r="L15" s="3"/>
      <c r="M15" s="3"/>
      <c r="N15" s="3"/>
      <c r="O15" s="3"/>
      <c r="P15" s="3"/>
      <c r="Q15" s="3"/>
      <c r="R15" s="3"/>
      <c r="S15" s="3"/>
      <c r="V15" s="4"/>
      <c r="W15" s="3"/>
      <c r="X15" s="3"/>
      <c r="Y15" s="4"/>
      <c r="Z15" s="3"/>
      <c r="AA15" s="3"/>
      <c r="AB15" s="3"/>
      <c r="AC15" s="3"/>
      <c r="AD15" s="3"/>
      <c r="AE15" s="3"/>
      <c r="AF15" s="3"/>
      <c r="AG15" s="3"/>
      <c r="AH15" s="3"/>
      <c r="AI15" s="3"/>
      <c r="AJ15" s="3"/>
      <c r="AK15" s="3"/>
      <c r="AL15" s="3"/>
      <c r="AM15" s="3"/>
    </row>
    <row r="16" spans="2:39" ht="46.5" x14ac:dyDescent="0.25">
      <c r="J16" s="3"/>
      <c r="K16" s="3"/>
      <c r="L16" s="3"/>
      <c r="M16" s="3"/>
      <c r="N16" s="3"/>
      <c r="O16" s="3"/>
      <c r="P16" s="3"/>
      <c r="Q16" s="3"/>
      <c r="R16" s="3"/>
      <c r="S16" s="3"/>
      <c r="V16" s="5"/>
      <c r="W16" s="3"/>
      <c r="X16" s="3"/>
      <c r="Y16" s="5"/>
      <c r="Z16" s="3"/>
      <c r="AA16" s="3"/>
      <c r="AB16" s="3"/>
      <c r="AC16" s="3"/>
      <c r="AD16" s="3"/>
      <c r="AE16" s="3"/>
      <c r="AF16" s="6"/>
      <c r="AG16" s="6"/>
      <c r="AH16" s="3"/>
      <c r="AI16" s="3"/>
      <c r="AJ16" s="3"/>
      <c r="AK16" s="3"/>
      <c r="AL16" s="3"/>
      <c r="AM16" s="3"/>
    </row>
    <row r="17" spans="1:43" ht="46.5" x14ac:dyDescent="0.25">
      <c r="J17" s="3"/>
      <c r="K17" s="3"/>
      <c r="L17" s="3"/>
      <c r="M17" s="3"/>
      <c r="N17" s="3"/>
      <c r="O17" s="3"/>
      <c r="P17" s="3"/>
      <c r="Q17" s="3"/>
      <c r="R17" s="3"/>
      <c r="S17" s="3"/>
      <c r="T17" s="5"/>
      <c r="U17" s="3"/>
      <c r="V17" s="3"/>
      <c r="W17" s="3"/>
      <c r="X17" s="3"/>
      <c r="Y17" s="3"/>
      <c r="Z17" s="3"/>
      <c r="AA17" s="3"/>
      <c r="AB17" s="3"/>
      <c r="AC17" s="3"/>
      <c r="AD17" s="3"/>
      <c r="AE17" s="7"/>
      <c r="AF17" s="8"/>
      <c r="AG17" s="8"/>
      <c r="AH17" s="3"/>
      <c r="AI17" s="3"/>
      <c r="AJ17" s="3"/>
      <c r="AK17" s="3"/>
      <c r="AL17" s="3"/>
      <c r="AM17" s="3"/>
    </row>
    <row r="18" spans="1:43" ht="46.5" x14ac:dyDescent="0.25">
      <c r="J18" s="3"/>
      <c r="K18" s="3"/>
      <c r="L18" s="3"/>
      <c r="M18" s="3"/>
      <c r="N18" s="3"/>
      <c r="O18" s="3"/>
      <c r="P18" s="3"/>
      <c r="Q18" s="3"/>
      <c r="R18" s="3"/>
      <c r="S18" s="3"/>
      <c r="T18" s="5"/>
      <c r="U18" s="3"/>
      <c r="V18" s="3"/>
      <c r="W18" s="3"/>
      <c r="X18" s="3"/>
      <c r="Y18" s="3"/>
      <c r="Z18" s="3"/>
      <c r="AA18" s="3"/>
      <c r="AB18" s="3"/>
      <c r="AC18" s="3"/>
      <c r="AD18" s="3"/>
      <c r="AE18" s="7"/>
      <c r="AF18" s="8"/>
      <c r="AG18" s="8"/>
      <c r="AH18" s="3"/>
      <c r="AI18" s="3"/>
      <c r="AK18" s="9"/>
      <c r="AL18" s="10"/>
      <c r="AM18" s="10"/>
    </row>
    <row r="19" spans="1:43" ht="46.5" x14ac:dyDescent="0.25">
      <c r="J19" s="3"/>
      <c r="K19" s="3"/>
      <c r="L19" s="3"/>
      <c r="M19" s="3"/>
      <c r="N19" s="3"/>
      <c r="O19" s="3"/>
      <c r="P19" s="3"/>
      <c r="Q19" s="3"/>
      <c r="R19" s="3"/>
      <c r="S19" s="3"/>
      <c r="T19" s="5"/>
      <c r="U19" s="3"/>
      <c r="V19" s="3"/>
      <c r="W19" s="3"/>
      <c r="X19" s="3"/>
      <c r="Y19" s="3"/>
      <c r="Z19" s="3"/>
      <c r="AA19" s="5" t="s">
        <v>112</v>
      </c>
      <c r="AB19" s="3"/>
      <c r="AC19" s="3"/>
      <c r="AD19" s="3"/>
      <c r="AE19" s="3"/>
      <c r="AF19" s="3"/>
      <c r="AG19" s="3"/>
      <c r="AH19" s="3"/>
      <c r="AI19" s="3"/>
      <c r="AK19" s="11"/>
      <c r="AL19" s="10"/>
      <c r="AM19" s="10"/>
    </row>
    <row r="20" spans="1:43" ht="46.5" x14ac:dyDescent="0.25">
      <c r="J20" s="3"/>
      <c r="K20" s="3"/>
      <c r="L20" s="3"/>
      <c r="M20" s="3"/>
      <c r="N20" s="3"/>
      <c r="O20" s="3"/>
      <c r="P20" s="3"/>
      <c r="Q20" s="3"/>
      <c r="R20" s="3"/>
      <c r="S20" s="3"/>
      <c r="T20" s="3"/>
      <c r="U20" s="3"/>
      <c r="V20" s="3"/>
      <c r="W20" s="3"/>
      <c r="X20" s="3"/>
      <c r="Y20" s="3"/>
      <c r="Z20" s="3"/>
      <c r="AA20" s="5"/>
      <c r="AB20" s="3"/>
      <c r="AC20" s="3"/>
      <c r="AD20" s="3"/>
      <c r="AE20" s="3"/>
      <c r="AF20" s="3"/>
      <c r="AG20" s="3"/>
      <c r="AH20" s="3"/>
      <c r="AI20" s="3"/>
      <c r="AK20" s="11"/>
      <c r="AL20" s="10"/>
      <c r="AM20" s="10"/>
    </row>
    <row r="21" spans="1:43" ht="109.5" x14ac:dyDescent="0.25">
      <c r="C21" s="12" t="s">
        <v>1</v>
      </c>
      <c r="D21" s="13">
        <v>0.86399999999999999</v>
      </c>
      <c r="J21" s="3"/>
      <c r="K21" s="3"/>
      <c r="L21" s="3"/>
      <c r="M21" s="3"/>
      <c r="N21" s="3"/>
      <c r="O21" s="3"/>
      <c r="P21" s="3"/>
      <c r="Q21" s="3"/>
      <c r="R21" s="3"/>
      <c r="S21" s="3"/>
      <c r="T21" s="3"/>
      <c r="U21" s="3"/>
      <c r="V21" s="3"/>
      <c r="W21" s="3"/>
      <c r="X21" s="3"/>
      <c r="Y21" s="3"/>
      <c r="Z21" s="3"/>
      <c r="AA21" s="3"/>
      <c r="AB21" s="3"/>
      <c r="AC21" s="3"/>
      <c r="AD21" s="3"/>
      <c r="AE21" s="3"/>
      <c r="AF21" s="3"/>
      <c r="AG21" s="3"/>
      <c r="AH21" s="3"/>
      <c r="AI21" s="3"/>
      <c r="AK21" s="11"/>
      <c r="AL21" s="14"/>
      <c r="AM21" s="14"/>
    </row>
    <row r="22" spans="1:43" ht="78" x14ac:dyDescent="0.25">
      <c r="C22" s="12" t="s">
        <v>110</v>
      </c>
      <c r="D22" s="13">
        <v>0.87</v>
      </c>
      <c r="H22" s="11"/>
      <c r="J22" s="3"/>
      <c r="K22" s="3"/>
      <c r="L22" s="3"/>
      <c r="M22" s="3"/>
      <c r="N22" s="3"/>
      <c r="O22" s="3"/>
      <c r="P22" s="3"/>
      <c r="Q22" s="3"/>
      <c r="R22" s="3"/>
      <c r="S22" s="3"/>
      <c r="T22" s="3"/>
      <c r="U22" s="3"/>
      <c r="V22" s="3"/>
      <c r="W22" s="3"/>
      <c r="X22" s="3"/>
      <c r="Y22" s="3"/>
      <c r="Z22" s="3"/>
      <c r="AA22" s="3"/>
      <c r="AB22" s="3"/>
      <c r="AC22" s="3"/>
      <c r="AD22" s="3"/>
      <c r="AE22" s="3"/>
      <c r="AF22" s="3"/>
      <c r="AG22" s="3"/>
      <c r="AH22" s="3"/>
      <c r="AI22" s="3"/>
      <c r="AK22" s="11"/>
      <c r="AL22" s="15"/>
      <c r="AM22" s="15"/>
    </row>
    <row r="23" spans="1:43" ht="27" thickBot="1" x14ac:dyDescent="0.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43" ht="47.25" thickBot="1" x14ac:dyDescent="0.3">
      <c r="E24" s="16" t="s">
        <v>2</v>
      </c>
      <c r="F24" s="17" t="s">
        <v>2</v>
      </c>
      <c r="G24" s="18" t="s">
        <v>2</v>
      </c>
      <c r="H24" s="19"/>
      <c r="K24" s="16" t="s">
        <v>2</v>
      </c>
      <c r="L24" s="17" t="s">
        <v>2</v>
      </c>
      <c r="M24" s="18" t="s">
        <v>2</v>
      </c>
      <c r="Q24" s="16"/>
      <c r="R24" s="17"/>
      <c r="S24" s="18"/>
      <c r="V24" s="16" t="s">
        <v>2</v>
      </c>
      <c r="W24" s="17" t="s">
        <v>2</v>
      </c>
      <c r="X24" s="18" t="s">
        <v>2</v>
      </c>
      <c r="Y24" s="20" t="s">
        <v>2</v>
      </c>
      <c r="AD24" s="21"/>
      <c r="AF24" s="22" t="s">
        <v>2</v>
      </c>
      <c r="AG24" s="23"/>
      <c r="AH24" s="22" t="s">
        <v>2</v>
      </c>
      <c r="AI24" s="24"/>
      <c r="AJ24" s="22" t="s">
        <v>2</v>
      </c>
    </row>
    <row r="25" spans="1:43" ht="189.75" thickBot="1" x14ac:dyDescent="0.3">
      <c r="A25" s="25" t="s">
        <v>3</v>
      </c>
      <c r="B25" s="25" t="s">
        <v>4</v>
      </c>
      <c r="C25" s="25" t="s">
        <v>5</v>
      </c>
      <c r="D25" s="26" t="s">
        <v>6</v>
      </c>
      <c r="E25" s="27" t="s">
        <v>7</v>
      </c>
      <c r="F25" s="28" t="s">
        <v>8</v>
      </c>
      <c r="G25" s="29" t="s">
        <v>9</v>
      </c>
      <c r="H25" s="26" t="s">
        <v>10</v>
      </c>
      <c r="I25" s="26" t="s">
        <v>11</v>
      </c>
      <c r="J25" s="26" t="s">
        <v>6</v>
      </c>
      <c r="K25" s="27" t="s">
        <v>12</v>
      </c>
      <c r="L25" s="28" t="s">
        <v>8</v>
      </c>
      <c r="M25" s="29" t="s">
        <v>9</v>
      </c>
      <c r="N25" s="26" t="s">
        <v>13</v>
      </c>
      <c r="O25" s="26" t="s">
        <v>14</v>
      </c>
      <c r="P25" s="26" t="s">
        <v>15</v>
      </c>
      <c r="Q25" s="27" t="s">
        <v>16</v>
      </c>
      <c r="R25" s="28" t="s">
        <v>8</v>
      </c>
      <c r="S25" s="29" t="s">
        <v>9</v>
      </c>
      <c r="T25" s="26" t="s">
        <v>17</v>
      </c>
      <c r="U25" s="26" t="s">
        <v>15</v>
      </c>
      <c r="V25" s="27" t="s">
        <v>18</v>
      </c>
      <c r="W25" s="28" t="s">
        <v>8</v>
      </c>
      <c r="X25" s="29" t="s">
        <v>9</v>
      </c>
      <c r="Y25" s="26" t="s">
        <v>19</v>
      </c>
      <c r="Z25" s="26" t="s">
        <v>20</v>
      </c>
      <c r="AA25" s="26" t="s">
        <v>21</v>
      </c>
      <c r="AB25" s="26" t="s">
        <v>22</v>
      </c>
      <c r="AC25" s="26" t="s">
        <v>82</v>
      </c>
      <c r="AD25" s="26" t="s">
        <v>23</v>
      </c>
      <c r="AE25" s="26" t="s">
        <v>24</v>
      </c>
      <c r="AF25" s="196" t="s">
        <v>25</v>
      </c>
      <c r="AG25" s="197"/>
      <c r="AH25" s="197"/>
      <c r="AI25" s="198"/>
      <c r="AJ25" s="30" t="s">
        <v>26</v>
      </c>
      <c r="AK25" s="26" t="s">
        <v>27</v>
      </c>
      <c r="AL25" s="31" t="s">
        <v>28</v>
      </c>
      <c r="AM25" s="31" t="s">
        <v>29</v>
      </c>
    </row>
    <row r="26" spans="1:43" ht="183.75" x14ac:dyDescent="0.25">
      <c r="A26" s="199" t="s">
        <v>30</v>
      </c>
      <c r="B26" s="199" t="s">
        <v>31</v>
      </c>
      <c r="C26" s="266" t="s">
        <v>32</v>
      </c>
      <c r="D26" s="227">
        <v>0.4</v>
      </c>
      <c r="E26" s="202">
        <f>+SUM(K26:K33)*D26</f>
        <v>0.62720000000000009</v>
      </c>
      <c r="F26" s="205">
        <f>+E26/D26</f>
        <v>1.5680000000000001</v>
      </c>
      <c r="G26" s="208">
        <f>+SUM(M26:M33)*D26</f>
        <v>0.29399999999999998</v>
      </c>
      <c r="H26" s="211"/>
      <c r="I26" s="224" t="s">
        <v>33</v>
      </c>
      <c r="J26" s="227">
        <v>0.49</v>
      </c>
      <c r="K26" s="214">
        <f>+SUM(V26:V30)*J26</f>
        <v>1.5680000000000001</v>
      </c>
      <c r="L26" s="216">
        <f>+K26/J26</f>
        <v>3.2</v>
      </c>
      <c r="M26" s="218">
        <f>+SUM(X26:X30)*J26</f>
        <v>0.73499999999999999</v>
      </c>
      <c r="N26" s="220"/>
      <c r="O26" s="32" t="s">
        <v>34</v>
      </c>
      <c r="P26" s="32">
        <v>0.4</v>
      </c>
      <c r="Q26" s="33">
        <f>+V26*P26</f>
        <v>0.4</v>
      </c>
      <c r="R26" s="34">
        <f>+Q26/P26</f>
        <v>1</v>
      </c>
      <c r="S26" s="35">
        <f>+X26/P26</f>
        <v>0</v>
      </c>
      <c r="T26" s="36" t="s">
        <v>35</v>
      </c>
      <c r="U26" s="37">
        <v>1</v>
      </c>
      <c r="V26" s="38">
        <f>+$U$26*AJ26</f>
        <v>1</v>
      </c>
      <c r="W26" s="39">
        <f t="shared" ref="W26:W37" si="0">+V26/U26</f>
        <v>1</v>
      </c>
      <c r="X26" s="40">
        <f t="shared" ref="X26:X32" si="1">+U26*AF26</f>
        <v>0</v>
      </c>
      <c r="Y26" s="41">
        <f t="shared" ref="Y26:Y32" si="2">+X26/U26</f>
        <v>0</v>
      </c>
      <c r="Z26" s="42" t="s">
        <v>36</v>
      </c>
      <c r="AA26" s="36" t="s">
        <v>83</v>
      </c>
      <c r="AB26" s="43" t="s">
        <v>37</v>
      </c>
      <c r="AC26" s="44">
        <v>1</v>
      </c>
      <c r="AD26" s="45">
        <v>1</v>
      </c>
      <c r="AE26" s="45">
        <v>1</v>
      </c>
      <c r="AF26" s="46"/>
      <c r="AG26" s="47">
        <v>1</v>
      </c>
      <c r="AH26" s="48" t="s">
        <v>38</v>
      </c>
      <c r="AI26" s="49" t="s">
        <v>38</v>
      </c>
      <c r="AJ26" s="50">
        <f t="shared" ref="AJ26:AJ37" si="3">+AE26/AC26</f>
        <v>1</v>
      </c>
      <c r="AK26" s="51"/>
      <c r="AL26" s="52" t="s">
        <v>113</v>
      </c>
      <c r="AM26" s="52"/>
    </row>
    <row r="27" spans="1:43" ht="159" customHeight="1" x14ac:dyDescent="0.25">
      <c r="A27" s="200"/>
      <c r="B27" s="200"/>
      <c r="C27" s="267"/>
      <c r="D27" s="228"/>
      <c r="E27" s="203"/>
      <c r="F27" s="206"/>
      <c r="G27" s="209"/>
      <c r="H27" s="212"/>
      <c r="I27" s="225"/>
      <c r="J27" s="228"/>
      <c r="K27" s="215"/>
      <c r="L27" s="217"/>
      <c r="M27" s="219"/>
      <c r="N27" s="221"/>
      <c r="O27" s="260" t="s">
        <v>39</v>
      </c>
      <c r="P27" s="260">
        <v>0.3</v>
      </c>
      <c r="Q27" s="187">
        <f>SUM(V27:V29)*P27</f>
        <v>0.3</v>
      </c>
      <c r="R27" s="190">
        <f>+Q27/P27</f>
        <v>1</v>
      </c>
      <c r="S27" s="193">
        <f>SUM(X27:X29)/P27</f>
        <v>1</v>
      </c>
      <c r="T27" s="53" t="s">
        <v>40</v>
      </c>
      <c r="U27" s="54">
        <v>0.3</v>
      </c>
      <c r="V27" s="55">
        <f t="shared" ref="V27:V37" si="4">+U27*AJ27</f>
        <v>0.3</v>
      </c>
      <c r="W27" s="56">
        <f t="shared" si="0"/>
        <v>1</v>
      </c>
      <c r="X27" s="57">
        <f t="shared" si="1"/>
        <v>0.3</v>
      </c>
      <c r="Y27" s="58">
        <f t="shared" si="2"/>
        <v>1</v>
      </c>
      <c r="Z27" s="59" t="s">
        <v>36</v>
      </c>
      <c r="AA27" s="53" t="s">
        <v>84</v>
      </c>
      <c r="AB27" s="53" t="s">
        <v>111</v>
      </c>
      <c r="AC27" s="60">
        <v>100</v>
      </c>
      <c r="AD27" s="70">
        <v>100</v>
      </c>
      <c r="AE27" s="70">
        <v>100</v>
      </c>
      <c r="AF27" s="61">
        <f>+IF(AE27/AD27&lt;120%,(AE27/AD27),120%)</f>
        <v>1</v>
      </c>
      <c r="AG27" s="62">
        <v>1</v>
      </c>
      <c r="AH27" s="63" t="s">
        <v>38</v>
      </c>
      <c r="AI27" s="49" t="s">
        <v>38</v>
      </c>
      <c r="AJ27" s="64">
        <f t="shared" si="3"/>
        <v>1</v>
      </c>
      <c r="AK27" s="65"/>
      <c r="AL27" s="66" t="s">
        <v>114</v>
      </c>
      <c r="AM27" s="66"/>
      <c r="AP27" s="67"/>
      <c r="AQ27" s="68"/>
    </row>
    <row r="28" spans="1:43" ht="165" customHeight="1" x14ac:dyDescent="0.25">
      <c r="A28" s="200"/>
      <c r="B28" s="200"/>
      <c r="C28" s="267"/>
      <c r="D28" s="228"/>
      <c r="E28" s="203"/>
      <c r="F28" s="206"/>
      <c r="G28" s="209"/>
      <c r="H28" s="212"/>
      <c r="I28" s="225"/>
      <c r="J28" s="228"/>
      <c r="K28" s="215"/>
      <c r="L28" s="217"/>
      <c r="M28" s="219"/>
      <c r="N28" s="221"/>
      <c r="O28" s="261"/>
      <c r="P28" s="261"/>
      <c r="Q28" s="188"/>
      <c r="R28" s="191"/>
      <c r="S28" s="194"/>
      <c r="T28" s="53" t="s">
        <v>103</v>
      </c>
      <c r="U28" s="54">
        <v>0.3</v>
      </c>
      <c r="V28" s="55">
        <f t="shared" si="4"/>
        <v>0.3</v>
      </c>
      <c r="W28" s="56">
        <f t="shared" si="0"/>
        <v>1</v>
      </c>
      <c r="X28" s="57">
        <f t="shared" si="1"/>
        <v>0</v>
      </c>
      <c r="Y28" s="58">
        <f t="shared" si="2"/>
        <v>0</v>
      </c>
      <c r="Z28" s="59" t="s">
        <v>41</v>
      </c>
      <c r="AA28" s="53" t="s">
        <v>85</v>
      </c>
      <c r="AB28" s="53" t="s">
        <v>111</v>
      </c>
      <c r="AC28" s="60">
        <v>100</v>
      </c>
      <c r="AD28" s="70">
        <v>100</v>
      </c>
      <c r="AE28" s="70">
        <v>100</v>
      </c>
      <c r="AF28" s="61"/>
      <c r="AG28" s="62">
        <v>1</v>
      </c>
      <c r="AH28" s="63" t="s">
        <v>38</v>
      </c>
      <c r="AI28" s="49" t="s">
        <v>38</v>
      </c>
      <c r="AJ28" s="64">
        <f t="shared" si="3"/>
        <v>1</v>
      </c>
      <c r="AK28" s="65"/>
      <c r="AL28" s="66" t="s">
        <v>115</v>
      </c>
      <c r="AM28" s="66"/>
      <c r="AQ28" s="67"/>
    </row>
    <row r="29" spans="1:43" ht="409.5" customHeight="1" x14ac:dyDescent="0.25">
      <c r="A29" s="200"/>
      <c r="B29" s="200"/>
      <c r="C29" s="267"/>
      <c r="D29" s="228"/>
      <c r="E29" s="203"/>
      <c r="F29" s="206"/>
      <c r="G29" s="209"/>
      <c r="H29" s="212"/>
      <c r="I29" s="225"/>
      <c r="J29" s="228"/>
      <c r="K29" s="215"/>
      <c r="L29" s="217"/>
      <c r="M29" s="219"/>
      <c r="N29" s="221"/>
      <c r="O29" s="262"/>
      <c r="P29" s="262"/>
      <c r="Q29" s="189"/>
      <c r="R29" s="192"/>
      <c r="S29" s="195"/>
      <c r="T29" s="53" t="s">
        <v>104</v>
      </c>
      <c r="U29" s="54">
        <v>0.4</v>
      </c>
      <c r="V29" s="55">
        <f t="shared" si="4"/>
        <v>0.4</v>
      </c>
      <c r="W29" s="56">
        <f t="shared" si="0"/>
        <v>1</v>
      </c>
      <c r="X29" s="57">
        <f t="shared" si="1"/>
        <v>0</v>
      </c>
      <c r="Y29" s="58">
        <f t="shared" si="2"/>
        <v>0</v>
      </c>
      <c r="Z29" s="59" t="s">
        <v>41</v>
      </c>
      <c r="AA29" s="53" t="s">
        <v>86</v>
      </c>
      <c r="AB29" s="53" t="s">
        <v>37</v>
      </c>
      <c r="AC29" s="60">
        <v>1</v>
      </c>
      <c r="AD29" s="71">
        <v>1</v>
      </c>
      <c r="AE29" s="71">
        <v>1</v>
      </c>
      <c r="AF29" s="61"/>
      <c r="AG29" s="62">
        <v>1</v>
      </c>
      <c r="AH29" s="63" t="s">
        <v>38</v>
      </c>
      <c r="AI29" s="49" t="s">
        <v>38</v>
      </c>
      <c r="AJ29" s="64">
        <f t="shared" si="3"/>
        <v>1</v>
      </c>
      <c r="AK29" s="65"/>
      <c r="AL29" s="66" t="s">
        <v>116</v>
      </c>
      <c r="AM29" s="66"/>
      <c r="AQ29" s="67"/>
    </row>
    <row r="30" spans="1:43" ht="217.5" customHeight="1" x14ac:dyDescent="0.25">
      <c r="A30" s="200"/>
      <c r="B30" s="200"/>
      <c r="C30" s="267"/>
      <c r="D30" s="228"/>
      <c r="E30" s="203"/>
      <c r="F30" s="206"/>
      <c r="G30" s="209"/>
      <c r="H30" s="212"/>
      <c r="I30" s="226"/>
      <c r="J30" s="263"/>
      <c r="K30" s="215"/>
      <c r="L30" s="217"/>
      <c r="M30" s="219"/>
      <c r="N30" s="221"/>
      <c r="O30" s="184" t="s">
        <v>42</v>
      </c>
      <c r="P30" s="180">
        <v>0.3</v>
      </c>
      <c r="Q30" s="181">
        <f>SUM(V30:V30)*P30</f>
        <v>0.36</v>
      </c>
      <c r="R30" s="182">
        <f>+Q30/P30</f>
        <v>1.2</v>
      </c>
      <c r="S30" s="178" cm="1">
        <f t="array" ref="S30">SUM(X30:X30/P30)</f>
        <v>4</v>
      </c>
      <c r="T30" s="53" t="s">
        <v>43</v>
      </c>
      <c r="U30" s="54">
        <v>1</v>
      </c>
      <c r="V30" s="55">
        <f t="shared" si="4"/>
        <v>1.2</v>
      </c>
      <c r="W30" s="56">
        <f t="shared" si="0"/>
        <v>1.2</v>
      </c>
      <c r="X30" s="57">
        <f t="shared" si="1"/>
        <v>1.2</v>
      </c>
      <c r="Y30" s="58">
        <f t="shared" si="2"/>
        <v>1.2</v>
      </c>
      <c r="Z30" s="59" t="s">
        <v>41</v>
      </c>
      <c r="AA30" s="53" t="s">
        <v>87</v>
      </c>
      <c r="AB30" s="53" t="s">
        <v>44</v>
      </c>
      <c r="AC30" s="60">
        <v>5</v>
      </c>
      <c r="AD30" s="71">
        <v>5</v>
      </c>
      <c r="AE30" s="71">
        <v>6</v>
      </c>
      <c r="AF30" s="61">
        <f>+IF(AE30/AD30&lt;120%,(AE30/AD30),120%)</f>
        <v>1.2</v>
      </c>
      <c r="AG30" s="62">
        <v>1.2</v>
      </c>
      <c r="AH30" s="63" t="s">
        <v>38</v>
      </c>
      <c r="AI30" s="49" t="s">
        <v>38</v>
      </c>
      <c r="AJ30" s="64">
        <f t="shared" si="3"/>
        <v>1.2</v>
      </c>
      <c r="AK30" s="65"/>
      <c r="AL30" s="66" t="s">
        <v>117</v>
      </c>
      <c r="AM30" s="66"/>
    </row>
    <row r="31" spans="1:43" ht="237.75" customHeight="1" x14ac:dyDescent="0.25">
      <c r="A31" s="200"/>
      <c r="B31" s="200"/>
      <c r="C31" s="267"/>
      <c r="D31" s="228"/>
      <c r="E31" s="203"/>
      <c r="F31" s="206"/>
      <c r="G31" s="209"/>
      <c r="H31" s="212"/>
      <c r="I31" s="241" t="s">
        <v>45</v>
      </c>
      <c r="J31" s="240">
        <v>0.51</v>
      </c>
      <c r="K31" s="243"/>
      <c r="L31" s="236"/>
      <c r="M31" s="232"/>
      <c r="N31" s="234"/>
      <c r="O31" s="264" t="s">
        <v>46</v>
      </c>
      <c r="P31" s="264">
        <v>0.49</v>
      </c>
      <c r="Q31" s="250"/>
      <c r="R31" s="252"/>
      <c r="S31" s="222"/>
      <c r="T31" s="53" t="s">
        <v>105</v>
      </c>
      <c r="U31" s="72">
        <v>0.6</v>
      </c>
      <c r="V31" s="55">
        <f t="shared" si="4"/>
        <v>0.70909090909090911</v>
      </c>
      <c r="W31" s="56">
        <f t="shared" si="0"/>
        <v>1.1818181818181819</v>
      </c>
      <c r="X31" s="57">
        <f t="shared" si="1"/>
        <v>0.70909090909090911</v>
      </c>
      <c r="Y31" s="58">
        <f t="shared" si="2"/>
        <v>1.1818181818181819</v>
      </c>
      <c r="Z31" s="73" t="s">
        <v>41</v>
      </c>
      <c r="AA31" s="53" t="s">
        <v>88</v>
      </c>
      <c r="AB31" s="53" t="s">
        <v>89</v>
      </c>
      <c r="AC31" s="60">
        <v>11</v>
      </c>
      <c r="AD31" s="70">
        <v>11</v>
      </c>
      <c r="AE31" s="70">
        <v>13</v>
      </c>
      <c r="AF31" s="61">
        <f>+AE31/AD31</f>
        <v>1.1818181818181819</v>
      </c>
      <c r="AG31" s="62">
        <v>1.2</v>
      </c>
      <c r="AH31" s="63" t="s">
        <v>38</v>
      </c>
      <c r="AI31" s="49" t="s">
        <v>38</v>
      </c>
      <c r="AJ31" s="64">
        <f t="shared" si="3"/>
        <v>1.1818181818181819</v>
      </c>
      <c r="AK31" s="65"/>
      <c r="AL31" s="66" t="s">
        <v>118</v>
      </c>
      <c r="AM31" s="248"/>
    </row>
    <row r="32" spans="1:43" ht="258.75" customHeight="1" x14ac:dyDescent="0.25">
      <c r="A32" s="200"/>
      <c r="B32" s="200"/>
      <c r="C32" s="267"/>
      <c r="D32" s="228"/>
      <c r="E32" s="204"/>
      <c r="F32" s="207"/>
      <c r="G32" s="210"/>
      <c r="H32" s="213"/>
      <c r="I32" s="225"/>
      <c r="J32" s="228"/>
      <c r="K32" s="244"/>
      <c r="L32" s="237"/>
      <c r="M32" s="233"/>
      <c r="N32" s="235"/>
      <c r="O32" s="265"/>
      <c r="P32" s="265"/>
      <c r="Q32" s="251"/>
      <c r="R32" s="253"/>
      <c r="S32" s="223"/>
      <c r="T32" s="74" t="s">
        <v>106</v>
      </c>
      <c r="U32" s="75">
        <v>0.4</v>
      </c>
      <c r="V32" s="55">
        <f t="shared" si="4"/>
        <v>1.8600000000000003</v>
      </c>
      <c r="W32" s="56">
        <f t="shared" si="0"/>
        <v>4.6500000000000004</v>
      </c>
      <c r="X32" s="57">
        <f t="shared" si="1"/>
        <v>0.48</v>
      </c>
      <c r="Y32" s="58">
        <f t="shared" si="2"/>
        <v>1.2</v>
      </c>
      <c r="Z32" s="76" t="s">
        <v>49</v>
      </c>
      <c r="AA32" s="74" t="s">
        <v>90</v>
      </c>
      <c r="AB32" s="74" t="s">
        <v>48</v>
      </c>
      <c r="AC32" s="77">
        <v>20</v>
      </c>
      <c r="AD32" s="78">
        <v>20</v>
      </c>
      <c r="AE32" s="78">
        <v>93</v>
      </c>
      <c r="AF32" s="46">
        <f>+IF(AE32/AD32&lt;120%,(AE32/AD32),120%)</f>
        <v>1.2</v>
      </c>
      <c r="AG32" s="79">
        <v>1.2</v>
      </c>
      <c r="AH32" s="80" t="s">
        <v>38</v>
      </c>
      <c r="AI32" s="81" t="s">
        <v>38</v>
      </c>
      <c r="AJ32" s="82">
        <f t="shared" si="3"/>
        <v>4.6500000000000004</v>
      </c>
      <c r="AK32" s="83"/>
      <c r="AL32" s="66" t="s">
        <v>119</v>
      </c>
      <c r="AM32" s="249"/>
    </row>
    <row r="33" spans="1:41" ht="168.75" customHeight="1" thickBot="1" x14ac:dyDescent="0.3">
      <c r="A33" s="201"/>
      <c r="B33" s="201"/>
      <c r="C33" s="268"/>
      <c r="D33" s="229"/>
      <c r="E33" s="204"/>
      <c r="F33" s="207"/>
      <c r="G33" s="210"/>
      <c r="H33" s="213"/>
      <c r="I33" s="242"/>
      <c r="J33" s="229"/>
      <c r="K33" s="244"/>
      <c r="L33" s="237"/>
      <c r="M33" s="233"/>
      <c r="N33" s="235"/>
      <c r="O33" s="183" t="s">
        <v>50</v>
      </c>
      <c r="P33" s="179">
        <v>0.51</v>
      </c>
      <c r="Q33" s="89" t="e">
        <f>SUM(V33:V33)*#REF!</f>
        <v>#REF!</v>
      </c>
      <c r="R33" s="90" t="e">
        <f>+Q33/#REF!</f>
        <v>#REF!</v>
      </c>
      <c r="S33" s="91" t="e" cm="1">
        <f t="array" ref="S33">SUM(X33:X33/#REF!)</f>
        <v>#REF!</v>
      </c>
      <c r="T33" s="74" t="s">
        <v>107</v>
      </c>
      <c r="U33" s="75">
        <v>1</v>
      </c>
      <c r="V33" s="85">
        <f t="shared" si="4"/>
        <v>1</v>
      </c>
      <c r="W33" s="86">
        <f t="shared" si="0"/>
        <v>1</v>
      </c>
      <c r="X33" s="87">
        <f>+U33*AF33</f>
        <v>1</v>
      </c>
      <c r="Y33" s="88">
        <f>+X33/U33</f>
        <v>1</v>
      </c>
      <c r="Z33" s="76" t="s">
        <v>41</v>
      </c>
      <c r="AA33" s="74" t="s">
        <v>91</v>
      </c>
      <c r="AB33" s="74" t="s">
        <v>37</v>
      </c>
      <c r="AC33" s="77">
        <v>1</v>
      </c>
      <c r="AD33" s="78">
        <v>1</v>
      </c>
      <c r="AE33" s="78">
        <v>1</v>
      </c>
      <c r="AF33" s="46">
        <f>+IF(AE33/AD33&lt;120%,(AE33/AD33),120%)</f>
        <v>1</v>
      </c>
      <c r="AG33" s="79">
        <v>1</v>
      </c>
      <c r="AH33" s="80" t="s">
        <v>38</v>
      </c>
      <c r="AI33" s="81" t="s">
        <v>38</v>
      </c>
      <c r="AJ33" s="82">
        <f t="shared" si="3"/>
        <v>1</v>
      </c>
      <c r="AK33" s="83"/>
      <c r="AL33" s="66" t="s">
        <v>120</v>
      </c>
      <c r="AM33" s="92"/>
    </row>
    <row r="34" spans="1:41" ht="173.25" customHeight="1" x14ac:dyDescent="0.25">
      <c r="A34" s="199" t="s">
        <v>51</v>
      </c>
      <c r="B34" s="199" t="s">
        <v>52</v>
      </c>
      <c r="C34" s="266" t="s">
        <v>53</v>
      </c>
      <c r="D34" s="227">
        <v>0.6</v>
      </c>
      <c r="E34" s="93">
        <f>+SUM(K34:K43)*D34</f>
        <v>2.0914641296843821</v>
      </c>
      <c r="F34" s="94">
        <f>+E34/D34</f>
        <v>3.4857735494739703</v>
      </c>
      <c r="G34" s="95">
        <f>+SUM(M34:M43)*D34</f>
        <v>1.1982857142857142</v>
      </c>
      <c r="H34" s="230"/>
      <c r="I34" s="224" t="s">
        <v>54</v>
      </c>
      <c r="J34" s="227">
        <v>0.25</v>
      </c>
      <c r="K34" s="96">
        <f>+SUM(V34:V37)*J34</f>
        <v>0.73164308176100623</v>
      </c>
      <c r="L34" s="97">
        <f>+K34/J34</f>
        <v>2.9265723270440249</v>
      </c>
      <c r="M34" s="98">
        <f>+SUM(X34:X37)*J34</f>
        <v>0.3</v>
      </c>
      <c r="N34" s="238"/>
      <c r="O34" s="99" t="s">
        <v>55</v>
      </c>
      <c r="P34" s="100">
        <v>0.2</v>
      </c>
      <c r="Q34" s="254">
        <f>SUM(V34:V35)*P34</f>
        <v>0.30000000000000004</v>
      </c>
      <c r="R34" s="255">
        <f>+Q34/P34</f>
        <v>1.5000000000000002</v>
      </c>
      <c r="S34" s="257" cm="1">
        <f t="array" ref="S34">SUM(X34:X35/P34)</f>
        <v>5.9999999999999991</v>
      </c>
      <c r="T34" s="36" t="s">
        <v>56</v>
      </c>
      <c r="U34" s="37">
        <v>1</v>
      </c>
      <c r="V34" s="38">
        <f t="shared" si="4"/>
        <v>1</v>
      </c>
      <c r="W34" s="39">
        <f t="shared" si="0"/>
        <v>1</v>
      </c>
      <c r="X34" s="40">
        <f>+U34*AF34</f>
        <v>1.2</v>
      </c>
      <c r="Y34" s="41">
        <f>+X34/U34</f>
        <v>1.2</v>
      </c>
      <c r="Z34" s="101" t="s">
        <v>57</v>
      </c>
      <c r="AA34" s="36" t="s">
        <v>92</v>
      </c>
      <c r="AB34" s="36" t="s">
        <v>37</v>
      </c>
      <c r="AC34" s="102">
        <v>1</v>
      </c>
      <c r="AD34" s="45">
        <v>1</v>
      </c>
      <c r="AE34" s="45">
        <v>1</v>
      </c>
      <c r="AF34" s="103">
        <v>1.2</v>
      </c>
      <c r="AG34" s="79">
        <v>1</v>
      </c>
      <c r="AH34" s="48" t="s">
        <v>38</v>
      </c>
      <c r="AI34" s="104" t="s">
        <v>38</v>
      </c>
      <c r="AJ34" s="50">
        <f t="shared" si="3"/>
        <v>1</v>
      </c>
      <c r="AK34" s="51"/>
      <c r="AL34" s="66" t="s">
        <v>121</v>
      </c>
      <c r="AM34" s="248"/>
    </row>
    <row r="35" spans="1:41" ht="290.25" customHeight="1" x14ac:dyDescent="0.25">
      <c r="A35" s="200"/>
      <c r="B35" s="200"/>
      <c r="C35" s="267"/>
      <c r="D35" s="228"/>
      <c r="E35" s="105"/>
      <c r="F35" s="106"/>
      <c r="G35" s="107"/>
      <c r="H35" s="231"/>
      <c r="I35" s="225"/>
      <c r="J35" s="228"/>
      <c r="K35" s="108"/>
      <c r="L35" s="109"/>
      <c r="M35" s="110"/>
      <c r="N35" s="239"/>
      <c r="O35" s="235" t="s">
        <v>58</v>
      </c>
      <c r="P35" s="239">
        <v>0.8</v>
      </c>
      <c r="Q35" s="251"/>
      <c r="R35" s="256"/>
      <c r="S35" s="258"/>
      <c r="T35" s="53" t="s">
        <v>59</v>
      </c>
      <c r="U35" s="54">
        <v>0.5</v>
      </c>
      <c r="V35" s="55">
        <f t="shared" si="4"/>
        <v>0.5</v>
      </c>
      <c r="W35" s="56">
        <f t="shared" si="0"/>
        <v>1</v>
      </c>
      <c r="X35" s="57">
        <f>+U35*AF35</f>
        <v>0</v>
      </c>
      <c r="Y35" s="58">
        <f>+X35/U35</f>
        <v>0</v>
      </c>
      <c r="Z35" s="73" t="s">
        <v>47</v>
      </c>
      <c r="AA35" s="111" t="s">
        <v>93</v>
      </c>
      <c r="AB35" s="53" t="s">
        <v>60</v>
      </c>
      <c r="AC35" s="69">
        <v>5</v>
      </c>
      <c r="AD35" s="71">
        <v>5</v>
      </c>
      <c r="AE35" s="71">
        <v>5</v>
      </c>
      <c r="AF35" s="61"/>
      <c r="AG35" s="62">
        <v>1</v>
      </c>
      <c r="AH35" s="63" t="s">
        <v>38</v>
      </c>
      <c r="AI35" s="112" t="s">
        <v>38</v>
      </c>
      <c r="AJ35" s="64">
        <f t="shared" si="3"/>
        <v>1</v>
      </c>
      <c r="AK35" s="65"/>
      <c r="AL35" s="66" t="s">
        <v>122</v>
      </c>
      <c r="AM35" s="248"/>
    </row>
    <row r="36" spans="1:41" ht="336" customHeight="1" thickBot="1" x14ac:dyDescent="0.3">
      <c r="A36" s="200"/>
      <c r="B36" s="200"/>
      <c r="C36" s="267"/>
      <c r="D36" s="228"/>
      <c r="E36" s="105"/>
      <c r="F36" s="106"/>
      <c r="G36" s="107"/>
      <c r="H36" s="231"/>
      <c r="I36" s="225"/>
      <c r="J36" s="228"/>
      <c r="K36" s="108"/>
      <c r="L36" s="109"/>
      <c r="M36" s="110"/>
      <c r="N36" s="239"/>
      <c r="O36" s="247"/>
      <c r="P36" s="259"/>
      <c r="Q36" s="113">
        <f>SUM(V36:V36)*P35</f>
        <v>0.4</v>
      </c>
      <c r="R36" s="114">
        <f>+Q36/P35</f>
        <v>0.5</v>
      </c>
      <c r="S36" s="115" cm="1">
        <f t="array" ref="S36">SUM(X36:X36/P35)</f>
        <v>0</v>
      </c>
      <c r="T36" s="74" t="s">
        <v>61</v>
      </c>
      <c r="U36" s="116">
        <v>0.5</v>
      </c>
      <c r="V36" s="85">
        <f t="shared" si="4"/>
        <v>0.5</v>
      </c>
      <c r="W36" s="86">
        <f t="shared" si="0"/>
        <v>1</v>
      </c>
      <c r="X36" s="87">
        <f>+U36*AF36</f>
        <v>0</v>
      </c>
      <c r="Y36" s="88">
        <f>+X36/U36</f>
        <v>0</v>
      </c>
      <c r="Z36" s="117" t="s">
        <v>62</v>
      </c>
      <c r="AA36" s="74" t="s">
        <v>94</v>
      </c>
      <c r="AB36" s="74" t="s">
        <v>60</v>
      </c>
      <c r="AC36" s="77">
        <v>3</v>
      </c>
      <c r="AD36" s="78">
        <v>3</v>
      </c>
      <c r="AE36" s="78">
        <v>3</v>
      </c>
      <c r="AF36" s="46"/>
      <c r="AG36" s="79">
        <v>1</v>
      </c>
      <c r="AH36" s="80" t="s">
        <v>38</v>
      </c>
      <c r="AI36" s="118" t="s">
        <v>38</v>
      </c>
      <c r="AJ36" s="82">
        <f t="shared" si="3"/>
        <v>1</v>
      </c>
      <c r="AK36" s="83"/>
      <c r="AL36" s="66" t="s">
        <v>123</v>
      </c>
      <c r="AM36" s="92"/>
    </row>
    <row r="37" spans="1:41" ht="265.5" customHeight="1" x14ac:dyDescent="0.25">
      <c r="A37" s="200"/>
      <c r="B37" s="200"/>
      <c r="C37" s="267"/>
      <c r="D37" s="228"/>
      <c r="E37" s="105"/>
      <c r="F37" s="106"/>
      <c r="G37" s="107"/>
      <c r="H37" s="231"/>
      <c r="I37" s="224" t="s">
        <v>63</v>
      </c>
      <c r="J37" s="227">
        <v>0.45</v>
      </c>
      <c r="K37" s="119">
        <f>+SUM(V37:V43)*J37</f>
        <v>2.7541304677129643</v>
      </c>
      <c r="L37" s="120">
        <f>+K37/J37</f>
        <v>6.1202899282510312</v>
      </c>
      <c r="M37" s="121">
        <f>+SUM(X37:X43)*J37</f>
        <v>1.6971428571428571</v>
      </c>
      <c r="N37" s="238"/>
      <c r="O37" s="100" t="s">
        <v>64</v>
      </c>
      <c r="P37" s="100">
        <v>0.15</v>
      </c>
      <c r="Q37" s="122"/>
      <c r="R37" s="123"/>
      <c r="S37" s="124"/>
      <c r="T37" s="36" t="s">
        <v>108</v>
      </c>
      <c r="U37" s="37">
        <v>1</v>
      </c>
      <c r="V37" s="38">
        <f t="shared" si="4"/>
        <v>0.92657232704402515</v>
      </c>
      <c r="W37" s="39">
        <f t="shared" si="0"/>
        <v>0.92657232704402515</v>
      </c>
      <c r="X37" s="40"/>
      <c r="Y37" s="41"/>
      <c r="Z37" s="101" t="s">
        <v>65</v>
      </c>
      <c r="AA37" s="36" t="s">
        <v>95</v>
      </c>
      <c r="AB37" s="36" t="s">
        <v>96</v>
      </c>
      <c r="AC37" s="125">
        <v>63.6</v>
      </c>
      <c r="AD37" s="126">
        <v>63.6</v>
      </c>
      <c r="AE37" s="45">
        <v>58.93</v>
      </c>
      <c r="AF37" s="103"/>
      <c r="AG37" s="186">
        <f>AE37/AD37</f>
        <v>0.92657232704402515</v>
      </c>
      <c r="AH37" s="48"/>
      <c r="AI37" s="127"/>
      <c r="AJ37" s="50">
        <f t="shared" si="3"/>
        <v>0.92657232704402515</v>
      </c>
      <c r="AK37" s="51"/>
      <c r="AL37" s="52" t="s">
        <v>124</v>
      </c>
      <c r="AM37" s="52"/>
      <c r="AO37" s="128"/>
    </row>
    <row r="38" spans="1:41" ht="237" thickBot="1" x14ac:dyDescent="0.3">
      <c r="A38" s="200"/>
      <c r="B38" s="200"/>
      <c r="C38" s="267"/>
      <c r="D38" s="228"/>
      <c r="E38" s="105"/>
      <c r="F38" s="106"/>
      <c r="G38" s="107"/>
      <c r="H38" s="231"/>
      <c r="I38" s="225"/>
      <c r="J38" s="228"/>
      <c r="K38" s="129"/>
      <c r="L38" s="130"/>
      <c r="M38" s="131"/>
      <c r="N38" s="239"/>
      <c r="O38" s="132" t="s">
        <v>66</v>
      </c>
      <c r="P38" s="132">
        <v>0.05</v>
      </c>
      <c r="Q38" s="133"/>
      <c r="R38" s="134"/>
      <c r="S38" s="135"/>
      <c r="T38" s="53" t="s">
        <v>109</v>
      </c>
      <c r="U38" s="54">
        <v>1</v>
      </c>
      <c r="V38" s="55">
        <f t="shared" ref="V38:V43" si="5">+U38*AJ38</f>
        <v>0.5714285714285714</v>
      </c>
      <c r="W38" s="56">
        <f t="shared" ref="W38:W43" si="6">+V38/U38</f>
        <v>0.5714285714285714</v>
      </c>
      <c r="X38" s="57">
        <f>+U38*AF38</f>
        <v>0.5714285714285714</v>
      </c>
      <c r="Y38" s="58">
        <f>+X38/U38</f>
        <v>0.5714285714285714</v>
      </c>
      <c r="Z38" s="73" t="s">
        <v>67</v>
      </c>
      <c r="AA38" s="53" t="s">
        <v>97</v>
      </c>
      <c r="AB38" s="53" t="s">
        <v>89</v>
      </c>
      <c r="AC38" s="136">
        <v>7</v>
      </c>
      <c r="AD38" s="138">
        <v>7</v>
      </c>
      <c r="AE38" s="138">
        <v>4</v>
      </c>
      <c r="AF38" s="61">
        <f>+IF(AE38/AD38&lt;120%,(AE38/AD38),120%)</f>
        <v>0.5714285714285714</v>
      </c>
      <c r="AG38" s="62">
        <f>+AE38/AD38</f>
        <v>0.5714285714285714</v>
      </c>
      <c r="AH38" s="63" t="s">
        <v>38</v>
      </c>
      <c r="AI38" s="137" t="s">
        <v>38</v>
      </c>
      <c r="AJ38" s="64">
        <f t="shared" ref="AJ38:AJ43" si="7">+AE38/AC38</f>
        <v>0.5714285714285714</v>
      </c>
      <c r="AK38" s="65"/>
      <c r="AL38" s="66" t="s">
        <v>130</v>
      </c>
      <c r="AM38" s="66"/>
      <c r="AO38" s="128"/>
    </row>
    <row r="39" spans="1:41" ht="408.75" customHeight="1" thickBot="1" x14ac:dyDescent="0.3">
      <c r="A39" s="200"/>
      <c r="B39" s="200"/>
      <c r="C39" s="267"/>
      <c r="D39" s="228"/>
      <c r="E39" s="105"/>
      <c r="F39" s="106"/>
      <c r="G39" s="107"/>
      <c r="H39" s="231"/>
      <c r="I39" s="225"/>
      <c r="J39" s="228"/>
      <c r="K39" s="129"/>
      <c r="L39" s="130"/>
      <c r="M39" s="131"/>
      <c r="N39" s="239"/>
      <c r="O39" s="132" t="s">
        <v>68</v>
      </c>
      <c r="P39" s="132">
        <v>0.4</v>
      </c>
      <c r="Q39" s="133"/>
      <c r="R39" s="134"/>
      <c r="S39" s="135"/>
      <c r="T39" s="53" t="s">
        <v>69</v>
      </c>
      <c r="U39" s="54">
        <v>1</v>
      </c>
      <c r="V39" s="55">
        <f t="shared" si="5"/>
        <v>0.53795464270432181</v>
      </c>
      <c r="W39" s="56">
        <f t="shared" si="6"/>
        <v>0.53795464270432181</v>
      </c>
      <c r="X39" s="57"/>
      <c r="Y39" s="58"/>
      <c r="Z39" s="73" t="s">
        <v>70</v>
      </c>
      <c r="AA39" s="53" t="s">
        <v>98</v>
      </c>
      <c r="AB39" s="53" t="s">
        <v>96</v>
      </c>
      <c r="AC39" s="136">
        <v>233.7</v>
      </c>
      <c r="AD39" s="138">
        <v>233.7</v>
      </c>
      <c r="AE39" s="71">
        <v>125.72</v>
      </c>
      <c r="AF39" s="61"/>
      <c r="AG39" s="185">
        <f>+AE39/AD39</f>
        <v>0.53795464270432181</v>
      </c>
      <c r="AH39" s="63"/>
      <c r="AI39" s="137"/>
      <c r="AJ39" s="64">
        <f t="shared" si="7"/>
        <v>0.53795464270432181</v>
      </c>
      <c r="AK39" s="65"/>
      <c r="AL39" s="66" t="s">
        <v>125</v>
      </c>
      <c r="AM39" s="66"/>
      <c r="AO39" s="128"/>
    </row>
    <row r="40" spans="1:41" ht="368.25" customHeight="1" thickBot="1" x14ac:dyDescent="0.3">
      <c r="A40" s="200"/>
      <c r="B40" s="200"/>
      <c r="C40" s="267"/>
      <c r="D40" s="228"/>
      <c r="E40" s="105"/>
      <c r="F40" s="106"/>
      <c r="G40" s="107"/>
      <c r="H40" s="231"/>
      <c r="I40" s="225"/>
      <c r="J40" s="228"/>
      <c r="K40" s="139"/>
      <c r="L40" s="140"/>
      <c r="M40" s="141"/>
      <c r="N40" s="239"/>
      <c r="O40" s="142" t="s">
        <v>71</v>
      </c>
      <c r="P40" s="142">
        <v>0.4</v>
      </c>
      <c r="Q40" s="113"/>
      <c r="R40" s="90"/>
      <c r="S40" s="143"/>
      <c r="T40" s="74" t="s">
        <v>72</v>
      </c>
      <c r="U40" s="116">
        <v>1</v>
      </c>
      <c r="V40" s="85">
        <f t="shared" si="5"/>
        <v>0.75100105374077986</v>
      </c>
      <c r="W40" s="86">
        <f t="shared" si="6"/>
        <v>0.75100105374077986</v>
      </c>
      <c r="X40" s="87"/>
      <c r="Y40" s="88"/>
      <c r="Z40" s="76" t="s">
        <v>70</v>
      </c>
      <c r="AA40" s="74" t="s">
        <v>102</v>
      </c>
      <c r="AB40" s="74" t="s">
        <v>96</v>
      </c>
      <c r="AC40" s="144">
        <v>474.5</v>
      </c>
      <c r="AD40" s="145">
        <v>474.5</v>
      </c>
      <c r="AE40" s="146">
        <v>356.35</v>
      </c>
      <c r="AF40" s="46"/>
      <c r="AG40" s="47">
        <f>+AE40/AD40</f>
        <v>0.75100105374077986</v>
      </c>
      <c r="AH40" s="80"/>
      <c r="AI40" s="147"/>
      <c r="AJ40" s="82">
        <f t="shared" si="7"/>
        <v>0.75100105374077986</v>
      </c>
      <c r="AK40" s="83"/>
      <c r="AL40" s="66" t="s">
        <v>126</v>
      </c>
      <c r="AM40" s="84"/>
      <c r="AO40" s="128"/>
    </row>
    <row r="41" spans="1:41" ht="262.5" x14ac:dyDescent="0.25">
      <c r="A41" s="200"/>
      <c r="B41" s="200"/>
      <c r="C41" s="267"/>
      <c r="D41" s="228"/>
      <c r="E41" s="105"/>
      <c r="F41" s="106"/>
      <c r="G41" s="107"/>
      <c r="H41" s="231"/>
      <c r="I41" s="224" t="s">
        <v>73</v>
      </c>
      <c r="J41" s="227">
        <v>0.3</v>
      </c>
      <c r="K41" s="148"/>
      <c r="L41" s="120"/>
      <c r="M41" s="121"/>
      <c r="N41" s="245"/>
      <c r="O41" s="149" t="s">
        <v>74</v>
      </c>
      <c r="P41" s="100">
        <v>0.35</v>
      </c>
      <c r="Q41" s="150">
        <f>+V41*P41</f>
        <v>0.35</v>
      </c>
      <c r="R41" s="123">
        <f>+Q41/P41</f>
        <v>1</v>
      </c>
      <c r="S41" s="124">
        <f>+X41/P41</f>
        <v>2.8571428571428572</v>
      </c>
      <c r="T41" s="36" t="s">
        <v>75</v>
      </c>
      <c r="U41" s="37">
        <v>1</v>
      </c>
      <c r="V41" s="38">
        <f t="shared" si="5"/>
        <v>1</v>
      </c>
      <c r="W41" s="39">
        <f t="shared" si="6"/>
        <v>1</v>
      </c>
      <c r="X41" s="40">
        <f>+U41*AF41</f>
        <v>1</v>
      </c>
      <c r="Y41" s="41">
        <f>+X41/U41</f>
        <v>1</v>
      </c>
      <c r="Z41" s="101" t="s">
        <v>76</v>
      </c>
      <c r="AA41" s="36" t="s">
        <v>99</v>
      </c>
      <c r="AB41" s="36" t="s">
        <v>96</v>
      </c>
      <c r="AC41" s="102">
        <v>1077</v>
      </c>
      <c r="AD41" s="45">
        <v>1077</v>
      </c>
      <c r="AE41" s="45">
        <v>1077</v>
      </c>
      <c r="AF41" s="103">
        <f>+IF(AE41/AD41&lt;120%,(AE41/AD41),120%)</f>
        <v>1</v>
      </c>
      <c r="AG41" s="47">
        <v>1</v>
      </c>
      <c r="AH41" s="48" t="s">
        <v>38</v>
      </c>
      <c r="AI41" s="104" t="s">
        <v>38</v>
      </c>
      <c r="AJ41" s="50">
        <f t="shared" si="7"/>
        <v>1</v>
      </c>
      <c r="AK41" s="51"/>
      <c r="AL41" s="52" t="s">
        <v>127</v>
      </c>
      <c r="AM41" s="52"/>
    </row>
    <row r="42" spans="1:41" ht="270" customHeight="1" x14ac:dyDescent="0.25">
      <c r="A42" s="200"/>
      <c r="B42" s="200"/>
      <c r="C42" s="267"/>
      <c r="D42" s="228"/>
      <c r="E42" s="105"/>
      <c r="F42" s="106"/>
      <c r="G42" s="107"/>
      <c r="H42" s="231"/>
      <c r="I42" s="225"/>
      <c r="J42" s="228"/>
      <c r="K42" s="151"/>
      <c r="L42" s="130"/>
      <c r="M42" s="131"/>
      <c r="N42" s="246"/>
      <c r="O42" s="152" t="s">
        <v>77</v>
      </c>
      <c r="P42" s="132">
        <v>0.35</v>
      </c>
      <c r="Q42" s="153">
        <f>+V42*P42</f>
        <v>0.46666666666666662</v>
      </c>
      <c r="R42" s="134">
        <f>+Q42/P42</f>
        <v>1.3333333333333333</v>
      </c>
      <c r="S42" s="135">
        <f>+X42/P42</f>
        <v>3.4285714285714288</v>
      </c>
      <c r="T42" s="53" t="s">
        <v>78</v>
      </c>
      <c r="U42" s="54">
        <v>1</v>
      </c>
      <c r="V42" s="55">
        <f t="shared" si="5"/>
        <v>1.3333333333333333</v>
      </c>
      <c r="W42" s="56">
        <f t="shared" si="6"/>
        <v>1.3333333333333333</v>
      </c>
      <c r="X42" s="57">
        <f>+U42*AF42</f>
        <v>1.2</v>
      </c>
      <c r="Y42" s="58">
        <f>+X42/U42</f>
        <v>1.2</v>
      </c>
      <c r="Z42" s="73" t="s">
        <v>79</v>
      </c>
      <c r="AA42" s="53" t="s">
        <v>100</v>
      </c>
      <c r="AB42" s="53" t="s">
        <v>22</v>
      </c>
      <c r="AC42" s="60">
        <v>3</v>
      </c>
      <c r="AD42" s="70">
        <v>3</v>
      </c>
      <c r="AE42" s="70">
        <v>4</v>
      </c>
      <c r="AF42" s="61">
        <f>+IF(AE42/AD42&lt;120%,(AE42/AD42),120%)</f>
        <v>1.2</v>
      </c>
      <c r="AG42" s="62">
        <v>1.2</v>
      </c>
      <c r="AH42" s="63" t="s">
        <v>38</v>
      </c>
      <c r="AI42" s="49" t="s">
        <v>38</v>
      </c>
      <c r="AJ42" s="64">
        <f t="shared" si="7"/>
        <v>1.3333333333333333</v>
      </c>
      <c r="AK42" s="65"/>
      <c r="AL42" s="66" t="s">
        <v>128</v>
      </c>
      <c r="AM42" s="66"/>
    </row>
    <row r="43" spans="1:41" ht="251.25" customHeight="1" thickBot="1" x14ac:dyDescent="0.3">
      <c r="A43" s="201"/>
      <c r="B43" s="201"/>
      <c r="C43" s="268"/>
      <c r="D43" s="229"/>
      <c r="E43" s="154"/>
      <c r="F43" s="155"/>
      <c r="G43" s="156"/>
      <c r="H43" s="231"/>
      <c r="I43" s="242"/>
      <c r="J43" s="229"/>
      <c r="K43" s="157"/>
      <c r="L43" s="158"/>
      <c r="M43" s="159"/>
      <c r="N43" s="247"/>
      <c r="O43" s="160" t="s">
        <v>80</v>
      </c>
      <c r="P43" s="132">
        <v>0.3</v>
      </c>
      <c r="Q43" s="157">
        <f>+V43*P43</f>
        <v>0.3</v>
      </c>
      <c r="R43" s="158">
        <f>+Q43/P43</f>
        <v>1</v>
      </c>
      <c r="S43" s="159">
        <f>+X43/P43</f>
        <v>3.3333333333333335</v>
      </c>
      <c r="T43" s="161" t="s">
        <v>81</v>
      </c>
      <c r="U43" s="162">
        <v>1</v>
      </c>
      <c r="V43" s="163">
        <f t="shared" si="5"/>
        <v>1</v>
      </c>
      <c r="W43" s="164">
        <f t="shared" si="6"/>
        <v>1</v>
      </c>
      <c r="X43" s="165">
        <f>+U43*AF43</f>
        <v>1</v>
      </c>
      <c r="Y43" s="166">
        <f>+X43/U43</f>
        <v>1</v>
      </c>
      <c r="Z43" s="167" t="s">
        <v>79</v>
      </c>
      <c r="AA43" s="161" t="s">
        <v>101</v>
      </c>
      <c r="AB43" s="161" t="s">
        <v>37</v>
      </c>
      <c r="AC43" s="168">
        <v>4</v>
      </c>
      <c r="AD43" s="169">
        <v>4</v>
      </c>
      <c r="AE43" s="169">
        <v>4</v>
      </c>
      <c r="AF43" s="170">
        <f>+IF(AE43/AD43&lt;120%,(AE43/AD43),120%)</f>
        <v>1</v>
      </c>
      <c r="AG43" s="171">
        <v>1</v>
      </c>
      <c r="AH43" s="172" t="s">
        <v>38</v>
      </c>
      <c r="AI43" s="173" t="s">
        <v>38</v>
      </c>
      <c r="AJ43" s="174">
        <f t="shared" si="7"/>
        <v>1</v>
      </c>
      <c r="AK43" s="175"/>
      <c r="AL43" s="176" t="s">
        <v>129</v>
      </c>
      <c r="AM43" s="176"/>
    </row>
    <row r="45" spans="1:41" x14ac:dyDescent="0.25">
      <c r="AL45" s="177"/>
      <c r="AM45" s="177"/>
    </row>
  </sheetData>
  <autoFilter ref="C25:AL43" xr:uid="{0E8F8555-1EAE-49D9-BBA9-1382328AF5D6}">
    <filterColumn colId="29" showButton="0"/>
    <filterColumn colId="30" showButton="0"/>
    <filterColumn colId="31" showButton="0"/>
  </autoFilter>
  <mergeCells count="52">
    <mergeCell ref="C26:C33"/>
    <mergeCell ref="A26:A33"/>
    <mergeCell ref="D34:D43"/>
    <mergeCell ref="C34:C43"/>
    <mergeCell ref="B34:B43"/>
    <mergeCell ref="A34:A43"/>
    <mergeCell ref="O35:O36"/>
    <mergeCell ref="P35:P36"/>
    <mergeCell ref="P27:P29"/>
    <mergeCell ref="O27:O29"/>
    <mergeCell ref="J26:J30"/>
    <mergeCell ref="P31:P32"/>
    <mergeCell ref="O31:O32"/>
    <mergeCell ref="AM31:AM32"/>
    <mergeCell ref="Q31:Q32"/>
    <mergeCell ref="R31:R32"/>
    <mergeCell ref="Q34:Q35"/>
    <mergeCell ref="R34:R35"/>
    <mergeCell ref="S34:S35"/>
    <mergeCell ref="AM34:AM35"/>
    <mergeCell ref="H34:H43"/>
    <mergeCell ref="I34:I36"/>
    <mergeCell ref="M31:M33"/>
    <mergeCell ref="N31:N33"/>
    <mergeCell ref="L31:L33"/>
    <mergeCell ref="J34:J36"/>
    <mergeCell ref="N34:N36"/>
    <mergeCell ref="J31:J33"/>
    <mergeCell ref="I31:I33"/>
    <mergeCell ref="K31:K33"/>
    <mergeCell ref="I41:I43"/>
    <mergeCell ref="J41:J43"/>
    <mergeCell ref="N41:N43"/>
    <mergeCell ref="I37:I40"/>
    <mergeCell ref="J37:J40"/>
    <mergeCell ref="N37:N40"/>
    <mergeCell ref="Q27:Q29"/>
    <mergeCell ref="R27:R29"/>
    <mergeCell ref="S27:S29"/>
    <mergeCell ref="AF25:AI25"/>
    <mergeCell ref="B26:B33"/>
    <mergeCell ref="E26:E33"/>
    <mergeCell ref="F26:F33"/>
    <mergeCell ref="G26:G33"/>
    <mergeCell ref="H26:H33"/>
    <mergeCell ref="K26:K30"/>
    <mergeCell ref="L26:L30"/>
    <mergeCell ref="M26:M30"/>
    <mergeCell ref="N26:N30"/>
    <mergeCell ref="S31:S32"/>
    <mergeCell ref="I26:I30"/>
    <mergeCell ref="D26:D33"/>
  </mergeCells>
  <conditionalFormatting sqref="AH35:AH36 AH39:AH43 AH26:AH33">
    <cfRule type="expression" dxfId="22" priority="25">
      <formula>+AND(AD26=0%,AE26=0%)</formula>
    </cfRule>
    <cfRule type="expression" dxfId="21" priority="29">
      <formula>+AND(AF26&gt;=70%,AF26&lt;90%)</formula>
    </cfRule>
    <cfRule type="expression" dxfId="20" priority="30">
      <formula>+AND(AD26&lt;&gt;0%,AE26=0%)</formula>
    </cfRule>
    <cfRule type="expression" dxfId="19" priority="31">
      <formula>AF26&gt;=90%</formula>
    </cfRule>
  </conditionalFormatting>
  <conditionalFormatting sqref="AH27">
    <cfRule type="expression" dxfId="18" priority="26">
      <formula>+AND(AF27&gt;=70%,AF27&lt;90%)</formula>
    </cfRule>
    <cfRule type="expression" dxfId="17" priority="27">
      <formula>+AND(AD27&lt;&gt;0%,AE27=0%)</formula>
    </cfRule>
    <cfRule type="expression" dxfId="16" priority="28">
      <formula>AF27&gt;=90%</formula>
    </cfRule>
  </conditionalFormatting>
  <conditionalFormatting sqref="AH35:AH36 AH39:AH43 AH26:AH33">
    <cfRule type="expression" dxfId="15" priority="24">
      <formula>+AND(AF26&gt;0%,AF26&lt;=69.9999999999999%,AD26&lt;&gt;0%)</formula>
    </cfRule>
  </conditionalFormatting>
  <conditionalFormatting sqref="AH34">
    <cfRule type="expression" dxfId="14" priority="20">
      <formula>+AND(AD34=0%,AE34=0%)</formula>
    </cfRule>
    <cfRule type="expression" dxfId="13" priority="21">
      <formula>+AND(AF34&gt;=70%,AF34&lt;90%)</formula>
    </cfRule>
    <cfRule type="expression" dxfId="12" priority="22">
      <formula>+AND(AD34&lt;&gt;0%,AE34=0%)</formula>
    </cfRule>
    <cfRule type="expression" dxfId="11" priority="23">
      <formula>AF34&gt;=90%</formula>
    </cfRule>
  </conditionalFormatting>
  <conditionalFormatting sqref="AH34">
    <cfRule type="expression" dxfId="10" priority="19">
      <formula>+AND(AF34&gt;0%,AF34&lt;=69.9999999999999%,AD34&lt;&gt;0%)</formula>
    </cfRule>
  </conditionalFormatting>
  <conditionalFormatting sqref="AK39:AK43 AK26:AK36">
    <cfRule type="iconSet" priority="32">
      <iconSet iconSet="4TrafficLights">
        <cfvo type="percent" val="0"/>
        <cfvo type="num" val="0" gte="0"/>
        <cfvo type="num" val="70"/>
        <cfvo type="num" val="90" gte="0"/>
      </iconSet>
    </cfRule>
  </conditionalFormatting>
  <conditionalFormatting sqref="AH37">
    <cfRule type="expression" dxfId="9" priority="7">
      <formula>+AND(AF37&gt;0%,AF37&lt;=69.9999999999999%,AD37&lt;&gt;0%)</formula>
    </cfRule>
  </conditionalFormatting>
  <conditionalFormatting sqref="AH38">
    <cfRule type="expression" dxfId="8" priority="14">
      <formula>+AND(AD38=0%,AE38=0%)</formula>
    </cfRule>
    <cfRule type="expression" dxfId="7" priority="15">
      <formula>+AND(AF38&gt;=70%,AF38&lt;90%)</formula>
    </cfRule>
    <cfRule type="expression" dxfId="6" priority="16">
      <formula>+AND(AD38&lt;&gt;0%,AE38=0%)</formula>
    </cfRule>
    <cfRule type="expression" dxfId="5" priority="17">
      <formula>AF38&gt;=90%</formula>
    </cfRule>
  </conditionalFormatting>
  <conditionalFormatting sqref="AH38">
    <cfRule type="expression" dxfId="4" priority="13">
      <formula>+AND(AF38&gt;0%,AF38&lt;=69.9999999999999%,AD38&lt;&gt;0%)</formula>
    </cfRule>
  </conditionalFormatting>
  <conditionalFormatting sqref="AK38">
    <cfRule type="iconSet" priority="18">
      <iconSet iconSet="4TrafficLights">
        <cfvo type="percent" val="0"/>
        <cfvo type="num" val="0" gte="0"/>
        <cfvo type="num" val="70"/>
        <cfvo type="num" val="90" gte="0"/>
      </iconSet>
    </cfRule>
  </conditionalFormatting>
  <conditionalFormatting sqref="AH37">
    <cfRule type="expression" dxfId="3" priority="8">
      <formula>+AND(AD37=0%,AE37=0%)</formula>
    </cfRule>
    <cfRule type="expression" dxfId="2" priority="9">
      <formula>+AND(AF37&gt;=70%,AF37&lt;90%)</formula>
    </cfRule>
    <cfRule type="expression" dxfId="1" priority="10">
      <formula>+AND(AD37&lt;&gt;0%,AE37=0%)</formula>
    </cfRule>
    <cfRule type="expression" dxfId="0" priority="11">
      <formula>AF37&gt;=90%</formula>
    </cfRule>
  </conditionalFormatting>
  <conditionalFormatting sqref="AK37">
    <cfRule type="iconSet" priority="12">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2022-01-31T20:19:24Z</dcterms:modified>
</cp:coreProperties>
</file>