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Ricardo\Documents\1ANI\Documentos\Plan de Acción\2021\Seguimiento\Junio\Presentaciones\"/>
    </mc:Choice>
  </mc:AlternateContent>
  <xr:revisionPtr revIDLastSave="0" documentId="13_ncr:1_{0A189CBE-FF0F-40BD-BA85-53CEC6FA8856}" xr6:coauthVersionLast="47" xr6:coauthVersionMax="47" xr10:uidLastSave="{00000000-0000-0000-0000-000000000000}"/>
  <bookViews>
    <workbookView xWindow="-120" yWindow="-120" windowWidth="29040" windowHeight="15840" xr2:uid="{025C23F7-A20B-4985-92AA-C25ADCDD3E5D}"/>
  </bookViews>
  <sheets>
    <sheet name="Tablero" sheetId="1" r:id="rId1"/>
  </sheets>
  <externalReferences>
    <externalReference r:id="rId2"/>
  </externalReferences>
  <definedNames>
    <definedName name="_xlnm._FilterDatabase" localSheetId="0" hidden="1">Tablero!$C$25:$AL$43</definedName>
    <definedName name="Afirmación">[1]Desplegable!$B$422</definedName>
    <definedName name="clasificacion">[1]Desplegable!$B$111:$B$115</definedName>
    <definedName name="CNCEVC">[1]Desplegable!$B$415:$B$418</definedName>
    <definedName name="Dimensión">[1]Desplegable!$B$343:$B$349</definedName>
    <definedName name="DimensiónMIPG" localSheetId="0">[1]Desplegable!#REF!</definedName>
    <definedName name="DimensiónMIPG">[1]Desplegable!#REF!</definedName>
    <definedName name="Foco" localSheetId="0">[1]Desplegable!#REF!</definedName>
    <definedName name="Foco">[1]Desplegable!#REF!</definedName>
    <definedName name="focoe">[1]Desplegable!$B$269:$B$271</definedName>
    <definedName name="focoestrategico" localSheetId="0">[1]Desplegable!#REF!</definedName>
    <definedName name="focoestrategico">[1]Desplegable!#REF!</definedName>
    <definedName name="Gerenciaogrupo">[1]Desplegable!$B$137:$B$183</definedName>
    <definedName name="GR">[1]Desplegable!$B$395:$B$398</definedName>
    <definedName name="indicador">[1]Desplegable!$B$118:$B$123</definedName>
    <definedName name="IndicadorPE" localSheetId="0">[1]Desplegable!#REF!</definedName>
    <definedName name="IndicadorPE">[1]Desplegable!#REF!</definedName>
    <definedName name="IP">[1]Desplegable!$B$408:$B$412</definedName>
    <definedName name="IPI">[1]Desplegable!$B$372:$B$383</definedName>
    <definedName name="MECI">[1]Desplegable!$B$401:$B$405</definedName>
    <definedName name="MV">[1]Desplegable!$B$250:$B$254</definedName>
    <definedName name="objetivoestrategico" localSheetId="0">[1]Desplegable!#REF!</definedName>
    <definedName name="objetivoestrategico">[1]Desplegable!#REF!</definedName>
    <definedName name="Objetivos">[1]Desplegable!$B$300:$B$303</definedName>
    <definedName name="objetivosdecalidad" localSheetId="0">[1]Desplegable!#REF!</definedName>
    <definedName name="objetivosdecalidad">[1]Desplegable!#REF!</definedName>
    <definedName name="objetivose">[1]Desplegable!$B$274:$B$279</definedName>
    <definedName name="objetivosestrategicos" localSheetId="0">[1]Desplegable!#REF!</definedName>
    <definedName name="objetivosestrategicos">[1]Desplegable!#REF!</definedName>
    <definedName name="ODS">[1]Desplegable!$B$425:$B$441</definedName>
    <definedName name="PAAC">[1]Desplegable!$B$386:$B$392</definedName>
    <definedName name="Periocidad" localSheetId="0">[1]Desplegable!#REF!</definedName>
    <definedName name="Periocidad">[1]Desplegable!#REF!</definedName>
    <definedName name="politicaadministrativa" localSheetId="0">[1]Desplegable!#REF!</definedName>
    <definedName name="politicaadministrativa">[1]Desplegable!#REF!</definedName>
    <definedName name="PoliticaMIPG">[1]Desplegable!$B$352:$B$368</definedName>
    <definedName name="PolíticaMIPG" localSheetId="0">[1]Desplegable!#REF!</definedName>
    <definedName name="PolíticaMIPG">[1]Desplegable!#REF!</definedName>
    <definedName name="proceso">[1]Desplegable!$B$257:$B$266</definedName>
    <definedName name="proyectoe">[1]Desplegable!$B$282:$B$296</definedName>
    <definedName name="pyecto">[1]Desplegable!$B$186:$B$247</definedName>
    <definedName name="Regionalización">[1]Desplegable!$B$306:$B$340</definedName>
    <definedName name="_xlnm.Print_Titles" localSheetId="0">Tablero!#REF!</definedName>
    <definedName name="Unidaddemedida">[1]Desplegable!$B$4:$B$108</definedName>
    <definedName name="unidadPE" localSheetId="0">[1]Desplegable!#REF!</definedName>
    <definedName name="unidadPE">[1]Desplegable!#REF!</definedName>
    <definedName name="Vicepresidencia">[1]Desplegable!$B$126:$B$134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G39" i="1" l="1"/>
  <c r="AE39" i="1"/>
  <c r="AG40" i="1" l="1"/>
  <c r="AQ28" i="1"/>
  <c r="AJ40" i="1"/>
  <c r="V40" i="1" s="1"/>
  <c r="W40" i="1" s="1"/>
  <c r="AJ39" i="1"/>
  <c r="V39" i="1" s="1"/>
  <c r="W39" i="1" s="1"/>
  <c r="AJ43" i="1"/>
  <c r="V43" i="1"/>
  <c r="W43" i="1" s="1"/>
  <c r="AF43" i="1"/>
  <c r="X43" i="1"/>
  <c r="AJ42" i="1"/>
  <c r="V42" i="1" s="1"/>
  <c r="AF42" i="1"/>
  <c r="X42" i="1" s="1"/>
  <c r="AJ41" i="1"/>
  <c r="V41" i="1"/>
  <c r="AF41" i="1"/>
  <c r="X41" i="1"/>
  <c r="AJ38" i="1"/>
  <c r="V38" i="1" s="1"/>
  <c r="W38" i="1" s="1"/>
  <c r="AF38" i="1"/>
  <c r="X38" i="1" s="1"/>
  <c r="AJ37" i="1"/>
  <c r="V37" i="1" s="1"/>
  <c r="AJ36" i="1"/>
  <c r="V36" i="1"/>
  <c r="X36" i="1"/>
  <c r="Y36" i="1"/>
  <c r="AJ35" i="1"/>
  <c r="V35" i="1"/>
  <c r="X35" i="1"/>
  <c r="Y35" i="1"/>
  <c r="AJ34" i="1"/>
  <c r="V34" i="1"/>
  <c r="W34" i="1"/>
  <c r="X34" i="1"/>
  <c r="Y34" i="1"/>
  <c r="AJ33" i="1"/>
  <c r="V33" i="1"/>
  <c r="Q33" i="1"/>
  <c r="R33" i="1"/>
  <c r="AF33" i="1"/>
  <c r="X33" i="1"/>
  <c r="AJ32" i="1"/>
  <c r="V32" i="1" s="1"/>
  <c r="W32" i="1" s="1"/>
  <c r="AF32" i="1"/>
  <c r="X32" i="1" s="1"/>
  <c r="Y32" i="1" s="1"/>
  <c r="AJ31" i="1"/>
  <c r="V31" i="1"/>
  <c r="W31" i="1"/>
  <c r="AF31" i="1"/>
  <c r="X31" i="1" s="1"/>
  <c r="Y31" i="1" s="1"/>
  <c r="AJ30" i="1"/>
  <c r="V30" i="1"/>
  <c r="W30" i="1"/>
  <c r="AF30" i="1"/>
  <c r="X30" i="1"/>
  <c r="AJ29" i="1"/>
  <c r="V29" i="1"/>
  <c r="W29" i="1"/>
  <c r="X29" i="1"/>
  <c r="Y29" i="1"/>
  <c r="AJ28" i="1"/>
  <c r="V28" i="1" s="1"/>
  <c r="X28" i="1"/>
  <c r="Y28" i="1"/>
  <c r="AJ27" i="1"/>
  <c r="V27" i="1"/>
  <c r="W27" i="1" s="1"/>
  <c r="AF27" i="1"/>
  <c r="X27" i="1" s="1"/>
  <c r="AJ26" i="1"/>
  <c r="V26" i="1" s="1"/>
  <c r="X26" i="1"/>
  <c r="Y26" i="1"/>
  <c r="S26" i="1"/>
  <c r="Y41" i="1"/>
  <c r="S41" i="1"/>
  <c r="S34" i="1" a="1"/>
  <c r="S34" i="1"/>
  <c r="S36" i="1" a="1"/>
  <c r="S36" i="1"/>
  <c r="W36" i="1"/>
  <c r="Q36" i="1"/>
  <c r="R36" i="1"/>
  <c r="Q34" i="1"/>
  <c r="R34" i="1"/>
  <c r="W33" i="1"/>
  <c r="Y43" i="1"/>
  <c r="S43" i="1"/>
  <c r="S33" i="1" a="1"/>
  <c r="S33" i="1"/>
  <c r="Y33" i="1"/>
  <c r="W41" i="1"/>
  <c r="Q41" i="1"/>
  <c r="R41" i="1"/>
  <c r="S30" i="1" a="1"/>
  <c r="S30" i="1"/>
  <c r="Y30" i="1"/>
  <c r="Q30" i="1"/>
  <c r="R30" i="1"/>
  <c r="M34" i="1"/>
  <c r="W35" i="1"/>
  <c r="S42" i="1" l="1"/>
  <c r="Y42" i="1"/>
  <c r="Q42" i="1"/>
  <c r="R42" i="1" s="1"/>
  <c r="W42" i="1"/>
  <c r="W37" i="1"/>
  <c r="K34" i="1"/>
  <c r="L34" i="1" s="1"/>
  <c r="Y38" i="1"/>
  <c r="M37" i="1"/>
  <c r="G34" i="1" s="1"/>
  <c r="Y27" i="1"/>
  <c r="S27" i="1"/>
  <c r="M26" i="1"/>
  <c r="G26" i="1" s="1"/>
  <c r="Q43" i="1"/>
  <c r="R43" i="1" s="1"/>
  <c r="K37" i="1"/>
  <c r="W28" i="1"/>
  <c r="Q27" i="1"/>
  <c r="R27" i="1" s="1"/>
  <c r="W26" i="1"/>
  <c r="Q26" i="1"/>
  <c r="R26" i="1" s="1"/>
  <c r="K26" i="1"/>
  <c r="L37" i="1" l="1"/>
  <c r="E34" i="1"/>
  <c r="F34" i="1" s="1"/>
  <c r="L26" i="1"/>
  <c r="E26" i="1"/>
  <c r="F26"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Ana Maria Herrera Pedraza</author>
  </authors>
  <commentList>
    <comment ref="AC26" authorId="0" shapeId="0" xr:uid="{F9FCFB05-EDC9-4B36-A363-8B8992BCB039}">
      <text>
        <r>
          <rPr>
            <b/>
            <sz val="9"/>
            <color indexed="81"/>
            <rFont val="Tahoma"/>
            <family val="2"/>
          </rPr>
          <t>se cambia a 100%</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<sst xmlns="http://schemas.openxmlformats.org/spreadsheetml/2006/main" count="198" uniqueCount="131">
  <si>
    <t xml:space="preserve">  </t>
  </si>
  <si>
    <r>
      <t xml:space="preserve">% Avance 
</t>
    </r>
    <r>
      <rPr>
        <b/>
        <sz val="24"/>
        <color theme="0"/>
        <rFont val="Candara"/>
        <family val="2"/>
      </rPr>
      <t>(Respecto a meta acumulada al corte)</t>
    </r>
  </si>
  <si>
    <t>Ocultar</t>
  </si>
  <si>
    <t>PACTO PLAN NACIONAL DE DESARROLLO</t>
  </si>
  <si>
    <t>ESTRATEGIA</t>
  </si>
  <si>
    <t>Focos Estratégicos</t>
  </si>
  <si>
    <t>Ponderación</t>
  </si>
  <si>
    <t>% cumplimiento foco</t>
  </si>
  <si>
    <t>% de avance con respecto a su 100%</t>
  </si>
  <si>
    <t>% cumplimiento Respecto al acumulado del corte</t>
  </si>
  <si>
    <r>
      <t>% Avance Foco</t>
    </r>
    <r>
      <rPr>
        <b/>
        <sz val="20"/>
        <color theme="0"/>
        <rFont val="Candara"/>
        <family val="2"/>
      </rPr>
      <t xml:space="preserve"> (con respecto a meta acumulada del corte)</t>
    </r>
  </si>
  <si>
    <t>Objetivos Estratégicos</t>
  </si>
  <si>
    <t>% cumplimiento
Objetivo</t>
  </si>
  <si>
    <r>
      <t>% Avance objetivos estratégicos</t>
    </r>
    <r>
      <rPr>
        <b/>
        <sz val="20"/>
        <color theme="0"/>
        <rFont val="Candara"/>
        <family val="2"/>
      </rPr>
      <t xml:space="preserve"> (con respecto a meta acumulada del corte)</t>
    </r>
  </si>
  <si>
    <t>Proyecto Estrategico</t>
  </si>
  <si>
    <t>Ponderación %</t>
  </si>
  <si>
    <t>% cumplimiento
Proyecto</t>
  </si>
  <si>
    <t>Acción</t>
  </si>
  <si>
    <t>% cumplimiento plan de
acción</t>
  </si>
  <si>
    <t>% Respecto al acumulado del corte</t>
  </si>
  <si>
    <t>Responsable</t>
  </si>
  <si>
    <t>Indicador</t>
  </si>
  <si>
    <t>Unidad de Medida</t>
  </si>
  <si>
    <t>Meta Acumulada mes de corte</t>
  </si>
  <si>
    <t>Avance Acumulado
mes de corte</t>
  </si>
  <si>
    <t>% Avance respecto a la meta acumulada a mes de corte</t>
  </si>
  <si>
    <t>% Avance
Meta 2020</t>
  </si>
  <si>
    <t>Alerta</t>
  </si>
  <si>
    <t>Observaciones</t>
  </si>
  <si>
    <t>ODS</t>
  </si>
  <si>
    <t>XV. Pacto por una gestión pública efectiva</t>
  </si>
  <si>
    <t>I. Evaluar la arquitectura institucional del Gobierno</t>
  </si>
  <si>
    <t>Foco 1. Gobernanza e institucionalidad moderna para el transporte y la logística eficientes y seguros</t>
  </si>
  <si>
    <t>1.1  Fortalecer la institucionalidad de la Entidad</t>
  </si>
  <si>
    <t>1.1.1 Diseño e Implementación  del nuevo esquema de Gobierno Corporativo  de la ANI</t>
  </si>
  <si>
    <t>1.1.1.1 Formular el proyecto normativo del nuevo gobierno corporativo</t>
  </si>
  <si>
    <t>Vicepresidencia Administrativa y Financiera</t>
  </si>
  <si>
    <t>Documento</t>
  </si>
  <si>
    <t>n</t>
  </si>
  <si>
    <t xml:space="preserve">1.1.2 Fortalecimiento de la capacidad de gestión y eficiencia de la ANI </t>
  </si>
  <si>
    <t>1.1.2.1 Implementar acciones para la mejora del Talento Humano</t>
  </si>
  <si>
    <t>Vicepresidencia de Planeación, Riesgos y Entorno</t>
  </si>
  <si>
    <t>1.1.3 Optimización del  sistema de información misional de la Entidad</t>
  </si>
  <si>
    <t>1.1.3.1 Implementar los módulos de registro de información</t>
  </si>
  <si>
    <t>Modulo</t>
  </si>
  <si>
    <t>1.2 Generar confianza en los ciudadanos, Estado e inversionistas</t>
  </si>
  <si>
    <t xml:space="preserve">1.2.1 Socialización con las partes interesadas, de todos los proyectos de infraestructura de transporte a cargo de la ANI. </t>
  </si>
  <si>
    <t>Vicepresidencia de Estructuración</t>
  </si>
  <si>
    <t>Evento</t>
  </si>
  <si>
    <t>Oficina de Comunicaciones</t>
  </si>
  <si>
    <t>1.2.2 Implementación y optimización de mecanismos de transparencia para la gestión de la Entidad.</t>
  </si>
  <si>
    <t xml:space="preserve"> VI.  Pacto  por el transporte y la logística para la competitividad y la integración regional</t>
  </si>
  <si>
    <t>Reactivación y puesta en marcha de programas y proyectos para la construcción y mantenimiento de la red vial primaria y red vial rural</t>
  </si>
  <si>
    <t>Foco 2.Desarrollar proyectos de Asociación Público Privada que propendan por la intermodalidad, la movilidad y la sostenibilidad</t>
  </si>
  <si>
    <t xml:space="preserve">2.1 Estructurar proyectos de infraestructura de transporte </t>
  </si>
  <si>
    <t>2.1.1 Diseño e implementación del Programa de concesiones 5G</t>
  </si>
  <si>
    <t>2.1.1.1 Elaborar documento CONPES 5G</t>
  </si>
  <si>
    <t>Presidencia</t>
  </si>
  <si>
    <t>2.1.2 Adjudicación de Proyectos de Infraestructura de Transporte, bajo el esquema de Asociaciones Público Privadas</t>
  </si>
  <si>
    <t>2.1.2.1 Estructurar  proyectos a nivel de factibilidad técnica</t>
  </si>
  <si>
    <t>Proyecto</t>
  </si>
  <si>
    <t xml:space="preserve">2.1.2.2 Adjudicar proyectos de APP </t>
  </si>
  <si>
    <t>Vicepresidencia de Estructuración
Vicepresidencia Jurídica</t>
  </si>
  <si>
    <t>2.2 Gestionar la ejecucion de proyectos en el modo carretero</t>
  </si>
  <si>
    <t>2.2.1 Ampliación de la red vial nacional (proyectos de infraestructura de transporte del modo carretero, 1a a 3a generación de concesiones).</t>
  </si>
  <si>
    <t xml:space="preserve">Vicepresidencia de Gestión Contractual
</t>
  </si>
  <si>
    <t>2.2.2 Finalización de etapa de construcción e inicio de la etapa de operación y mantenimiento de los proyectos de cuarta generación</t>
  </si>
  <si>
    <t>Vicepresidencia de Gestión Contractual
Vicepresidencia Ejecutiva</t>
  </si>
  <si>
    <t>2.2.3 Gestión para la construcción de las vías primarias bajo el esquema de concesión Programa 4G programadas para el cuatrienio</t>
  </si>
  <si>
    <t xml:space="preserve"> 2.2.3.1 Monitorear la construcción de vias de cuarta generación</t>
  </si>
  <si>
    <t>Vicepresidencia de Gestión Contractual  y Vicepresidencia Ejecutiva</t>
  </si>
  <si>
    <t>2.2.4 Gestión para la rehabilitación y mejoramiento de las vías primarias bajo el esquema de concesión Programa 4G</t>
  </si>
  <si>
    <t xml:space="preserve"> 2.2.4.1 Monitorear el mejoramiento de vias de cuarta generación</t>
  </si>
  <si>
    <t>2.3 Gestionar la ejecución de proyectos en otros modos de transporte</t>
  </si>
  <si>
    <t>2.3.1 Reactivación de la operación comercial en vías férreas a cargo de la ANI</t>
  </si>
  <si>
    <t>2.3.1.1 Gestionar la reactivación del transporte a través del modo férreo</t>
  </si>
  <si>
    <t>Vicepresidencia Ejecutiva</t>
  </si>
  <si>
    <t xml:space="preserve">2.3.2 Impulso para la modernización de la infraestructura de los Aeropuertos concesionados </t>
  </si>
  <si>
    <t>2.3.2.1 Monitorear los planes de modernización de los aeropuertos a cargo de la ANI</t>
  </si>
  <si>
    <t>Vicepresidencia de Gestión Contractual</t>
  </si>
  <si>
    <t xml:space="preserve">2.3.3 Impulso para la modernización de la infraestructura en los puertos concesionados </t>
  </si>
  <si>
    <t>2.3.3.1  Presentar informes de avance de obligaciones contractuales de las sociedades portuarias</t>
  </si>
  <si>
    <t>Meta 2021</t>
  </si>
  <si>
    <t>Elaborar proyecto normativo de Gobierno Corporativo</t>
  </si>
  <si>
    <t>Implementar acciones para el fortalecimiento del Talento Humano</t>
  </si>
  <si>
    <t>Fortalecer la implementación del MIPG</t>
  </si>
  <si>
    <t>Actualizar proyecciones de tráfico y recaudo para al menos un corredor estratégico de proyectos concesionados</t>
  </si>
  <si>
    <t>Implementar módulos de registro de información</t>
  </si>
  <si>
    <t>Realizar los procesos de consulta previa programados.</t>
  </si>
  <si>
    <t>Acta</t>
  </si>
  <si>
    <t>Realizar mesas de socialización de proyectos en los diferentes departamentos</t>
  </si>
  <si>
    <t>Gestionar convenios interadministrativos en temas de transparencia</t>
  </si>
  <si>
    <t>Elaborar documento CONPES Concesiones del   Bicentenario</t>
  </si>
  <si>
    <t>Estructurar  proyectos a nivel de factibilidad técnica</t>
  </si>
  <si>
    <t>Adjudicar proyectos de Infraestructura</t>
  </si>
  <si>
    <t>Monitorear la construcción de nuevos kilómetros en proyectos de 1a a 3a gen</t>
  </si>
  <si>
    <t>Km</t>
  </si>
  <si>
    <t>Monitorear proyectos de 4a gen.
Inicio de etapa de operación y mantenimiento</t>
  </si>
  <si>
    <t>Monitorear la construcción de vías de cuarta generación</t>
  </si>
  <si>
    <t>Gestionar la reactivación del transporte a través del modo férreo</t>
  </si>
  <si>
    <t>Monitorear los planes de modernización de los aeropuertos a cargo de la ANI</t>
  </si>
  <si>
    <t>Presentar informes de avance de obligaciones contractuales de las sociedades portuarias</t>
  </si>
  <si>
    <t>Monitorear la rehabilitación de vías de cuarta generación</t>
  </si>
  <si>
    <t>1.1.2.2 Realizar  Informes de seguimiento a la implementación del MIPG</t>
  </si>
  <si>
    <t>1.1.2.3 Diseñar la unidad de análisis de tráfico</t>
  </si>
  <si>
    <t>1.2.1.1 Desarrollar Espacios de diálogo social - Eventos</t>
  </si>
  <si>
    <t>1.2.1.2 Desarrollar el Plan de comunicaciones</t>
  </si>
  <si>
    <t>1.2.2.1 Gestionar convenios interadministrativos en temas de transparencia (MRAN)</t>
  </si>
  <si>
    <t>2.2.1.1 Monitorear la construcción de nuevos kilómetros en proyectos de 1a a 3a generación</t>
  </si>
  <si>
    <t>2.2.2.1 Monitorear proyectos de cuarta generación - Inicio de etapa de operación y mantenimiento</t>
  </si>
  <si>
    <r>
      <t xml:space="preserve">% Avance 
</t>
    </r>
    <r>
      <rPr>
        <b/>
        <sz val="24"/>
        <color theme="0"/>
        <rFont val="Candara"/>
        <family val="2"/>
      </rPr>
      <t>(Respecto a meta de 2021)</t>
    </r>
  </si>
  <si>
    <t>%</t>
  </si>
  <si>
    <t>Se viene adelantando las estructuraciones de los proyectos:
- App Rio Magdalena (100%)
- Canal del Dique (80%)
- Dorada - Chiriguana (77%)
- Buga - Loboguerrero (80%)
- Loboguerrero - Bventura (76%)</t>
  </si>
  <si>
    <t>Avances con corte a junio de 2021</t>
  </si>
  <si>
    <t xml:space="preserve">En el mes de junio se complemento el borrador del sitio sharepoint del modelo con la descripción del contenido referente a las dimensiones y politicas de MIPG. </t>
  </si>
  <si>
    <t>Durante el mes de junio se realizaron mesas de trabajo con los responsables de los trámites para validar las necesidades de apoyo tecnológico a los mismos.</t>
  </si>
  <si>
    <t>A lo largo del mes de junio se continuaron desarrollando las actividades requeridas para la suscripción de las actas que formalizan las consultas previas en los proyectos a cargo de la Agencia</t>
  </si>
  <si>
    <t>Desde la Oficina de Comunicaciones se están desarrollando las mesas de socialización con los diferentes públicos de interés y el acompañamiento de los vicepresidentes o el presidente de la ANI, en estos espacios se evidencia la gestión de los proyectos concecionados y acercamientos estratégicos para apalancar nuevos.
En junio se desarrollaron 17 mesas de socialización.</t>
  </si>
  <si>
    <t>Malla Vial del Valle Cauca:
El pasado 18 de mayo del año en curso se adjudicó el proyecto a la ESTRUCTURA PLURAL PRC – MC
IP ALO Sur:
El 11 de junio de 2021, en la Audiencia de Cierre para Manifestación de Interés, se presentó un oferente por lo cual se dio inicio al Proceso de Selección Abreviada de Menor Cuantía con lista de precalificados, para definir el adjudicatario del Contrato de Concesión. 
APP Accesos Norte Fase ii:
El 25 de junio de 2021 se dio la publicación del Pliego de Condiciones Definitivos y Anexos de la Licitación Pública No. VJ-VE-APP-IPB-001-2021, adicionalmente se promulgo la resolución de peajes, Resolución No. 20213040025145 del 17 de junio de 2021.</t>
  </si>
  <si>
    <t xml:space="preserve">El proyecto de Decreto  ha sido revisado y aprobado, la siguiente etapa es presentarlo ante la Ministra de Transporte para que lo firme y empezar el ciclo de aprobación. </t>
  </si>
  <si>
    <t>Se elaboró y presentó el segundo informe trimestral el cual incluye el seguimiento de las inversiones en los proyectos del modo portuario</t>
  </si>
  <si>
    <t>Durante el mes de junio se avanzó en el procesamiento de la base de datos obtenida del RNDC para los años 2015 y 2020 con el fin de usarla como principal insumo de una matriz origen destino de vehículos de carga.</t>
  </si>
  <si>
    <t>Durante el  mes de junio se inició la prueba de teletrabajo otorgada a 11 servidores de la entidad por un término de 4 meses.
De igual manera se continúa avanzando en el modelo de retorno al trabajo, mediante el diseño de las estaciones de trabajo Co-Working.
Se continúa desarrollando los cursos incluidos en el PIC que se desarrollan con la Universidad Nacional</t>
  </si>
  <si>
    <t>Durante el mes de junio se realizaron las pruebas finales del módulo de Tráfico y Recaudo, con el fin de se puesto en funcionamiento a partir del mes de julio de 2021</t>
  </si>
  <si>
    <t>En el mes de junio se realizaron mesas de trabajo con el DNP y el Consultor con el fin de obtener la versión final del documento y poder establecer las lineas base del mismo</t>
  </si>
  <si>
    <t>El proyecto HIERRO - CRUZ DEL VISO finalizó la etapa de construcción se esta a la espera de la firma del acta de inicio de la etapa de operación</t>
  </si>
  <si>
    <t>Durante el mes de junio se continuaron realizando actividades de mantenimiento rutinario en los 16 aeropuertos concesionados.
Se mantiene los protocolos de Bioseguridad
Se continúan  estructurando con las modificaciones contractuales pendientes en el marco del Memorando de Entendimiento suscrito entre la Agencia, CCI y Concesionarios (pendiente Nororiente y Centronorte)
Se continua la ejecución de la fase III de la modernización del aeropuerto Ernesto Cortissoz.</t>
  </si>
  <si>
    <t>Con corte al mes de junio se ha avanzado en la construcción de 19,65 Km, correspondientes a los proyectos:
- Devimed 0,87 Km
- Ruta del Sol III 18,78 Km</t>
  </si>
  <si>
    <t>CORREDOR BOGOTÁ-BELENCITO      
Se reinició la operación comercial de carga a partir del 15 de junio de 2021, gracias al esfuerzo realizado por la Agencia con Findeter, para reactivar la operación en este corredor férreo 
CORREDOR LA DORADA-CHIRIGUANÁ 
El 22 de junio de 2021, la Entidad adjudicó licitación pública N.º VJ-VE-LP-001-2021 al Consorcio San Felipe mediante el Contrato N.º VE-508-2021 el cual realizará las actividades de mantenimiento, conservación, mejoramiento y control de tráfico del corredor férreo La Dorada (Caldas) - Chiriguaná (Cesar) y ramales.  
 Así mismo, la Agencia suscribió el Contrato Interadministrativo No 503 de 2021, el pasado 17 de junio de 2021 con la Financiera de Desarrollo Territorial con el fin de contar con Contrataciones derivadas que permitan contar con la vigilancia en el corredor férreo La Dorada-Chiriguaná por el término de 2.5 meses contados a partir de la firma del acta de inicio del respectivo Contrato, así como la de garantizar la Interventoría Integral por el término de 1 mes,  para el inicio del Contrato No VE-508-2021 suscrito por la ANI y el Consorcio San Felipe.
Esto permitirá retomar cuanto antes las operaciones comerciales de carga que se venían desarrollando en el tramo La Dorada-Santa Marta, así como la de permitir reiniciar con la operación de pasajeros que se realiza en el tramo Puerto Berrio-Barrancabermeja- García Cadena.</t>
  </si>
  <si>
    <t>En el periodo de seguimiento se ha avanzado en la construcción de 28,58 Km correspondientes a los siguientes proyectos:
- Conexión Norte 10,23 Km
- Ip Antoquia Bolivar 5,5 Km
- Ip Vías del Nus 0,71 Km
- Rumichaca Pasto 4,34 Km
- Cartagena - Barranquilla 1,4 Km
- Pacífico 1, 5,2 Km
- Pacífico 2, 1,2 Km</t>
  </si>
  <si>
    <t>Con corte al mes de junio de 2021 se ha avanzado en la rehabilitación de 160,81 Km, representados en los siguientes proyectos:
- Cartagena - Barranquilla 52,81 Km
- Antioquia - Bolivar 22,17 Km
- Cambao - Manizales 66.39 Km
- Puerta de Hierro 0,13
- Rumichaca-Pasto 7,03 Km
- Perimetral del Oriente 0,15 Km
-  Transversal del Sisga 7,12 Km
- Pacífico 3 0.3 Km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</si>
</sst>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1"/>
      <color theme="1"/>
      <name val="Calibri"/>
      <family val="2"/>
      <scheme val="minor"/>
    </font>
    <font>
      <sz val="11"/>
      <color theme="1"/>
      <name val="Calibri"/>
      <family val="2"/>
      <scheme val="minor"/>
    </font>
    <font>
      <sz val="20"/>
      <color theme="1"/>
      <name val="Candara"/>
      <family val="2"/>
    </font>
    <font>
      <sz val="20"/>
      <name val="Candara"/>
      <family val="2"/>
    </font>
    <font>
      <b/>
      <sz val="20"/>
      <color theme="1"/>
      <name val="Candara"/>
      <family val="2"/>
    </font>
    <font>
      <b/>
      <sz val="48"/>
      <color theme="1"/>
      <name val="Candara"/>
      <family val="2"/>
    </font>
    <font>
      <b/>
      <sz val="36"/>
      <color theme="1"/>
      <name val="Candara"/>
      <family val="2"/>
    </font>
    <font>
      <b/>
      <sz val="20"/>
      <color theme="1"/>
      <name val="Wingdings"/>
      <charset val="2"/>
    </font>
    <font>
      <b/>
      <sz val="20"/>
      <name val="Candara"/>
      <family val="2"/>
    </font>
    <font>
      <b/>
      <sz val="20"/>
      <color theme="1"/>
      <name val="Webdings"/>
      <family val="1"/>
      <charset val="2"/>
    </font>
    <font>
      <b/>
      <sz val="22"/>
      <color theme="1"/>
      <name val="Candara"/>
      <family val="2"/>
    </font>
    <font>
      <b/>
      <sz val="36"/>
      <color theme="0"/>
      <name val="Candara"/>
      <family val="2"/>
    </font>
    <font>
      <b/>
      <sz val="24"/>
      <color theme="0"/>
      <name val="Candara"/>
      <family val="2"/>
    </font>
    <font>
      <sz val="20"/>
      <color rgb="FF3333CC"/>
      <name val="Candara"/>
      <family val="2"/>
    </font>
    <font>
      <sz val="20"/>
      <color theme="0"/>
      <name val="Candara"/>
      <family val="2"/>
    </font>
    <font>
      <b/>
      <sz val="20"/>
      <color theme="0"/>
      <name val="Candara"/>
      <family val="2"/>
    </font>
    <font>
      <b/>
      <sz val="48"/>
      <color theme="1"/>
      <name val="Webdings"/>
      <family val="1"/>
      <charset val="2"/>
    </font>
    <font>
      <b/>
      <sz val="48"/>
      <color rgb="FF00B050"/>
      <name val="Webdings"/>
      <family val="1"/>
      <charset val="2"/>
    </font>
    <font>
      <b/>
      <sz val="48"/>
      <color theme="0" tint="-0.499984740745262"/>
      <name val="Webdings"/>
      <family val="1"/>
      <charset val="2"/>
    </font>
    <font>
      <b/>
      <sz val="48"/>
      <color rgb="FFFFC000"/>
      <name val="Webdings"/>
      <family val="1"/>
      <charset val="2"/>
    </font>
    <font>
      <b/>
      <sz val="9"/>
      <color indexed="81"/>
      <name val="Tahoma"/>
      <family val="2"/>
    </font>
  </fonts>
  <fills count="13">
    <fill>
      <patternFill patternType="none"/>
    </fill>
    <fill>
      <patternFill patternType="gray125"/>
    </fill>
    <fill>
      <patternFill patternType="solid">
        <fgColor theme="0"/>
        <bgColor indexed="64"/>
      </patternFill>
    </fill>
    <fill>
      <patternFill patternType="solid">
        <fgColor theme="4" tint="-0.499984740745262"/>
        <bgColor indexed="64"/>
      </patternFill>
    </fill>
    <fill>
      <patternFill patternType="solid">
        <fgColor rgb="FF00B0F0"/>
        <bgColor indexed="64"/>
      </patternFill>
    </fill>
    <fill>
      <patternFill patternType="solid">
        <fgColor rgb="FFFF99FF"/>
        <bgColor indexed="64"/>
      </patternFill>
    </fill>
    <fill>
      <patternFill patternType="solid">
        <fgColor rgb="FFFFCC00"/>
        <bgColor indexed="64"/>
      </patternFill>
    </fill>
    <fill>
      <patternFill patternType="solid">
        <fgColor theme="5" tint="0.79998168889431442"/>
        <bgColor indexed="64"/>
      </patternFill>
    </fill>
    <fill>
      <patternFill patternType="solid">
        <fgColor rgb="FFFFFF00"/>
        <bgColor indexed="64"/>
      </patternFill>
    </fill>
    <fill>
      <patternFill patternType="solid">
        <fgColor theme="5" tint="-0.249977111117893"/>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5" tint="0.59999389629810485"/>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auto="1"/>
      </left>
      <right style="medium">
        <color auto="1"/>
      </right>
      <top style="medium">
        <color auto="1"/>
      </top>
      <bottom style="medium">
        <color auto="1"/>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s>
  <cellStyleXfs count="2">
    <xf numFmtId="0" fontId="0" fillId="0" borderId="0"/>
    <xf numFmtId="9" fontId="1" fillId="0" borderId="0" applyFont="0" applyFill="0" applyBorder="0" applyAlignment="0" applyProtection="0"/>
  </cellStyleXfs>
  <cellXfs count="268">
    <xf numFmtId="0" fontId="0" fillId="0" borderId="0" xfId="0"/>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6" fillId="0" borderId="0" xfId="0" applyFont="1" applyAlignment="1">
      <alignment horizontal="center" vertical="center"/>
    </xf>
    <xf numFmtId="0" fontId="7" fillId="0" borderId="0" xfId="0" applyFont="1" applyAlignment="1">
      <alignment horizontal="center" vertical="center"/>
    </xf>
    <xf numFmtId="0" fontId="8" fillId="0" borderId="0" xfId="0" applyFont="1" applyAlignment="1">
      <alignment horizontal="center" vertical="center"/>
    </xf>
    <xf numFmtId="0" fontId="9" fillId="0" borderId="0" xfId="0" applyFont="1" applyAlignment="1">
      <alignment horizontal="center" vertical="center"/>
    </xf>
    <xf numFmtId="0" fontId="10" fillId="2" borderId="0" xfId="0" applyFont="1" applyFill="1" applyAlignment="1">
      <alignment horizontal="center" vertical="center"/>
    </xf>
    <xf numFmtId="0" fontId="4" fillId="2" borderId="0" xfId="0" applyFont="1" applyFill="1" applyAlignment="1">
      <alignment horizontal="left" vertical="center"/>
    </xf>
    <xf numFmtId="0" fontId="2" fillId="2" borderId="0" xfId="0" applyFont="1" applyFill="1" applyAlignment="1">
      <alignment horizontal="center" vertical="center"/>
    </xf>
    <xf numFmtId="0" fontId="11" fillId="3" borderId="1" xfId="0" applyFont="1" applyFill="1" applyBorder="1" applyAlignment="1">
      <alignment horizontal="center" vertical="center" wrapText="1"/>
    </xf>
    <xf numFmtId="164" fontId="6" fillId="2" borderId="1" xfId="0" applyNumberFormat="1" applyFont="1" applyFill="1" applyBorder="1" applyAlignment="1">
      <alignment horizontal="center" vertical="center"/>
    </xf>
    <xf numFmtId="9" fontId="4" fillId="2" borderId="0" xfId="0" applyNumberFormat="1" applyFont="1" applyFill="1" applyAlignment="1">
      <alignment horizontal="left" vertical="center"/>
    </xf>
    <xf numFmtId="0" fontId="4" fillId="2" borderId="0" xfId="0" applyFont="1" applyFill="1" applyAlignment="1">
      <alignment horizontal="left" vertical="center" wrapText="1"/>
    </xf>
    <xf numFmtId="0" fontId="2" fillId="4" borderId="2" xfId="0" applyFont="1" applyFill="1" applyBorder="1" applyAlignment="1">
      <alignment horizontal="center" vertical="center"/>
    </xf>
    <xf numFmtId="0" fontId="2" fillId="5" borderId="2" xfId="0" applyFont="1" applyFill="1" applyBorder="1" applyAlignment="1">
      <alignment horizontal="center" vertical="center"/>
    </xf>
    <xf numFmtId="9" fontId="2" fillId="6" borderId="2" xfId="0" applyNumberFormat="1" applyFont="1" applyFill="1" applyBorder="1" applyAlignment="1">
      <alignment horizontal="center" vertical="center"/>
    </xf>
    <xf numFmtId="164" fontId="6" fillId="0" borderId="0" xfId="0" applyNumberFormat="1" applyFont="1" applyAlignment="1">
      <alignment horizontal="center" vertical="center"/>
    </xf>
    <xf numFmtId="0" fontId="2" fillId="7" borderId="2" xfId="0" applyFont="1" applyFill="1" applyBorder="1" applyAlignment="1">
      <alignment horizontal="center" vertical="center"/>
    </xf>
    <xf numFmtId="0" fontId="13" fillId="0" borderId="0" xfId="0" applyFont="1" applyAlignment="1">
      <alignment horizontal="center" vertical="center"/>
    </xf>
    <xf numFmtId="9" fontId="3" fillId="8" borderId="3" xfId="0" applyNumberFormat="1" applyFont="1" applyFill="1" applyBorder="1" applyAlignment="1">
      <alignment horizontal="center" vertical="center"/>
    </xf>
    <xf numFmtId="9" fontId="3" fillId="0" borderId="0" xfId="0" applyNumberFormat="1" applyFont="1" applyAlignment="1">
      <alignment horizontal="center" vertical="center"/>
    </xf>
    <xf numFmtId="0" fontId="14" fillId="0" borderId="0" xfId="0" applyFont="1" applyAlignment="1">
      <alignment horizontal="center" vertical="center"/>
    </xf>
    <xf numFmtId="0" fontId="12" fillId="3" borderId="4"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12" fillId="4" borderId="5" xfId="0" applyFont="1" applyFill="1" applyBorder="1" applyAlignment="1">
      <alignment horizontal="center" vertical="center" wrapText="1"/>
    </xf>
    <xf numFmtId="0" fontId="12" fillId="5" borderId="5" xfId="0" applyFont="1" applyFill="1" applyBorder="1" applyAlignment="1">
      <alignment horizontal="center" vertical="center" wrapText="1"/>
    </xf>
    <xf numFmtId="0" fontId="12" fillId="6" borderId="5" xfId="0" applyFont="1" applyFill="1" applyBorder="1" applyAlignment="1">
      <alignment horizontal="center" vertical="center" wrapText="1"/>
    </xf>
    <xf numFmtId="0" fontId="12" fillId="9" borderId="5" xfId="0" applyFont="1" applyFill="1" applyBorder="1" applyAlignment="1">
      <alignment horizontal="center" vertical="center" wrapText="1"/>
    </xf>
    <xf numFmtId="0" fontId="12" fillId="3" borderId="9" xfId="0" applyFont="1" applyFill="1" applyBorder="1" applyAlignment="1">
      <alignment horizontal="center" vertical="center" wrapText="1"/>
    </xf>
    <xf numFmtId="164" fontId="3" fillId="11" borderId="11" xfId="0" applyNumberFormat="1" applyFont="1" applyFill="1" applyBorder="1" applyAlignment="1">
      <alignment horizontal="center" vertical="center" wrapText="1"/>
    </xf>
    <xf numFmtId="164" fontId="3" fillId="4" borderId="11" xfId="0" applyNumberFormat="1" applyFont="1" applyFill="1" applyBorder="1" applyAlignment="1">
      <alignment horizontal="center" vertical="center" wrapText="1"/>
    </xf>
    <xf numFmtId="164" fontId="3" fillId="5" borderId="11" xfId="0" applyNumberFormat="1" applyFont="1" applyFill="1" applyBorder="1" applyAlignment="1">
      <alignment horizontal="center" vertical="center" wrapText="1"/>
    </xf>
    <xf numFmtId="164" fontId="3" fillId="6" borderId="11" xfId="0" applyNumberFormat="1" applyFont="1" applyFill="1" applyBorder="1" applyAlignment="1">
      <alignment vertical="center" wrapText="1"/>
    </xf>
    <xf numFmtId="0" fontId="2" fillId="2" borderId="11" xfId="0" applyFont="1" applyFill="1" applyBorder="1" applyAlignment="1">
      <alignment horizontal="center" vertical="center" wrapText="1"/>
    </xf>
    <xf numFmtId="9" fontId="4" fillId="10" borderId="11" xfId="1" applyFont="1" applyFill="1" applyBorder="1" applyAlignment="1">
      <alignment horizontal="center" vertical="center" wrapText="1"/>
    </xf>
    <xf numFmtId="10" fontId="2" fillId="4" borderId="11" xfId="1" applyNumberFormat="1" applyFont="1" applyFill="1" applyBorder="1" applyAlignment="1">
      <alignment horizontal="center" vertical="center" wrapText="1"/>
    </xf>
    <xf numFmtId="10" fontId="2" fillId="5" borderId="11" xfId="1" applyNumberFormat="1" applyFont="1" applyFill="1" applyBorder="1" applyAlignment="1">
      <alignment horizontal="center" vertical="center" wrapText="1"/>
    </xf>
    <xf numFmtId="10" fontId="2" fillId="6" borderId="11" xfId="1" applyNumberFormat="1" applyFont="1" applyFill="1" applyBorder="1" applyAlignment="1">
      <alignment horizontal="center" vertical="center" wrapText="1"/>
    </xf>
    <xf numFmtId="10" fontId="2" fillId="11" borderId="11" xfId="1" applyNumberFormat="1" applyFont="1" applyFill="1" applyBorder="1" applyAlignment="1">
      <alignment horizontal="center" vertical="center" wrapText="1"/>
    </xf>
    <xf numFmtId="9" fontId="2" fillId="2" borderId="11" xfId="0" applyNumberFormat="1" applyFont="1" applyFill="1" applyBorder="1" applyAlignment="1">
      <alignment horizontal="center" vertical="center" wrapText="1"/>
    </xf>
    <xf numFmtId="9" fontId="2" fillId="0" borderId="11" xfId="1" applyFont="1" applyFill="1" applyBorder="1" applyAlignment="1">
      <alignment horizontal="center" vertical="center" wrapText="1"/>
    </xf>
    <xf numFmtId="0" fontId="2" fillId="12" borderId="11" xfId="1" applyNumberFormat="1" applyFont="1" applyFill="1" applyBorder="1" applyAlignment="1">
      <alignment horizontal="center" vertical="center" wrapText="1"/>
    </xf>
    <xf numFmtId="0" fontId="2" fillId="10" borderId="11" xfId="0" applyFont="1" applyFill="1" applyBorder="1" applyAlignment="1">
      <alignment horizontal="center" vertical="center" wrapText="1"/>
    </xf>
    <xf numFmtId="10" fontId="4" fillId="11" borderId="2" xfId="1" applyNumberFormat="1" applyFont="1" applyFill="1" applyBorder="1" applyAlignment="1">
      <alignment horizontal="center" vertical="center" wrapText="1"/>
    </xf>
    <xf numFmtId="9" fontId="4" fillId="11" borderId="11" xfId="1" applyFont="1" applyFill="1" applyBorder="1" applyAlignment="1">
      <alignment horizontal="center" vertical="center" wrapText="1"/>
    </xf>
    <xf numFmtId="0" fontId="16" fillId="0" borderId="11" xfId="0" applyFont="1" applyBorder="1" applyAlignment="1">
      <alignment horizontal="center" vertical="center"/>
    </xf>
    <xf numFmtId="0" fontId="17" fillId="0" borderId="1" xfId="0" applyFont="1" applyBorder="1" applyAlignment="1">
      <alignment horizontal="center" vertical="center"/>
    </xf>
    <xf numFmtId="10" fontId="2" fillId="12" borderId="11" xfId="1" applyNumberFormat="1" applyFont="1" applyFill="1" applyBorder="1" applyAlignment="1">
      <alignment horizontal="center" vertical="center" wrapText="1"/>
    </xf>
    <xf numFmtId="0" fontId="14" fillId="0" borderId="11" xfId="1" applyNumberFormat="1" applyFont="1" applyFill="1" applyBorder="1" applyAlignment="1">
      <alignment horizontal="center" vertical="center" wrapText="1"/>
    </xf>
    <xf numFmtId="0" fontId="2" fillId="2" borderId="12" xfId="0" applyFont="1" applyFill="1" applyBorder="1" applyAlignment="1">
      <alignment horizontal="left" vertical="center" wrapText="1"/>
    </xf>
    <xf numFmtId="0" fontId="2" fillId="2" borderId="1" xfId="0" applyFont="1" applyFill="1" applyBorder="1" applyAlignment="1">
      <alignment horizontal="center" vertical="center" wrapText="1"/>
    </xf>
    <xf numFmtId="9" fontId="4" fillId="10" borderId="1" xfId="1" applyFont="1" applyFill="1" applyBorder="1" applyAlignment="1">
      <alignment horizontal="center" vertical="center" wrapText="1"/>
    </xf>
    <xf numFmtId="10" fontId="2" fillId="4" borderId="1" xfId="1" applyNumberFormat="1" applyFont="1" applyFill="1" applyBorder="1" applyAlignment="1">
      <alignment horizontal="center" vertical="center" wrapText="1"/>
    </xf>
    <xf numFmtId="10" fontId="2" fillId="5" borderId="1" xfId="1" applyNumberFormat="1" applyFont="1" applyFill="1" applyBorder="1" applyAlignment="1">
      <alignment horizontal="center" vertical="center" wrapText="1"/>
    </xf>
    <xf numFmtId="10" fontId="2" fillId="6" borderId="1" xfId="1" applyNumberFormat="1" applyFont="1" applyFill="1" applyBorder="1" applyAlignment="1">
      <alignment horizontal="center" vertical="center" wrapText="1"/>
    </xf>
    <xf numFmtId="10" fontId="2" fillId="11" borderId="1" xfId="1" applyNumberFormat="1" applyFont="1" applyFill="1" applyBorder="1" applyAlignment="1">
      <alignment horizontal="center" vertical="center" wrapText="1"/>
    </xf>
    <xf numFmtId="9" fontId="2" fillId="2" borderId="1" xfId="0" applyNumberFormat="1" applyFont="1" applyFill="1" applyBorder="1" applyAlignment="1">
      <alignment horizontal="center" vertical="center" wrapText="1"/>
    </xf>
    <xf numFmtId="0" fontId="2" fillId="12" borderId="1" xfId="1" applyNumberFormat="1" applyFont="1" applyFill="1" applyBorder="1" applyAlignment="1">
      <alignment horizontal="center" vertical="center" wrapText="1"/>
    </xf>
    <xf numFmtId="10" fontId="4" fillId="11" borderId="1" xfId="1" applyNumberFormat="1" applyFont="1" applyFill="1" applyBorder="1" applyAlignment="1">
      <alignment horizontal="center" vertical="center" wrapText="1"/>
    </xf>
    <xf numFmtId="9" fontId="4" fillId="11" borderId="1" xfId="1" applyFont="1" applyFill="1" applyBorder="1" applyAlignment="1">
      <alignment horizontal="center" vertical="center" wrapText="1"/>
    </xf>
    <xf numFmtId="0" fontId="16" fillId="0" borderId="1" xfId="0" applyFont="1" applyBorder="1" applyAlignment="1">
      <alignment horizontal="center" vertical="center"/>
    </xf>
    <xf numFmtId="10" fontId="2" fillId="12" borderId="1" xfId="1" applyNumberFormat="1" applyFont="1" applyFill="1" applyBorder="1" applyAlignment="1">
      <alignment horizontal="center" vertical="center" wrapText="1"/>
    </xf>
    <xf numFmtId="0" fontId="14" fillId="0" borderId="1" xfId="1" applyNumberFormat="1" applyFont="1" applyFill="1" applyBorder="1" applyAlignment="1">
      <alignment horizontal="center" vertical="center" wrapText="1"/>
    </xf>
    <xf numFmtId="0" fontId="2" fillId="2" borderId="14" xfId="0" applyFont="1" applyFill="1" applyBorder="1" applyAlignment="1">
      <alignment horizontal="left" vertical="center" wrapText="1"/>
    </xf>
    <xf numFmtId="10" fontId="2" fillId="0" borderId="0" xfId="0" applyNumberFormat="1" applyFont="1" applyAlignment="1">
      <alignment horizontal="center" vertical="center"/>
    </xf>
    <xf numFmtId="1" fontId="2" fillId="0" borderId="0" xfId="0" applyNumberFormat="1" applyFont="1" applyAlignment="1">
      <alignment horizontal="center" vertical="center"/>
    </xf>
    <xf numFmtId="0" fontId="2" fillId="12" borderId="1" xfId="0" applyFont="1" applyFill="1" applyBorder="1" applyAlignment="1">
      <alignment horizontal="center" vertical="center" wrapText="1"/>
    </xf>
    <xf numFmtId="0" fontId="2" fillId="10" borderId="1" xfId="1" applyNumberFormat="1" applyFont="1" applyFill="1" applyBorder="1" applyAlignment="1">
      <alignment horizontal="center" vertical="center" wrapText="1"/>
    </xf>
    <xf numFmtId="0" fontId="2" fillId="10" borderId="1" xfId="0" applyFont="1" applyFill="1" applyBorder="1" applyAlignment="1">
      <alignment horizontal="center" vertical="center" wrapText="1"/>
    </xf>
    <xf numFmtId="9" fontId="8" fillId="10" borderId="1" xfId="1" applyFont="1" applyFill="1" applyBorder="1" applyAlignment="1">
      <alignment horizontal="center" vertical="center" wrapText="1"/>
    </xf>
    <xf numFmtId="9" fontId="2" fillId="2" borderId="1" xfId="1" applyFont="1" applyFill="1" applyBorder="1" applyAlignment="1">
      <alignment horizontal="center" vertical="center" wrapText="1"/>
    </xf>
    <xf numFmtId="0" fontId="2" fillId="2" borderId="2" xfId="0" applyFont="1" applyFill="1" applyBorder="1" applyAlignment="1">
      <alignment horizontal="center" vertical="center" wrapText="1"/>
    </xf>
    <xf numFmtId="9" fontId="8" fillId="10" borderId="2" xfId="1" applyFont="1" applyFill="1" applyBorder="1" applyAlignment="1">
      <alignment horizontal="center" vertical="center" wrapText="1"/>
    </xf>
    <xf numFmtId="9" fontId="2" fillId="2" borderId="2" xfId="1" applyFont="1" applyFill="1" applyBorder="1" applyAlignment="1">
      <alignment horizontal="center" vertical="center" wrapText="1"/>
    </xf>
    <xf numFmtId="0" fontId="2" fillId="12" borderId="2" xfId="1" applyNumberFormat="1" applyFont="1" applyFill="1" applyBorder="1" applyAlignment="1">
      <alignment horizontal="center" vertical="center" wrapText="1"/>
    </xf>
    <xf numFmtId="0" fontId="2" fillId="10" borderId="2" xfId="1" applyNumberFormat="1" applyFont="1" applyFill="1" applyBorder="1" applyAlignment="1">
      <alignment horizontal="center" vertical="center" wrapText="1"/>
    </xf>
    <xf numFmtId="9" fontId="4" fillId="11" borderId="2" xfId="1" applyFont="1" applyFill="1" applyBorder="1" applyAlignment="1">
      <alignment horizontal="center" vertical="center" wrapText="1"/>
    </xf>
    <xf numFmtId="0" fontId="16" fillId="0" borderId="2" xfId="0" applyFont="1" applyBorder="1" applyAlignment="1">
      <alignment horizontal="center" vertical="center"/>
    </xf>
    <xf numFmtId="0" fontId="17" fillId="0" borderId="15" xfId="0" applyFont="1" applyBorder="1" applyAlignment="1">
      <alignment horizontal="center" vertical="center"/>
    </xf>
    <xf numFmtId="10" fontId="2" fillId="12" borderId="2" xfId="1" applyNumberFormat="1" applyFont="1" applyFill="1" applyBorder="1" applyAlignment="1">
      <alignment horizontal="center" vertical="center" wrapText="1"/>
    </xf>
    <xf numFmtId="0" fontId="14" fillId="0" borderId="2" xfId="1" applyNumberFormat="1" applyFont="1" applyFill="1" applyBorder="1" applyAlignment="1">
      <alignment horizontal="center" vertical="center" wrapText="1"/>
    </xf>
    <xf numFmtId="0" fontId="2" fillId="2" borderId="19" xfId="0" applyFont="1" applyFill="1" applyBorder="1" applyAlignment="1">
      <alignment horizontal="left" vertical="center" wrapText="1"/>
    </xf>
    <xf numFmtId="10" fontId="2" fillId="4" borderId="2" xfId="1" applyNumberFormat="1" applyFont="1" applyFill="1" applyBorder="1" applyAlignment="1">
      <alignment horizontal="center" vertical="center" wrapText="1"/>
    </xf>
    <xf numFmtId="10" fontId="2" fillId="5" borderId="2" xfId="1" applyNumberFormat="1" applyFont="1" applyFill="1" applyBorder="1" applyAlignment="1">
      <alignment horizontal="center" vertical="center" wrapText="1"/>
    </xf>
    <xf numFmtId="10" fontId="2" fillId="6" borderId="2" xfId="1" applyNumberFormat="1" applyFont="1" applyFill="1" applyBorder="1" applyAlignment="1">
      <alignment horizontal="center" vertical="center" wrapText="1"/>
    </xf>
    <xf numFmtId="10" fontId="2" fillId="11" borderId="2" xfId="1" applyNumberFormat="1" applyFont="1" applyFill="1" applyBorder="1" applyAlignment="1">
      <alignment horizontal="center" vertical="center" wrapText="1"/>
    </xf>
    <xf numFmtId="10" fontId="3" fillId="4" borderId="2" xfId="0" applyNumberFormat="1" applyFont="1" applyFill="1" applyBorder="1" applyAlignment="1">
      <alignment horizontal="center" vertical="center" wrapText="1"/>
    </xf>
    <xf numFmtId="9" fontId="3" fillId="5" borderId="2" xfId="0" applyNumberFormat="1" applyFont="1" applyFill="1" applyBorder="1" applyAlignment="1">
      <alignment horizontal="center" vertical="center" wrapText="1"/>
    </xf>
    <xf numFmtId="0" fontId="3" fillId="6" borderId="2" xfId="0" applyFont="1" applyFill="1" applyBorder="1" applyAlignment="1">
      <alignment horizontal="center" vertical="center" wrapText="1"/>
    </xf>
    <xf numFmtId="0" fontId="2" fillId="2" borderId="18" xfId="0" applyFont="1" applyFill="1" applyBorder="1" applyAlignment="1">
      <alignment horizontal="center" vertical="center" wrapText="1"/>
    </xf>
    <xf numFmtId="9" fontId="2" fillId="4" borderId="11" xfId="0" applyNumberFormat="1" applyFont="1" applyFill="1" applyBorder="1" applyAlignment="1">
      <alignment vertical="center" wrapText="1"/>
    </xf>
    <xf numFmtId="9" fontId="2" fillId="5" borderId="11" xfId="0" applyNumberFormat="1" applyFont="1" applyFill="1" applyBorder="1" applyAlignment="1">
      <alignment vertical="center" wrapText="1"/>
    </xf>
    <xf numFmtId="9" fontId="2" fillId="6" borderId="11" xfId="0" applyNumberFormat="1" applyFont="1" applyFill="1" applyBorder="1" applyAlignment="1">
      <alignment vertical="center" wrapText="1"/>
    </xf>
    <xf numFmtId="9" fontId="3" fillId="4" borderId="23" xfId="0" applyNumberFormat="1" applyFont="1" applyFill="1" applyBorder="1" applyAlignment="1">
      <alignment vertical="center" wrapText="1"/>
    </xf>
    <xf numFmtId="9" fontId="3" fillId="5" borderId="23" xfId="1" applyFont="1" applyFill="1" applyBorder="1" applyAlignment="1">
      <alignment vertical="center" wrapText="1"/>
    </xf>
    <xf numFmtId="9" fontId="3" fillId="6" borderId="23" xfId="1" applyFont="1" applyFill="1" applyBorder="1" applyAlignment="1">
      <alignment vertical="center" wrapText="1"/>
    </xf>
    <xf numFmtId="0" fontId="3" fillId="11" borderId="23" xfId="0" applyFont="1" applyFill="1" applyBorder="1" applyAlignment="1">
      <alignment horizontal="center" vertical="center" wrapText="1"/>
    </xf>
    <xf numFmtId="9" fontId="3" fillId="11" borderId="11" xfId="0" applyNumberFormat="1" applyFont="1" applyFill="1" applyBorder="1" applyAlignment="1">
      <alignment horizontal="center" vertical="center" wrapText="1"/>
    </xf>
    <xf numFmtId="9" fontId="2" fillId="2" borderId="11" xfId="1" applyFont="1" applyFill="1" applyBorder="1" applyAlignment="1">
      <alignment horizontal="center" vertical="center" wrapText="1"/>
    </xf>
    <xf numFmtId="0" fontId="2" fillId="12" borderId="11" xfId="0" applyFont="1" applyFill="1" applyBorder="1" applyAlignment="1">
      <alignment horizontal="center" vertical="center" wrapText="1"/>
    </xf>
    <xf numFmtId="10" fontId="4" fillId="11" borderId="11" xfId="1" applyNumberFormat="1" applyFont="1" applyFill="1" applyBorder="1" applyAlignment="1">
      <alignment horizontal="center" vertical="center" wrapText="1"/>
    </xf>
    <xf numFmtId="0" fontId="17" fillId="0" borderId="11" xfId="0" applyFont="1" applyBorder="1" applyAlignment="1">
      <alignment horizontal="center" vertical="center"/>
    </xf>
    <xf numFmtId="0" fontId="2" fillId="4" borderId="1" xfId="0" applyFont="1" applyFill="1" applyBorder="1" applyAlignment="1">
      <alignment vertical="center" wrapText="1"/>
    </xf>
    <xf numFmtId="9" fontId="2" fillId="5" borderId="1" xfId="0" applyNumberFormat="1" applyFont="1" applyFill="1" applyBorder="1" applyAlignment="1">
      <alignment vertical="center" wrapText="1"/>
    </xf>
    <xf numFmtId="9" fontId="2" fillId="6" borderId="1" xfId="0" applyNumberFormat="1" applyFont="1" applyFill="1" applyBorder="1" applyAlignment="1">
      <alignment vertical="center" wrapText="1"/>
    </xf>
    <xf numFmtId="9" fontId="3" fillId="4" borderId="15" xfId="0" applyNumberFormat="1" applyFont="1" applyFill="1" applyBorder="1" applyAlignment="1">
      <alignment vertical="center" wrapText="1"/>
    </xf>
    <xf numFmtId="9" fontId="3" fillId="5" borderId="15" xfId="1" applyFont="1" applyFill="1" applyBorder="1" applyAlignment="1">
      <alignment vertical="center" wrapText="1"/>
    </xf>
    <xf numFmtId="9" fontId="3" fillId="6" borderId="15" xfId="1" applyFont="1" applyFill="1" applyBorder="1" applyAlignment="1">
      <alignment vertical="center" wrapText="1"/>
    </xf>
    <xf numFmtId="0" fontId="2" fillId="0" borderId="1" xfId="0" applyFont="1" applyBorder="1" applyAlignment="1">
      <alignment horizontal="center" vertical="center" wrapText="1"/>
    </xf>
    <xf numFmtId="0" fontId="18" fillId="0" borderId="1" xfId="0" applyFont="1" applyBorder="1" applyAlignment="1">
      <alignment horizontal="center" vertical="center"/>
    </xf>
    <xf numFmtId="9" fontId="3" fillId="4" borderId="2" xfId="0" applyNumberFormat="1" applyFont="1" applyFill="1" applyBorder="1" applyAlignment="1">
      <alignment horizontal="center" vertical="center" wrapText="1"/>
    </xf>
    <xf numFmtId="9" fontId="3" fillId="5" borderId="2" xfId="1" applyFont="1" applyFill="1" applyBorder="1" applyAlignment="1">
      <alignment horizontal="center" vertical="center" wrapText="1"/>
    </xf>
    <xf numFmtId="0" fontId="3" fillId="6" borderId="2" xfId="1" applyNumberFormat="1" applyFont="1" applyFill="1" applyBorder="1" applyAlignment="1">
      <alignment horizontal="center" vertical="center" wrapText="1"/>
    </xf>
    <xf numFmtId="9" fontId="4" fillId="10" borderId="2" xfId="1" applyFont="1" applyFill="1" applyBorder="1" applyAlignment="1">
      <alignment horizontal="center" vertical="center" wrapText="1"/>
    </xf>
    <xf numFmtId="9" fontId="2" fillId="2" borderId="15" xfId="1" applyFont="1" applyFill="1" applyBorder="1" applyAlignment="1">
      <alignment horizontal="center" vertical="center" wrapText="1"/>
    </xf>
    <xf numFmtId="0" fontId="17" fillId="0" borderId="2" xfId="0" applyFont="1" applyBorder="1" applyAlignment="1">
      <alignment horizontal="center" vertical="center"/>
    </xf>
    <xf numFmtId="9" fontId="3" fillId="4" borderId="11" xfId="0" applyNumberFormat="1" applyFont="1" applyFill="1" applyBorder="1" applyAlignment="1">
      <alignment vertical="center" wrapText="1"/>
    </xf>
    <xf numFmtId="9" fontId="3" fillId="5" borderId="11" xfId="0" applyNumberFormat="1" applyFont="1" applyFill="1" applyBorder="1" applyAlignment="1">
      <alignment vertical="center" wrapText="1"/>
    </xf>
    <xf numFmtId="9" fontId="3" fillId="6" borderId="11" xfId="0" applyNumberFormat="1" applyFont="1" applyFill="1" applyBorder="1" applyAlignment="1">
      <alignment vertical="center" wrapText="1"/>
    </xf>
    <xf numFmtId="9" fontId="3" fillId="4" borderId="11" xfId="0" applyNumberFormat="1" applyFont="1" applyFill="1" applyBorder="1" applyAlignment="1">
      <alignment horizontal="center" vertical="center" wrapText="1"/>
    </xf>
    <xf numFmtId="9" fontId="3" fillId="5" borderId="11" xfId="0" applyNumberFormat="1" applyFont="1" applyFill="1" applyBorder="1" applyAlignment="1">
      <alignment horizontal="center" vertical="center" wrapText="1"/>
    </xf>
    <xf numFmtId="9" fontId="3" fillId="6" borderId="11" xfId="0" applyNumberFormat="1" applyFont="1" applyFill="1" applyBorder="1" applyAlignment="1">
      <alignment horizontal="center" vertical="center" wrapText="1"/>
    </xf>
    <xf numFmtId="2" fontId="2" fillId="12" borderId="11" xfId="0" applyNumberFormat="1" applyFont="1" applyFill="1" applyBorder="1" applyAlignment="1">
      <alignment horizontal="center" vertical="center" wrapText="1"/>
    </xf>
    <xf numFmtId="2" fontId="2" fillId="10" borderId="11" xfId="0" applyNumberFormat="1" applyFont="1" applyFill="1" applyBorder="1" applyAlignment="1">
      <alignment horizontal="center" vertical="center" wrapText="1"/>
    </xf>
    <xf numFmtId="0" fontId="19" fillId="0" borderId="11" xfId="0" applyFont="1" applyBorder="1" applyAlignment="1">
      <alignment horizontal="center" vertical="center"/>
    </xf>
    <xf numFmtId="2" fontId="2" fillId="0" borderId="0" xfId="0" applyNumberFormat="1" applyFont="1" applyAlignment="1">
      <alignment horizontal="center" vertical="center"/>
    </xf>
    <xf numFmtId="9" fontId="3" fillId="4" borderId="1" xfId="0" applyNumberFormat="1" applyFont="1" applyFill="1" applyBorder="1" applyAlignment="1">
      <alignment vertical="center" wrapText="1"/>
    </xf>
    <xf numFmtId="9" fontId="3" fillId="5" borderId="1" xfId="0" applyNumberFormat="1" applyFont="1" applyFill="1" applyBorder="1" applyAlignment="1">
      <alignment vertical="center" wrapText="1"/>
    </xf>
    <xf numFmtId="9" fontId="3" fillId="6" borderId="1" xfId="0" applyNumberFormat="1" applyFont="1" applyFill="1" applyBorder="1" applyAlignment="1">
      <alignment vertical="center" wrapText="1"/>
    </xf>
    <xf numFmtId="9" fontId="3" fillId="11" borderId="1" xfId="0" applyNumberFormat="1" applyFont="1" applyFill="1" applyBorder="1" applyAlignment="1">
      <alignment horizontal="center" vertical="center" wrapText="1"/>
    </xf>
    <xf numFmtId="9" fontId="3" fillId="4" borderId="1" xfId="0" applyNumberFormat="1" applyFont="1" applyFill="1" applyBorder="1" applyAlignment="1">
      <alignment horizontal="center" vertical="center" wrapText="1"/>
    </xf>
    <xf numFmtId="9" fontId="3" fillId="5" borderId="1" xfId="0" applyNumberFormat="1" applyFont="1" applyFill="1" applyBorder="1" applyAlignment="1">
      <alignment horizontal="center" vertical="center" wrapText="1"/>
    </xf>
    <xf numFmtId="9" fontId="3" fillId="6" borderId="1" xfId="0" applyNumberFormat="1" applyFont="1" applyFill="1" applyBorder="1" applyAlignment="1">
      <alignment horizontal="center" vertical="center" wrapText="1"/>
    </xf>
    <xf numFmtId="2" fontId="2" fillId="12" borderId="1" xfId="0" applyNumberFormat="1" applyFont="1" applyFill="1" applyBorder="1" applyAlignment="1">
      <alignment horizontal="center" vertical="center" wrapText="1"/>
    </xf>
    <xf numFmtId="0" fontId="19" fillId="0" borderId="1" xfId="0" applyFont="1" applyBorder="1" applyAlignment="1">
      <alignment horizontal="center" vertical="center"/>
    </xf>
    <xf numFmtId="2" fontId="2" fillId="10" borderId="1" xfId="0" applyNumberFormat="1" applyFont="1" applyFill="1" applyBorder="1" applyAlignment="1">
      <alignment horizontal="center" vertical="center" wrapText="1"/>
    </xf>
    <xf numFmtId="9" fontId="3" fillId="4" borderId="2" xfId="0" applyNumberFormat="1" applyFont="1" applyFill="1" applyBorder="1" applyAlignment="1">
      <alignment vertical="center" wrapText="1"/>
    </xf>
    <xf numFmtId="9" fontId="3" fillId="5" borderId="2" xfId="0" applyNumberFormat="1" applyFont="1" applyFill="1" applyBorder="1" applyAlignment="1">
      <alignment vertical="center" wrapText="1"/>
    </xf>
    <xf numFmtId="9" fontId="3" fillId="6" borderId="2" xfId="0" applyNumberFormat="1" applyFont="1" applyFill="1" applyBorder="1" applyAlignment="1">
      <alignment vertical="center" wrapText="1"/>
    </xf>
    <xf numFmtId="9" fontId="3" fillId="11" borderId="2" xfId="0" applyNumberFormat="1" applyFont="1" applyFill="1" applyBorder="1" applyAlignment="1">
      <alignment horizontal="center" vertical="center" wrapText="1"/>
    </xf>
    <xf numFmtId="9" fontId="3" fillId="6" borderId="2" xfId="0" applyNumberFormat="1" applyFont="1" applyFill="1" applyBorder="1" applyAlignment="1">
      <alignment horizontal="center" vertical="center" wrapText="1"/>
    </xf>
    <xf numFmtId="2" fontId="2" fillId="12" borderId="2" xfId="0" applyNumberFormat="1" applyFont="1" applyFill="1" applyBorder="1" applyAlignment="1">
      <alignment horizontal="center" vertical="center" wrapText="1"/>
    </xf>
    <xf numFmtId="2" fontId="2" fillId="10" borderId="2" xfId="0" applyNumberFormat="1" applyFont="1" applyFill="1" applyBorder="1" applyAlignment="1">
      <alignment horizontal="center" vertical="center" wrapText="1"/>
    </xf>
    <xf numFmtId="0" fontId="2" fillId="10" borderId="2" xfId="0" applyFont="1" applyFill="1" applyBorder="1" applyAlignment="1">
      <alignment horizontal="center" vertical="center" wrapText="1"/>
    </xf>
    <xf numFmtId="0" fontId="19" fillId="0" borderId="2" xfId="0" applyFont="1" applyBorder="1" applyAlignment="1">
      <alignment horizontal="center" vertical="center"/>
    </xf>
    <xf numFmtId="0" fontId="3" fillId="4" borderId="11" xfId="0" applyFont="1" applyFill="1" applyBorder="1" applyAlignment="1">
      <alignment vertical="center" wrapText="1"/>
    </xf>
    <xf numFmtId="0" fontId="3" fillId="11" borderId="11"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4" borderId="1" xfId="0" applyFont="1" applyFill="1" applyBorder="1" applyAlignment="1">
      <alignment vertical="center" wrapText="1"/>
    </xf>
    <xf numFmtId="0" fontId="3" fillId="11"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2" fillId="4" borderId="25" xfId="0" applyFont="1" applyFill="1" applyBorder="1" applyAlignment="1">
      <alignment vertical="center" wrapText="1"/>
    </xf>
    <xf numFmtId="9" fontId="2" fillId="5" borderId="25" xfId="0" applyNumberFormat="1" applyFont="1" applyFill="1" applyBorder="1" applyAlignment="1">
      <alignment vertical="center" wrapText="1"/>
    </xf>
    <xf numFmtId="9" fontId="2" fillId="6" borderId="25" xfId="0" applyNumberFormat="1" applyFont="1" applyFill="1" applyBorder="1" applyAlignment="1">
      <alignment vertical="center" wrapText="1"/>
    </xf>
    <xf numFmtId="0" fontId="3" fillId="4" borderId="25" xfId="0" applyFont="1" applyFill="1" applyBorder="1" applyAlignment="1">
      <alignment vertical="center" wrapText="1"/>
    </xf>
    <xf numFmtId="9" fontId="3" fillId="5" borderId="25" xfId="0" applyNumberFormat="1" applyFont="1" applyFill="1" applyBorder="1" applyAlignment="1">
      <alignment vertical="center" wrapText="1"/>
    </xf>
    <xf numFmtId="9" fontId="3" fillId="6" borderId="25" xfId="0" applyNumberFormat="1" applyFont="1" applyFill="1" applyBorder="1" applyAlignment="1">
      <alignment vertical="center" wrapText="1"/>
    </xf>
    <xf numFmtId="0" fontId="3" fillId="11" borderId="25" xfId="0" applyFont="1" applyFill="1" applyBorder="1" applyAlignment="1">
      <alignment horizontal="center" vertical="center" wrapText="1"/>
    </xf>
    <xf numFmtId="0" fontId="2" fillId="2" borderId="25" xfId="0" applyFont="1" applyFill="1" applyBorder="1" applyAlignment="1">
      <alignment horizontal="center" vertical="center" wrapText="1"/>
    </xf>
    <xf numFmtId="9" fontId="4" fillId="10" borderId="25" xfId="1" applyFont="1" applyFill="1" applyBorder="1" applyAlignment="1">
      <alignment horizontal="center" vertical="center" wrapText="1"/>
    </xf>
    <xf numFmtId="10" fontId="2" fillId="4" borderId="25" xfId="1" applyNumberFormat="1" applyFont="1" applyFill="1" applyBorder="1" applyAlignment="1">
      <alignment horizontal="center" vertical="center" wrapText="1"/>
    </xf>
    <xf numFmtId="10" fontId="2" fillId="5" borderId="25" xfId="1" applyNumberFormat="1" applyFont="1" applyFill="1" applyBorder="1" applyAlignment="1">
      <alignment horizontal="center" vertical="center" wrapText="1"/>
    </xf>
    <xf numFmtId="10" fontId="2" fillId="6" borderId="25" xfId="1" applyNumberFormat="1" applyFont="1" applyFill="1" applyBorder="1" applyAlignment="1">
      <alignment horizontal="center" vertical="center" wrapText="1"/>
    </xf>
    <xf numFmtId="10" fontId="2" fillId="11" borderId="25" xfId="1" applyNumberFormat="1" applyFont="1" applyFill="1" applyBorder="1" applyAlignment="1">
      <alignment horizontal="center" vertical="center" wrapText="1"/>
    </xf>
    <xf numFmtId="9" fontId="2" fillId="2" borderId="25" xfId="1" applyFont="1" applyFill="1" applyBorder="1" applyAlignment="1">
      <alignment horizontal="center" vertical="center" wrapText="1"/>
    </xf>
    <xf numFmtId="0" fontId="2" fillId="12" borderId="25" xfId="0" applyFont="1" applyFill="1" applyBorder="1" applyAlignment="1">
      <alignment horizontal="center" vertical="center" wrapText="1"/>
    </xf>
    <xf numFmtId="0" fontId="2" fillId="10" borderId="25" xfId="0" applyFont="1" applyFill="1" applyBorder="1" applyAlignment="1">
      <alignment horizontal="center" vertical="center" wrapText="1"/>
    </xf>
    <xf numFmtId="10" fontId="4" fillId="11" borderId="25" xfId="1" applyNumberFormat="1" applyFont="1" applyFill="1" applyBorder="1" applyAlignment="1">
      <alignment horizontal="center" vertical="center" wrapText="1"/>
    </xf>
    <xf numFmtId="9" fontId="4" fillId="11" borderId="25" xfId="1" applyFont="1" applyFill="1" applyBorder="1" applyAlignment="1">
      <alignment horizontal="center" vertical="center" wrapText="1"/>
    </xf>
    <xf numFmtId="0" fontId="16" fillId="0" borderId="25" xfId="0" applyFont="1" applyBorder="1" applyAlignment="1">
      <alignment horizontal="center" vertical="center"/>
    </xf>
    <xf numFmtId="0" fontId="17" fillId="0" borderId="21" xfId="0" applyFont="1" applyBorder="1" applyAlignment="1">
      <alignment horizontal="center" vertical="center"/>
    </xf>
    <xf numFmtId="10" fontId="2" fillId="12" borderId="25" xfId="1" applyNumberFormat="1" applyFont="1" applyFill="1" applyBorder="1" applyAlignment="1">
      <alignment horizontal="center" vertical="center" wrapText="1"/>
    </xf>
    <xf numFmtId="0" fontId="14" fillId="0" borderId="25" xfId="1" applyNumberFormat="1" applyFont="1" applyFill="1" applyBorder="1" applyAlignment="1">
      <alignment horizontal="center" vertical="center" wrapText="1"/>
    </xf>
    <xf numFmtId="0" fontId="2" fillId="2" borderId="26" xfId="0" applyFont="1" applyFill="1" applyBorder="1" applyAlignment="1">
      <alignment horizontal="left" vertical="center" wrapText="1"/>
    </xf>
    <xf numFmtId="9" fontId="2" fillId="0" borderId="0" xfId="1" applyFont="1" applyAlignment="1">
      <alignment horizontal="center" vertical="center"/>
    </xf>
    <xf numFmtId="0" fontId="3" fillId="6" borderId="2" xfId="0" applyFont="1" applyFill="1" applyBorder="1" applyAlignment="1">
      <alignment horizontal="center" vertical="center" wrapText="1"/>
    </xf>
    <xf numFmtId="9" fontId="3" fillId="11" borderId="2" xfId="0" applyNumberFormat="1" applyFont="1" applyFill="1" applyBorder="1" applyAlignment="1">
      <alignment horizontal="center" vertical="center" wrapText="1"/>
    </xf>
    <xf numFmtId="164" fontId="3" fillId="11" borderId="2" xfId="0" applyNumberFormat="1" applyFont="1" applyFill="1" applyBorder="1" applyAlignment="1">
      <alignment horizontal="center" vertical="center" wrapText="1"/>
    </xf>
    <xf numFmtId="164" fontId="3" fillId="4" borderId="2" xfId="0" applyNumberFormat="1" applyFont="1" applyFill="1" applyBorder="1" applyAlignment="1">
      <alignment horizontal="center" vertical="center" wrapText="1"/>
    </xf>
    <xf numFmtId="164" fontId="3" fillId="5" borderId="2" xfId="0" applyNumberFormat="1" applyFont="1" applyFill="1" applyBorder="1" applyAlignment="1">
      <alignment horizontal="center" vertical="center" wrapText="1"/>
    </xf>
    <xf numFmtId="9" fontId="3" fillId="11" borderId="2" xfId="0" applyNumberFormat="1" applyFont="1" applyFill="1" applyBorder="1" applyAlignment="1">
      <alignment vertical="center" wrapText="1"/>
    </xf>
    <xf numFmtId="164" fontId="3" fillId="11" borderId="2" xfId="0" applyNumberFormat="1" applyFont="1" applyFill="1" applyBorder="1" applyAlignment="1">
      <alignment vertical="center" wrapText="1"/>
    </xf>
    <xf numFmtId="164" fontId="4" fillId="11" borderId="11" xfId="1" applyNumberFormat="1" applyFont="1" applyFill="1" applyBorder="1" applyAlignment="1">
      <alignment horizontal="center" vertical="center" wrapText="1"/>
    </xf>
    <xf numFmtId="0" fontId="4" fillId="0" borderId="22"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7"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7" xfId="0" applyFont="1" applyBorder="1" applyAlignment="1">
      <alignment horizontal="center" vertical="center" wrapText="1"/>
    </xf>
    <xf numFmtId="9" fontId="4" fillId="10" borderId="23" xfId="1" applyFont="1" applyFill="1" applyBorder="1" applyAlignment="1">
      <alignment horizontal="center" vertical="center" wrapText="1"/>
    </xf>
    <xf numFmtId="9" fontId="4" fillId="10" borderId="15" xfId="1" applyFont="1" applyFill="1" applyBorder="1" applyAlignment="1">
      <alignment horizontal="center" vertical="center" wrapText="1"/>
    </xf>
    <xf numFmtId="9" fontId="4" fillId="10" borderId="21" xfId="1" applyFont="1" applyFill="1" applyBorder="1" applyAlignment="1">
      <alignment horizontal="center" vertical="center" wrapText="1"/>
    </xf>
    <xf numFmtId="0" fontId="3" fillId="11" borderId="2" xfId="0" applyFont="1" applyFill="1" applyBorder="1" applyAlignment="1">
      <alignment horizontal="center" vertical="center" wrapText="1"/>
    </xf>
    <xf numFmtId="0" fontId="3" fillId="11" borderId="21" xfId="0" applyFont="1" applyFill="1" applyBorder="1" applyAlignment="1">
      <alignment horizontal="center" vertical="center" wrapText="1"/>
    </xf>
    <xf numFmtId="9" fontId="3" fillId="11" borderId="15" xfId="0" applyNumberFormat="1" applyFont="1" applyFill="1" applyBorder="1" applyAlignment="1">
      <alignment horizontal="center" vertical="center" wrapText="1"/>
    </xf>
    <xf numFmtId="9" fontId="3" fillId="11" borderId="21" xfId="0" applyNumberFormat="1" applyFont="1" applyFill="1" applyBorder="1" applyAlignment="1">
      <alignment horizontal="center" vertical="center" wrapText="1"/>
    </xf>
    <xf numFmtId="164" fontId="3" fillId="11" borderId="2" xfId="0" applyNumberFormat="1" applyFont="1" applyFill="1" applyBorder="1" applyAlignment="1">
      <alignment horizontal="center" vertical="center" wrapText="1"/>
    </xf>
    <xf numFmtId="164" fontId="3" fillId="11" borderId="15" xfId="0" applyNumberFormat="1" applyFont="1" applyFill="1" applyBorder="1" applyAlignment="1">
      <alignment horizontal="center" vertical="center" wrapText="1"/>
    </xf>
    <xf numFmtId="164" fontId="3" fillId="11" borderId="16" xfId="0" applyNumberFormat="1" applyFont="1" applyFill="1" applyBorder="1" applyAlignment="1">
      <alignment horizontal="center" vertical="center" wrapText="1"/>
    </xf>
    <xf numFmtId="9" fontId="4" fillId="10" borderId="16" xfId="1" applyFont="1" applyFill="1" applyBorder="1" applyAlignment="1">
      <alignment horizontal="center" vertical="center" wrapText="1"/>
    </xf>
    <xf numFmtId="9" fontId="3" fillId="11" borderId="2" xfId="0" applyNumberFormat="1" applyFont="1" applyFill="1" applyBorder="1" applyAlignment="1">
      <alignment horizontal="center" vertical="center" wrapText="1"/>
    </xf>
    <xf numFmtId="9" fontId="3" fillId="11" borderId="16" xfId="0" applyNumberFormat="1"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20" xfId="0" applyFont="1" applyFill="1" applyBorder="1" applyAlignment="1">
      <alignment horizontal="center" vertical="center" wrapText="1"/>
    </xf>
    <xf numFmtId="9" fontId="3" fillId="4" borderId="15" xfId="0" applyNumberFormat="1" applyFont="1" applyFill="1" applyBorder="1" applyAlignment="1">
      <alignment horizontal="center" vertical="center" wrapText="1"/>
    </xf>
    <xf numFmtId="9" fontId="3" fillId="4" borderId="16" xfId="0" applyNumberFormat="1" applyFont="1" applyFill="1" applyBorder="1" applyAlignment="1">
      <alignment horizontal="center" vertical="center" wrapText="1"/>
    </xf>
    <xf numFmtId="9" fontId="3" fillId="5" borderId="15" xfId="0" applyNumberFormat="1" applyFont="1" applyFill="1" applyBorder="1" applyAlignment="1">
      <alignment horizontal="center" vertical="center" wrapText="1"/>
    </xf>
    <xf numFmtId="9" fontId="3" fillId="5" borderId="16" xfId="0" applyNumberFormat="1" applyFont="1" applyFill="1" applyBorder="1" applyAlignment="1">
      <alignment horizontal="center" vertical="center" wrapText="1"/>
    </xf>
    <xf numFmtId="9" fontId="3" fillId="4" borderId="23" xfId="0" applyNumberFormat="1" applyFont="1" applyFill="1" applyBorder="1" applyAlignment="1">
      <alignment horizontal="center" vertical="center" wrapText="1"/>
    </xf>
    <xf numFmtId="9" fontId="3" fillId="5" borderId="23" xfId="1" applyFont="1" applyFill="1" applyBorder="1" applyAlignment="1">
      <alignment horizontal="center" vertical="center" wrapText="1"/>
    </xf>
    <xf numFmtId="9" fontId="3" fillId="5" borderId="16" xfId="1" applyFont="1" applyFill="1" applyBorder="1" applyAlignment="1">
      <alignment horizontal="center" vertical="center" wrapText="1"/>
    </xf>
    <xf numFmtId="9" fontId="3" fillId="6" borderId="23" xfId="1" applyFont="1" applyFill="1" applyBorder="1" applyAlignment="1">
      <alignment horizontal="center" vertical="center" wrapText="1"/>
    </xf>
    <xf numFmtId="9" fontId="3" fillId="6" borderId="16" xfId="1" applyFont="1" applyFill="1" applyBorder="1" applyAlignment="1">
      <alignment horizontal="center" vertical="center" wrapText="1"/>
    </xf>
    <xf numFmtId="9" fontId="2" fillId="11" borderId="23" xfId="0" applyNumberFormat="1" applyFont="1" applyFill="1" applyBorder="1" applyAlignment="1">
      <alignment horizontal="center" vertical="center" wrapText="1"/>
    </xf>
    <xf numFmtId="9" fontId="2" fillId="11" borderId="15" xfId="0" applyNumberFormat="1" applyFont="1" applyFill="1" applyBorder="1" applyAlignment="1">
      <alignment horizontal="center" vertical="center" wrapText="1"/>
    </xf>
    <xf numFmtId="0" fontId="4" fillId="2" borderId="23" xfId="0" applyFont="1" applyFill="1" applyBorder="1" applyAlignment="1">
      <alignment horizontal="center" vertical="center" wrapText="1"/>
    </xf>
    <xf numFmtId="0" fontId="4" fillId="2" borderId="15" xfId="0" applyFont="1" applyFill="1" applyBorder="1" applyAlignment="1">
      <alignment horizontal="center" vertical="center" wrapText="1"/>
    </xf>
    <xf numFmtId="9" fontId="3" fillId="6" borderId="1" xfId="0" applyNumberFormat="1" applyFont="1" applyFill="1" applyBorder="1" applyAlignment="1">
      <alignment horizontal="center" vertical="center" wrapText="1"/>
    </xf>
    <xf numFmtId="9" fontId="3" fillId="6" borderId="2" xfId="0" applyNumberFormat="1" applyFont="1" applyFill="1" applyBorder="1" applyAlignment="1">
      <alignment horizontal="center" vertical="center" wrapText="1"/>
    </xf>
    <xf numFmtId="0" fontId="3" fillId="11" borderId="1" xfId="0" applyFont="1" applyFill="1" applyBorder="1" applyAlignment="1">
      <alignment horizontal="center" vertical="center" wrapText="1"/>
    </xf>
    <xf numFmtId="9" fontId="3" fillId="5" borderId="1" xfId="0" applyNumberFormat="1" applyFont="1" applyFill="1" applyBorder="1" applyAlignment="1">
      <alignment horizontal="center" vertical="center" wrapText="1"/>
    </xf>
    <xf numFmtId="9" fontId="3" fillId="5" borderId="2" xfId="0" applyNumberFormat="1" applyFont="1" applyFill="1" applyBorder="1" applyAlignment="1">
      <alignment horizontal="center" vertical="center" wrapText="1"/>
    </xf>
    <xf numFmtId="9" fontId="3" fillId="11" borderId="23" xfId="0" applyNumberFormat="1" applyFont="1" applyFill="1" applyBorder="1" applyAlignment="1">
      <alignment horizontal="center" vertical="center" wrapText="1"/>
    </xf>
    <xf numFmtId="9" fontId="4" fillId="10" borderId="2" xfId="1"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2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11" borderId="23" xfId="0" applyFont="1" applyFill="1" applyBorder="1" applyAlignment="1">
      <alignment horizontal="center" vertical="center" wrapText="1"/>
    </xf>
    <xf numFmtId="0" fontId="3" fillId="11" borderId="15" xfId="0" applyFont="1" applyFill="1" applyBorder="1" applyAlignment="1">
      <alignment horizontal="center" vertical="center" wrapText="1"/>
    </xf>
    <xf numFmtId="164" fontId="3" fillId="4" borderId="2" xfId="0" applyNumberFormat="1" applyFont="1" applyFill="1" applyBorder="1" applyAlignment="1">
      <alignment horizontal="center" vertical="center" wrapText="1"/>
    </xf>
    <xf numFmtId="164" fontId="3" fillId="4" borderId="15" xfId="0" applyNumberFormat="1" applyFont="1" applyFill="1" applyBorder="1" applyAlignment="1">
      <alignment horizontal="center" vertical="center" wrapText="1"/>
    </xf>
    <xf numFmtId="164" fontId="3" fillId="4" borderId="16" xfId="0" applyNumberFormat="1" applyFont="1" applyFill="1" applyBorder="1" applyAlignment="1">
      <alignment horizontal="center" vertical="center" wrapText="1"/>
    </xf>
    <xf numFmtId="164" fontId="3" fillId="5" borderId="2" xfId="0" applyNumberFormat="1" applyFont="1" applyFill="1" applyBorder="1" applyAlignment="1">
      <alignment horizontal="center" vertical="center" wrapText="1"/>
    </xf>
    <xf numFmtId="164" fontId="3" fillId="5" borderId="15" xfId="0" applyNumberFormat="1" applyFont="1" applyFill="1" applyBorder="1" applyAlignment="1">
      <alignment horizontal="center" vertical="center" wrapText="1"/>
    </xf>
    <xf numFmtId="164" fontId="3" fillId="5" borderId="16" xfId="0" applyNumberFormat="1" applyFont="1" applyFill="1" applyBorder="1" applyAlignment="1">
      <alignment horizontal="center" vertical="center" wrapText="1"/>
    </xf>
    <xf numFmtId="10" fontId="3" fillId="6" borderId="2" xfId="0" applyNumberFormat="1" applyFont="1" applyFill="1" applyBorder="1" applyAlignment="1">
      <alignment horizontal="center" vertical="center" wrapText="1"/>
    </xf>
    <xf numFmtId="164" fontId="3" fillId="6" borderId="15" xfId="0" applyNumberFormat="1" applyFont="1" applyFill="1" applyBorder="1" applyAlignment="1">
      <alignment horizontal="center" vertical="center" wrapText="1"/>
    </xf>
    <xf numFmtId="164" fontId="3" fillId="6" borderId="16" xfId="0" applyNumberFormat="1" applyFont="1" applyFill="1" applyBorder="1" applyAlignment="1">
      <alignment horizontal="center" vertical="center" wrapText="1"/>
    </xf>
    <xf numFmtId="0" fontId="12" fillId="3" borderId="6" xfId="0" applyFont="1" applyFill="1" applyBorder="1" applyAlignment="1">
      <alignment horizontal="center" vertical="center" wrapText="1"/>
    </xf>
    <xf numFmtId="0" fontId="12" fillId="3" borderId="7" xfId="0" applyFont="1" applyFill="1" applyBorder="1" applyAlignment="1">
      <alignment horizontal="center" vertical="center" wrapText="1"/>
    </xf>
    <xf numFmtId="0" fontId="12" fillId="3" borderId="8" xfId="0" applyFont="1" applyFill="1" applyBorder="1" applyAlignment="1">
      <alignment horizontal="center" vertical="center" wrapText="1"/>
    </xf>
    <xf numFmtId="164" fontId="2" fillId="4" borderId="11" xfId="0" applyNumberFormat="1"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4" borderId="2" xfId="0" applyFont="1" applyFill="1" applyBorder="1" applyAlignment="1">
      <alignment horizontal="center" vertical="center" wrapText="1"/>
    </xf>
    <xf numFmtId="9" fontId="2" fillId="5" borderId="11" xfId="1" applyFont="1" applyFill="1" applyBorder="1" applyAlignment="1">
      <alignment horizontal="center" vertical="center" wrapText="1"/>
    </xf>
    <xf numFmtId="9" fontId="2" fillId="5" borderId="1" xfId="1" applyFont="1" applyFill="1" applyBorder="1" applyAlignment="1">
      <alignment horizontal="center" vertical="center" wrapText="1"/>
    </xf>
    <xf numFmtId="9" fontId="2" fillId="5" borderId="2" xfId="1" applyFont="1" applyFill="1" applyBorder="1" applyAlignment="1">
      <alignment horizontal="center" vertical="center" wrapText="1"/>
    </xf>
    <xf numFmtId="9" fontId="2" fillId="6" borderId="11" xfId="1" applyFont="1" applyFill="1" applyBorder="1" applyAlignment="1">
      <alignment horizontal="center" vertical="center" wrapText="1"/>
    </xf>
    <xf numFmtId="9" fontId="2" fillId="6" borderId="1" xfId="1" applyFont="1" applyFill="1" applyBorder="1" applyAlignment="1">
      <alignment horizontal="center" vertical="center" wrapText="1"/>
    </xf>
    <xf numFmtId="9" fontId="2" fillId="6" borderId="2" xfId="1" applyFont="1" applyFill="1" applyBorder="1" applyAlignment="1">
      <alignment horizontal="center" vertical="center" wrapText="1"/>
    </xf>
    <xf numFmtId="164" fontId="2" fillId="11" borderId="11" xfId="0" applyNumberFormat="1" applyFont="1" applyFill="1" applyBorder="1" applyAlignment="1">
      <alignment horizontal="center" vertical="center" wrapText="1"/>
    </xf>
    <xf numFmtId="0" fontId="2" fillId="11" borderId="1" xfId="0" applyFont="1" applyFill="1" applyBorder="1" applyAlignment="1">
      <alignment horizontal="center" vertical="center" wrapText="1"/>
    </xf>
    <xf numFmtId="0" fontId="2" fillId="11" borderId="2" xfId="0" applyFont="1" applyFill="1" applyBorder="1" applyAlignment="1">
      <alignment horizontal="center" vertical="center" wrapText="1"/>
    </xf>
    <xf numFmtId="164" fontId="3" fillId="4" borderId="11" xfId="0" applyNumberFormat="1" applyFont="1" applyFill="1" applyBorder="1" applyAlignment="1">
      <alignment horizontal="center" vertical="center" wrapText="1"/>
    </xf>
    <xf numFmtId="164" fontId="3" fillId="4" borderId="1" xfId="0" applyNumberFormat="1" applyFont="1" applyFill="1" applyBorder="1" applyAlignment="1">
      <alignment horizontal="center" vertical="center" wrapText="1"/>
    </xf>
    <xf numFmtId="164" fontId="3" fillId="5" borderId="11" xfId="0" applyNumberFormat="1" applyFont="1" applyFill="1" applyBorder="1" applyAlignment="1">
      <alignment horizontal="center" vertical="center" wrapText="1"/>
    </xf>
    <xf numFmtId="164" fontId="3" fillId="5" borderId="1" xfId="0" applyNumberFormat="1" applyFont="1" applyFill="1" applyBorder="1" applyAlignment="1">
      <alignment horizontal="center" vertical="center" wrapText="1"/>
    </xf>
    <xf numFmtId="164" fontId="3" fillId="6" borderId="11" xfId="0" applyNumberFormat="1" applyFont="1" applyFill="1" applyBorder="1" applyAlignment="1">
      <alignment horizontal="center" vertical="center" wrapText="1"/>
    </xf>
    <xf numFmtId="164" fontId="3" fillId="6" borderId="1" xfId="0" applyNumberFormat="1" applyFont="1" applyFill="1" applyBorder="1" applyAlignment="1">
      <alignment horizontal="center" vertical="center" wrapText="1"/>
    </xf>
    <xf numFmtId="164" fontId="3" fillId="11" borderId="11" xfId="0" applyNumberFormat="1" applyFont="1" applyFill="1" applyBorder="1" applyAlignment="1">
      <alignment horizontal="center" vertical="center" wrapText="1"/>
    </xf>
    <xf numFmtId="164" fontId="3" fillId="11" borderId="1" xfId="0" applyNumberFormat="1" applyFont="1" applyFill="1" applyBorder="1" applyAlignment="1">
      <alignment horizontal="center" vertical="center" wrapText="1"/>
    </xf>
    <xf numFmtId="9" fontId="3" fillId="6" borderId="15" xfId="0" applyNumberFormat="1" applyFont="1" applyFill="1" applyBorder="1" applyAlignment="1">
      <alignment horizontal="center" vertical="center" wrapText="1"/>
    </xf>
    <xf numFmtId="9" fontId="3" fillId="6" borderId="16" xfId="0" applyNumberFormat="1" applyFont="1" applyFill="1" applyBorder="1" applyAlignment="1">
      <alignment horizontal="center" vertical="center" wrapText="1"/>
    </xf>
    <xf numFmtId="0" fontId="4" fillId="2" borderId="16" xfId="0" applyFont="1" applyFill="1" applyBorder="1" applyAlignment="1">
      <alignment horizontal="center" vertical="center" wrapText="1"/>
    </xf>
  </cellXfs>
  <cellStyles count="2">
    <cellStyle name="Normal" xfId="0" builtinId="0"/>
    <cellStyle name="Porcentaje" xfId="1" builtinId="5"/>
  </cellStyles>
  <dxfs count="23">
    <dxf>
      <font>
        <color rgb="FF00B050"/>
      </font>
    </dxf>
    <dxf>
      <font>
        <color rgb="FFFF0000"/>
      </font>
    </dxf>
    <dxf>
      <font>
        <color rgb="FFFFC000"/>
      </font>
    </dxf>
    <dxf>
      <font>
        <color theme="1" tint="0.499984740745262"/>
      </font>
    </dxf>
    <dxf>
      <font>
        <color rgb="FFFF0000"/>
      </font>
    </dxf>
    <dxf>
      <font>
        <color rgb="FF00B050"/>
      </font>
    </dxf>
    <dxf>
      <font>
        <color rgb="FFFF0000"/>
      </font>
    </dxf>
    <dxf>
      <font>
        <color rgb="FFFFC000"/>
      </font>
    </dxf>
    <dxf>
      <font>
        <color theme="1" tint="0.499984740745262"/>
      </font>
    </dxf>
    <dxf>
      <font>
        <color rgb="FFFF0000"/>
      </font>
    </dxf>
    <dxf>
      <font>
        <color rgb="FFFF0000"/>
      </font>
    </dxf>
    <dxf>
      <font>
        <color rgb="FF00B050"/>
      </font>
    </dxf>
    <dxf>
      <font>
        <color rgb="FFFF0000"/>
      </font>
    </dxf>
    <dxf>
      <font>
        <color rgb="FFFFC000"/>
      </font>
    </dxf>
    <dxf>
      <font>
        <color theme="1" tint="0.499984740745262"/>
      </font>
    </dxf>
    <dxf>
      <font>
        <color rgb="FFFF0000"/>
      </font>
    </dxf>
    <dxf>
      <font>
        <color rgb="FF00B050"/>
      </font>
    </dxf>
    <dxf>
      <font>
        <color rgb="FFFF0000"/>
      </font>
    </dxf>
    <dxf>
      <font>
        <color rgb="FFFFC000"/>
      </font>
    </dxf>
    <dxf>
      <font>
        <color rgb="FF00B050"/>
      </font>
    </dxf>
    <dxf>
      <font>
        <color rgb="FFFF0000"/>
      </font>
    </dxf>
    <dxf>
      <font>
        <color rgb="FFFFC000"/>
      </font>
    </dxf>
    <dxf>
      <font>
        <color theme="1" tint="0.499984740745262"/>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oneCellAnchor>
    <xdr:from>
      <xdr:col>19</xdr:col>
      <xdr:colOff>2327993</xdr:colOff>
      <xdr:row>14</xdr:row>
      <xdr:rowOff>600942</xdr:rowOff>
    </xdr:from>
    <xdr:ext cx="22538373" cy="2076450"/>
    <xdr:pic>
      <xdr:nvPicPr>
        <xdr:cNvPr id="2" name="Imagen 1">
          <a:extLst>
            <a:ext uri="{FF2B5EF4-FFF2-40B4-BE49-F238E27FC236}">
              <a16:creationId xmlns:a16="http://schemas.microsoft.com/office/drawing/2014/main" id="{ABA2311E-CDDB-4B11-B3BE-3063C9C56E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31038" y="5207578"/>
          <a:ext cx="22538373" cy="2076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37</xdr:col>
      <xdr:colOff>3452812</xdr:colOff>
      <xdr:row>20</xdr:row>
      <xdr:rowOff>4595</xdr:rowOff>
    </xdr:from>
    <xdr:ext cx="5087214" cy="2020519"/>
    <xdr:pic>
      <xdr:nvPicPr>
        <xdr:cNvPr id="3" name="Imagen 2">
          <a:extLst>
            <a:ext uri="{FF2B5EF4-FFF2-40B4-BE49-F238E27FC236}">
              <a16:creationId xmlns:a16="http://schemas.microsoft.com/office/drawing/2014/main" id="{E405441E-4F2D-4FFB-9055-F16E4943E8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9420462" y="8405645"/>
          <a:ext cx="5087214" cy="2020519"/>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0</xdr:colOff>
      <xdr:row>25</xdr:row>
      <xdr:rowOff>0</xdr:rowOff>
    </xdr:from>
    <xdr:ext cx="537883" cy="537883"/>
    <xdr:pic>
      <xdr:nvPicPr>
        <xdr:cNvPr id="4" name="Picture 2">
          <a:extLst>
            <a:ext uri="{FF2B5EF4-FFF2-40B4-BE49-F238E27FC236}">
              <a16:creationId xmlns:a16="http://schemas.microsoft.com/office/drawing/2014/main" id="{8427EBE6-247A-4FD7-B356-43F1FFA085D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4063900" y="14135100"/>
          <a:ext cx="537883" cy="53788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0</xdr:colOff>
      <xdr:row>26</xdr:row>
      <xdr:rowOff>0</xdr:rowOff>
    </xdr:from>
    <xdr:ext cx="537883" cy="537883"/>
    <xdr:pic>
      <xdr:nvPicPr>
        <xdr:cNvPr id="5" name="Picture 2">
          <a:extLst>
            <a:ext uri="{FF2B5EF4-FFF2-40B4-BE49-F238E27FC236}">
              <a16:creationId xmlns:a16="http://schemas.microsoft.com/office/drawing/2014/main" id="{255F5469-E6F5-4FA3-8C14-079C42245EA9}"/>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4063900" y="16468725"/>
          <a:ext cx="537883" cy="53788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575982</xdr:colOff>
      <xdr:row>26</xdr:row>
      <xdr:rowOff>4484</xdr:rowOff>
    </xdr:from>
    <xdr:ext cx="549088" cy="549088"/>
    <xdr:pic>
      <xdr:nvPicPr>
        <xdr:cNvPr id="6" name="Picture 6" descr="SDG 8">
          <a:extLst>
            <a:ext uri="{FF2B5EF4-FFF2-40B4-BE49-F238E27FC236}">
              <a16:creationId xmlns:a16="http://schemas.microsoft.com/office/drawing/2014/main" id="{7FD241EF-44F0-4DAE-AF84-982577FBE5F4}"/>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4639882" y="16473209"/>
          <a:ext cx="549088" cy="5490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47625</xdr:colOff>
      <xdr:row>30</xdr:row>
      <xdr:rowOff>1000126</xdr:rowOff>
    </xdr:from>
    <xdr:ext cx="537883" cy="537883"/>
    <xdr:pic>
      <xdr:nvPicPr>
        <xdr:cNvPr id="7" name="Picture 2">
          <a:extLst>
            <a:ext uri="{FF2B5EF4-FFF2-40B4-BE49-F238E27FC236}">
              <a16:creationId xmlns:a16="http://schemas.microsoft.com/office/drawing/2014/main" id="{A333C6E7-766A-45BE-9DA8-D36EA5D5CFC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4173438" y="27908251"/>
          <a:ext cx="537883" cy="53788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628931</xdr:colOff>
      <xdr:row>30</xdr:row>
      <xdr:rowOff>1035144</xdr:rowOff>
    </xdr:from>
    <xdr:ext cx="582706" cy="537882"/>
    <xdr:pic>
      <xdr:nvPicPr>
        <xdr:cNvPr id="8" name="Picture 4" descr="SDG 6">
          <a:extLst>
            <a:ext uri="{FF2B5EF4-FFF2-40B4-BE49-F238E27FC236}">
              <a16:creationId xmlns:a16="http://schemas.microsoft.com/office/drawing/2014/main" id="{BFE2AF3E-970D-44CB-89FB-1D43E669A1CC}"/>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4754744" y="27943269"/>
          <a:ext cx="582706" cy="53788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1243853</xdr:colOff>
      <xdr:row>30</xdr:row>
      <xdr:rowOff>1071563</xdr:rowOff>
    </xdr:from>
    <xdr:ext cx="537883" cy="537883"/>
    <xdr:pic>
      <xdr:nvPicPr>
        <xdr:cNvPr id="9" name="Imagen 8" descr="SDG 11">
          <a:extLst>
            <a:ext uri="{FF2B5EF4-FFF2-40B4-BE49-F238E27FC236}">
              <a16:creationId xmlns:a16="http://schemas.microsoft.com/office/drawing/2014/main" id="{D22EAE43-DDE7-40EA-A7F2-592BCDEA93CB}"/>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55369666" y="27979688"/>
          <a:ext cx="537883" cy="53788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0</xdr:colOff>
      <xdr:row>32</xdr:row>
      <xdr:rowOff>0</xdr:rowOff>
    </xdr:from>
    <xdr:ext cx="666750" cy="666750"/>
    <xdr:pic>
      <xdr:nvPicPr>
        <xdr:cNvPr id="10" name="Picture 6" descr="SDG 8">
          <a:extLst>
            <a:ext uri="{FF2B5EF4-FFF2-40B4-BE49-F238E27FC236}">
              <a16:creationId xmlns:a16="http://schemas.microsoft.com/office/drawing/2014/main" id="{1515ED44-BD8A-4987-9BE0-9B3C621105E4}"/>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4063900" y="33032700"/>
          <a:ext cx="666750" cy="6667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571499</xdr:colOff>
      <xdr:row>33</xdr:row>
      <xdr:rowOff>0</xdr:rowOff>
    </xdr:from>
    <xdr:ext cx="582706" cy="537882"/>
    <xdr:pic>
      <xdr:nvPicPr>
        <xdr:cNvPr id="11" name="Picture 4" descr="SDG 6">
          <a:extLst>
            <a:ext uri="{FF2B5EF4-FFF2-40B4-BE49-F238E27FC236}">
              <a16:creationId xmlns:a16="http://schemas.microsoft.com/office/drawing/2014/main" id="{A28469A6-BBA3-41BE-AC6F-FBA5C5070DC9}"/>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4635399" y="35175825"/>
          <a:ext cx="582706" cy="53788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0</xdr:colOff>
      <xdr:row>33</xdr:row>
      <xdr:rowOff>0</xdr:rowOff>
    </xdr:from>
    <xdr:ext cx="537883" cy="537883"/>
    <xdr:pic>
      <xdr:nvPicPr>
        <xdr:cNvPr id="12" name="Picture 2">
          <a:extLst>
            <a:ext uri="{FF2B5EF4-FFF2-40B4-BE49-F238E27FC236}">
              <a16:creationId xmlns:a16="http://schemas.microsoft.com/office/drawing/2014/main" id="{12E748DA-42ED-42BD-8A3A-6B7C8CA11373}"/>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4063900" y="35175825"/>
          <a:ext cx="537883" cy="53788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1187823</xdr:colOff>
      <xdr:row>33</xdr:row>
      <xdr:rowOff>0</xdr:rowOff>
    </xdr:from>
    <xdr:ext cx="560294" cy="560294"/>
    <xdr:pic>
      <xdr:nvPicPr>
        <xdr:cNvPr id="13" name="Picture 8" descr="SDG 9">
          <a:extLst>
            <a:ext uri="{FF2B5EF4-FFF2-40B4-BE49-F238E27FC236}">
              <a16:creationId xmlns:a16="http://schemas.microsoft.com/office/drawing/2014/main" id="{ED765825-7CF0-4AE9-8C90-A6C62F58568D}"/>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55251723" y="35175825"/>
          <a:ext cx="560294" cy="56029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1781734</xdr:colOff>
      <xdr:row>33</xdr:row>
      <xdr:rowOff>0</xdr:rowOff>
    </xdr:from>
    <xdr:ext cx="537883" cy="537883"/>
    <xdr:pic>
      <xdr:nvPicPr>
        <xdr:cNvPr id="14" name="Imagen 13" descr="SDG 11">
          <a:extLst>
            <a:ext uri="{FF2B5EF4-FFF2-40B4-BE49-F238E27FC236}">
              <a16:creationId xmlns:a16="http://schemas.microsoft.com/office/drawing/2014/main" id="{6720C049-C03A-402C-AC94-5593E4B1FBDA}"/>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55845634" y="35175825"/>
          <a:ext cx="537883" cy="53788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1375922</xdr:colOff>
      <xdr:row>33</xdr:row>
      <xdr:rowOff>0</xdr:rowOff>
    </xdr:from>
    <xdr:ext cx="549089" cy="549089"/>
    <xdr:pic>
      <xdr:nvPicPr>
        <xdr:cNvPr id="15" name="Imagen 14" descr="SDG 12">
          <a:extLst>
            <a:ext uri="{FF2B5EF4-FFF2-40B4-BE49-F238E27FC236}">
              <a16:creationId xmlns:a16="http://schemas.microsoft.com/office/drawing/2014/main" id="{BD021858-F599-4AC3-86EE-13E435E8FEDE}"/>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55439822" y="35175825"/>
          <a:ext cx="549089" cy="54908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176092</xdr:colOff>
      <xdr:row>33</xdr:row>
      <xdr:rowOff>0</xdr:rowOff>
    </xdr:from>
    <xdr:ext cx="571501" cy="537883"/>
    <xdr:pic>
      <xdr:nvPicPr>
        <xdr:cNvPr id="16" name="Imagen 15" descr="SDG 14">
          <a:extLst>
            <a:ext uri="{FF2B5EF4-FFF2-40B4-BE49-F238E27FC236}">
              <a16:creationId xmlns:a16="http://schemas.microsoft.com/office/drawing/2014/main" id="{CC1F05ED-E9D5-48AA-AA85-6106EF4E9609}"/>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54239992" y="35175825"/>
          <a:ext cx="571501" cy="53788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938892</xdr:colOff>
      <xdr:row>36</xdr:row>
      <xdr:rowOff>0</xdr:rowOff>
    </xdr:from>
    <xdr:ext cx="582706" cy="528358"/>
    <xdr:pic>
      <xdr:nvPicPr>
        <xdr:cNvPr id="17" name="Picture 4" descr="SDG 6">
          <a:extLst>
            <a:ext uri="{FF2B5EF4-FFF2-40B4-BE49-F238E27FC236}">
              <a16:creationId xmlns:a16="http://schemas.microsoft.com/office/drawing/2014/main" id="{85DEB1EF-B8B6-4280-83EE-1C21AC0D0462}"/>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5002792" y="44605575"/>
          <a:ext cx="582706" cy="52835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0</xdr:colOff>
      <xdr:row>35</xdr:row>
      <xdr:rowOff>0</xdr:rowOff>
    </xdr:from>
    <xdr:ext cx="537883" cy="544687"/>
    <xdr:pic>
      <xdr:nvPicPr>
        <xdr:cNvPr id="18" name="Picture 2">
          <a:extLst>
            <a:ext uri="{FF2B5EF4-FFF2-40B4-BE49-F238E27FC236}">
              <a16:creationId xmlns:a16="http://schemas.microsoft.com/office/drawing/2014/main" id="{2B8D25EC-0050-4413-8F77-458E94D7309B}"/>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4063900" y="42043350"/>
          <a:ext cx="537883" cy="54468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1732109</xdr:colOff>
      <xdr:row>35</xdr:row>
      <xdr:rowOff>27214</xdr:rowOff>
    </xdr:from>
    <xdr:ext cx="560294" cy="567098"/>
    <xdr:pic>
      <xdr:nvPicPr>
        <xdr:cNvPr id="19" name="Picture 8" descr="SDG 9">
          <a:extLst>
            <a:ext uri="{FF2B5EF4-FFF2-40B4-BE49-F238E27FC236}">
              <a16:creationId xmlns:a16="http://schemas.microsoft.com/office/drawing/2014/main" id="{563E8982-5D67-4E6B-82D8-C0E090D6884B}"/>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55796009" y="42070564"/>
          <a:ext cx="560294" cy="56709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124065</xdr:colOff>
      <xdr:row>36</xdr:row>
      <xdr:rowOff>0</xdr:rowOff>
    </xdr:from>
    <xdr:ext cx="537883" cy="544687"/>
    <xdr:pic>
      <xdr:nvPicPr>
        <xdr:cNvPr id="20" name="Imagen 19" descr="SDG 11">
          <a:extLst>
            <a:ext uri="{FF2B5EF4-FFF2-40B4-BE49-F238E27FC236}">
              <a16:creationId xmlns:a16="http://schemas.microsoft.com/office/drawing/2014/main" id="{2167D763-7F7D-47AC-AAF6-95D8BB46B84B}"/>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54187965" y="44605575"/>
          <a:ext cx="537883" cy="54468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1732109</xdr:colOff>
      <xdr:row>36</xdr:row>
      <xdr:rowOff>0</xdr:rowOff>
    </xdr:from>
    <xdr:ext cx="549089" cy="555893"/>
    <xdr:pic>
      <xdr:nvPicPr>
        <xdr:cNvPr id="21" name="Imagen 20" descr="SDG 12">
          <a:extLst>
            <a:ext uri="{FF2B5EF4-FFF2-40B4-BE49-F238E27FC236}">
              <a16:creationId xmlns:a16="http://schemas.microsoft.com/office/drawing/2014/main" id="{5F84F02F-16EB-4481-BCE4-517AEB89C5C9}"/>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55796009" y="44605575"/>
          <a:ext cx="549089" cy="55589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0</xdr:colOff>
      <xdr:row>36</xdr:row>
      <xdr:rowOff>0</xdr:rowOff>
    </xdr:from>
    <xdr:ext cx="666750" cy="680357"/>
    <xdr:pic>
      <xdr:nvPicPr>
        <xdr:cNvPr id="22" name="Picture 6" descr="SDG 8">
          <a:extLst>
            <a:ext uri="{FF2B5EF4-FFF2-40B4-BE49-F238E27FC236}">
              <a16:creationId xmlns:a16="http://schemas.microsoft.com/office/drawing/2014/main" id="{D474B3B1-E06E-4029-8B9B-AE1956F261B2}"/>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4063900" y="44605575"/>
          <a:ext cx="666750" cy="68035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748392</xdr:colOff>
      <xdr:row>36</xdr:row>
      <xdr:rowOff>707570</xdr:rowOff>
    </xdr:from>
    <xdr:ext cx="680357" cy="693964"/>
    <xdr:pic>
      <xdr:nvPicPr>
        <xdr:cNvPr id="23" name="Picture 8" descr="SDG 9">
          <a:extLst>
            <a:ext uri="{FF2B5EF4-FFF2-40B4-BE49-F238E27FC236}">
              <a16:creationId xmlns:a16="http://schemas.microsoft.com/office/drawing/2014/main" id="{B99B642E-3E23-49D9-BBAE-602373D35EF7}"/>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54812292" y="45313145"/>
          <a:ext cx="680357" cy="69396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1607245</xdr:colOff>
      <xdr:row>36</xdr:row>
      <xdr:rowOff>1455965</xdr:rowOff>
    </xdr:from>
    <xdr:ext cx="581426" cy="588230"/>
    <xdr:pic>
      <xdr:nvPicPr>
        <xdr:cNvPr id="24" name="Imagen 23" descr="SDG 11">
          <a:extLst>
            <a:ext uri="{FF2B5EF4-FFF2-40B4-BE49-F238E27FC236}">
              <a16:creationId xmlns:a16="http://schemas.microsoft.com/office/drawing/2014/main" id="{D417931C-C989-4667-9EB4-6A780D7BFA7A}"/>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55671145" y="46061540"/>
          <a:ext cx="581426" cy="58823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0</xdr:colOff>
      <xdr:row>40</xdr:row>
      <xdr:rowOff>0</xdr:rowOff>
    </xdr:from>
    <xdr:ext cx="666750" cy="680357"/>
    <xdr:pic>
      <xdr:nvPicPr>
        <xdr:cNvPr id="25" name="Picture 6" descr="SDG 8">
          <a:extLst>
            <a:ext uri="{FF2B5EF4-FFF2-40B4-BE49-F238E27FC236}">
              <a16:creationId xmlns:a16="http://schemas.microsoft.com/office/drawing/2014/main" id="{B83FEA13-4028-4A8A-95BB-03BD1A99409B}"/>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4063900" y="61360050"/>
          <a:ext cx="666750" cy="68035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1057955</xdr:colOff>
      <xdr:row>40</xdr:row>
      <xdr:rowOff>17008</xdr:rowOff>
    </xdr:from>
    <xdr:ext cx="680357" cy="693964"/>
    <xdr:pic>
      <xdr:nvPicPr>
        <xdr:cNvPr id="26" name="Picture 8" descr="SDG 9">
          <a:extLst>
            <a:ext uri="{FF2B5EF4-FFF2-40B4-BE49-F238E27FC236}">
              <a16:creationId xmlns:a16="http://schemas.microsoft.com/office/drawing/2014/main" id="{5988AF57-5062-48CE-A6E7-6B48A12C2F88}"/>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55121855" y="61377058"/>
          <a:ext cx="680357" cy="69396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2131120</xdr:colOff>
      <xdr:row>40</xdr:row>
      <xdr:rowOff>51028</xdr:rowOff>
    </xdr:from>
    <xdr:ext cx="581426" cy="588230"/>
    <xdr:pic>
      <xdr:nvPicPr>
        <xdr:cNvPr id="27" name="Imagen 26" descr="SDG 11">
          <a:extLst>
            <a:ext uri="{FF2B5EF4-FFF2-40B4-BE49-F238E27FC236}">
              <a16:creationId xmlns:a16="http://schemas.microsoft.com/office/drawing/2014/main" id="{F95D2C4E-A62C-482D-BC4A-A7B1FE0D70A7}"/>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56195020" y="61411078"/>
          <a:ext cx="581426" cy="58823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0</xdr:colOff>
      <xdr:row>41</xdr:row>
      <xdr:rowOff>0</xdr:rowOff>
    </xdr:from>
    <xdr:ext cx="666750" cy="680357"/>
    <xdr:pic>
      <xdr:nvPicPr>
        <xdr:cNvPr id="28" name="Picture 6" descr="SDG 8">
          <a:extLst>
            <a:ext uri="{FF2B5EF4-FFF2-40B4-BE49-F238E27FC236}">
              <a16:creationId xmlns:a16="http://schemas.microsoft.com/office/drawing/2014/main" id="{32E02F9B-683E-4980-969A-BAB722D089BA}"/>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4063900" y="65360550"/>
          <a:ext cx="666750" cy="68035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802820</xdr:colOff>
      <xdr:row>41</xdr:row>
      <xdr:rowOff>13606</xdr:rowOff>
    </xdr:from>
    <xdr:ext cx="680357" cy="693964"/>
    <xdr:pic>
      <xdr:nvPicPr>
        <xdr:cNvPr id="29" name="Picture 8" descr="SDG 9">
          <a:extLst>
            <a:ext uri="{FF2B5EF4-FFF2-40B4-BE49-F238E27FC236}">
              <a16:creationId xmlns:a16="http://schemas.microsoft.com/office/drawing/2014/main" id="{36587524-EFC9-429A-85C9-2FE888913A1F}"/>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54866720" y="65374156"/>
          <a:ext cx="680357" cy="69396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1603565</xdr:colOff>
      <xdr:row>41</xdr:row>
      <xdr:rowOff>27214</xdr:rowOff>
    </xdr:from>
    <xdr:ext cx="693963" cy="707570"/>
    <xdr:pic>
      <xdr:nvPicPr>
        <xdr:cNvPr id="30" name="Imagen 29" descr="SDG 11">
          <a:extLst>
            <a:ext uri="{FF2B5EF4-FFF2-40B4-BE49-F238E27FC236}">
              <a16:creationId xmlns:a16="http://schemas.microsoft.com/office/drawing/2014/main" id="{49ACDF68-8578-4B3F-B209-FB2F1B5A13EE}"/>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55667465" y="65387764"/>
          <a:ext cx="693963" cy="7075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0</xdr:colOff>
      <xdr:row>42</xdr:row>
      <xdr:rowOff>0</xdr:rowOff>
    </xdr:from>
    <xdr:ext cx="666750" cy="680357"/>
    <xdr:pic>
      <xdr:nvPicPr>
        <xdr:cNvPr id="31" name="Picture 6" descr="SDG 8">
          <a:extLst>
            <a:ext uri="{FF2B5EF4-FFF2-40B4-BE49-F238E27FC236}">
              <a16:creationId xmlns:a16="http://schemas.microsoft.com/office/drawing/2014/main" id="{938E1AE2-196B-40CD-BB5C-E615D67765AF}"/>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4063900" y="67694175"/>
          <a:ext cx="666750" cy="68035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952499</xdr:colOff>
      <xdr:row>42</xdr:row>
      <xdr:rowOff>13606</xdr:rowOff>
    </xdr:from>
    <xdr:ext cx="680357" cy="693964"/>
    <xdr:pic>
      <xdr:nvPicPr>
        <xdr:cNvPr id="32" name="Picture 8" descr="SDG 9">
          <a:extLst>
            <a:ext uri="{FF2B5EF4-FFF2-40B4-BE49-F238E27FC236}">
              <a16:creationId xmlns:a16="http://schemas.microsoft.com/office/drawing/2014/main" id="{09DD97EF-CDC5-4956-A5C6-D07975F9A03B}"/>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55016399" y="67707781"/>
          <a:ext cx="680357" cy="69396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606136</xdr:colOff>
      <xdr:row>25</xdr:row>
      <xdr:rowOff>0</xdr:rowOff>
    </xdr:from>
    <xdr:ext cx="549088" cy="549088"/>
    <xdr:pic>
      <xdr:nvPicPr>
        <xdr:cNvPr id="33" name="Picture 6" descr="SDG 8">
          <a:extLst>
            <a:ext uri="{FF2B5EF4-FFF2-40B4-BE49-F238E27FC236}">
              <a16:creationId xmlns:a16="http://schemas.microsoft.com/office/drawing/2014/main" id="{9C49BE05-CFD5-4A9E-91C8-E14E8B205613}"/>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4670036" y="14135100"/>
          <a:ext cx="549088" cy="5490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icardo\Documents\1ANI\Documentos\Plan%20de%20Acci&#243;n\2020\seguimiento\Diciembre\Presentaciones\Matriz%20de%20Programaci&#243;n%20y%20Seguimiento%202020%20%20diciembr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ro"/>
      <sheetName val="Hoja1"/>
      <sheetName val="Metas por Proyecto"/>
      <sheetName val="Proyectos"/>
      <sheetName val="ODS"/>
      <sheetName val="Hoja2"/>
      <sheetName val="Campos"/>
      <sheetName val="Desplegable"/>
      <sheetName val="Metas ajustadas junio"/>
    </sheetNames>
    <sheetDataSet>
      <sheetData sheetId="0"/>
      <sheetData sheetId="1">
        <row r="28">
          <cell r="D28">
            <v>0.9291064</v>
          </cell>
        </row>
      </sheetData>
      <sheetData sheetId="2"/>
      <sheetData sheetId="3"/>
      <sheetData sheetId="4"/>
      <sheetData sheetId="5"/>
      <sheetData sheetId="6"/>
      <sheetData sheetId="7">
        <row r="4">
          <cell r="B4" t="str">
            <v>%</v>
          </cell>
        </row>
        <row r="5">
          <cell r="B5" t="str">
            <v>acceso</v>
          </cell>
        </row>
        <row r="6">
          <cell r="B6" t="str">
            <v>Accion penal y policiva</v>
          </cell>
        </row>
        <row r="7">
          <cell r="B7" t="str">
            <v>Acompañamientos</v>
          </cell>
        </row>
        <row r="8">
          <cell r="B8" t="str">
            <v>Acta</v>
          </cell>
        </row>
        <row r="9">
          <cell r="B9" t="str">
            <v>Actividades</v>
          </cell>
        </row>
        <row r="10">
          <cell r="B10" t="str">
            <v>Actualización Protocolo</v>
          </cell>
        </row>
        <row r="11">
          <cell r="B11" t="str">
            <v>Acuerdo</v>
          </cell>
        </row>
        <row r="12">
          <cell r="B12" t="str">
            <v>Adjudicación de predio</v>
          </cell>
        </row>
        <row r="13">
          <cell r="B13" t="str">
            <v>Anteproyecto</v>
          </cell>
        </row>
        <row r="14">
          <cell r="B14" t="str">
            <v>Archivo</v>
          </cell>
        </row>
        <row r="15">
          <cell r="B15" t="str">
            <v>Auditoría</v>
          </cell>
        </row>
        <row r="16">
          <cell r="B16" t="str">
            <v>Billones de pesos</v>
          </cell>
        </row>
        <row r="17">
          <cell r="B17" t="str">
            <v>boletin</v>
          </cell>
        </row>
        <row r="18">
          <cell r="B18" t="str">
            <v>Campaña</v>
          </cell>
        </row>
        <row r="19">
          <cell r="B19" t="str">
            <v>Capacitacion</v>
          </cell>
        </row>
        <row r="20">
          <cell r="B20" t="str">
            <v>Carga</v>
          </cell>
        </row>
        <row r="21">
          <cell r="B21" t="str">
            <v>Casos</v>
          </cell>
        </row>
        <row r="22">
          <cell r="B22" t="str">
            <v>Cd inventariado</v>
          </cell>
        </row>
        <row r="23">
          <cell r="B23" t="str">
            <v>Citación</v>
          </cell>
        </row>
        <row r="24">
          <cell r="B24" t="str">
            <v>Comité</v>
          </cell>
        </row>
        <row r="25">
          <cell r="B25" t="str">
            <v>Concepto</v>
          </cell>
        </row>
        <row r="26">
          <cell r="B26" t="str">
            <v>Contenidos Temáticos</v>
          </cell>
        </row>
        <row r="27">
          <cell r="B27" t="str">
            <v>Contrato Suscrito</v>
          </cell>
        </row>
        <row r="28">
          <cell r="B28" t="str">
            <v>Correos electrónicos</v>
          </cell>
        </row>
        <row r="29">
          <cell r="B29" t="str">
            <v>Cuadro Seguimiento</v>
          </cell>
        </row>
        <row r="30">
          <cell r="B30" t="str">
            <v>Cuestionario</v>
          </cell>
        </row>
        <row r="31">
          <cell r="B31" t="str">
            <v>Cumplidos</v>
          </cell>
        </row>
        <row r="32">
          <cell r="B32" t="str">
            <v>Diagnóstico</v>
          </cell>
        </row>
        <row r="33">
          <cell r="B33" t="str">
            <v>Documento</v>
          </cell>
        </row>
        <row r="34">
          <cell r="B34" t="str">
            <v>Ejecutoria realizada</v>
          </cell>
        </row>
        <row r="35">
          <cell r="B35" t="str">
            <v>Elemento</v>
          </cell>
        </row>
        <row r="36">
          <cell r="B36" t="str">
            <v>Encuestas</v>
          </cell>
        </row>
        <row r="37">
          <cell r="B37" t="str">
            <v>Entrenamiento</v>
          </cell>
        </row>
        <row r="38">
          <cell r="B38" t="str">
            <v>Escrituras revisadas</v>
          </cell>
        </row>
        <row r="39">
          <cell r="B39" t="str">
            <v>Espacio Virtual</v>
          </cell>
        </row>
        <row r="40">
          <cell r="B40" t="str">
            <v>Estudio</v>
          </cell>
        </row>
        <row r="41">
          <cell r="B41" t="str">
            <v>Evaluación</v>
          </cell>
        </row>
        <row r="42">
          <cell r="B42" t="str">
            <v>Evento</v>
          </cell>
        </row>
        <row r="43">
          <cell r="B43" t="str">
            <v>Feria</v>
          </cell>
        </row>
        <row r="44">
          <cell r="B44" t="str">
            <v>Fichas</v>
          </cell>
        </row>
        <row r="45">
          <cell r="B45" t="str">
            <v>Formato</v>
          </cell>
        </row>
        <row r="46">
          <cell r="B46" t="str">
            <v>Formato de legalización de comisión</v>
          </cell>
        </row>
        <row r="47">
          <cell r="B47" t="str">
            <v>Gestión</v>
          </cell>
        </row>
        <row r="48">
          <cell r="B48" t="str">
            <v>Gl</v>
          </cell>
        </row>
        <row r="49">
          <cell r="B49" t="str">
            <v>Glorieta</v>
          </cell>
        </row>
        <row r="50">
          <cell r="B50" t="str">
            <v>Herramienta</v>
          </cell>
        </row>
        <row r="51">
          <cell r="B51" t="str">
            <v>Informe</v>
          </cell>
        </row>
        <row r="52">
          <cell r="B52" t="str">
            <v>km</v>
          </cell>
        </row>
        <row r="53">
          <cell r="B53" t="str">
            <v>Manual Actualizado</v>
          </cell>
        </row>
        <row r="54">
          <cell r="B54" t="str">
            <v>Matriz de Riesgos</v>
          </cell>
        </row>
        <row r="55">
          <cell r="B55" t="str">
            <v>Memoria</v>
          </cell>
        </row>
        <row r="56">
          <cell r="B56" t="str">
            <v>Metodología</v>
          </cell>
        </row>
        <row r="57">
          <cell r="B57" t="str">
            <v>Miles de Dolares</v>
          </cell>
        </row>
        <row r="58">
          <cell r="B58" t="str">
            <v>Miles de millones de pesos</v>
          </cell>
        </row>
        <row r="59">
          <cell r="B59" t="str">
            <v>Millones de pesos</v>
          </cell>
        </row>
        <row r="60">
          <cell r="B60" t="str">
            <v>Minuta</v>
          </cell>
        </row>
        <row r="61">
          <cell r="B61" t="str">
            <v>Modelo</v>
          </cell>
        </row>
        <row r="62">
          <cell r="B62" t="str">
            <v>Modificaciones</v>
          </cell>
        </row>
        <row r="63">
          <cell r="B63" t="str">
            <v>Módulo</v>
          </cell>
        </row>
        <row r="64">
          <cell r="B64" t="str">
            <v>Numero de Hallazgos</v>
          </cell>
        </row>
        <row r="65">
          <cell r="B65" t="str">
            <v>Obra</v>
          </cell>
        </row>
        <row r="66">
          <cell r="B66" t="str">
            <v>Oferta revisada</v>
          </cell>
        </row>
        <row r="67">
          <cell r="B67" t="str">
            <v>Oficios</v>
          </cell>
        </row>
        <row r="68">
          <cell r="B68" t="str">
            <v>Pago</v>
          </cell>
        </row>
        <row r="69">
          <cell r="B69" t="str">
            <v>Pasaganados</v>
          </cell>
        </row>
        <row r="70">
          <cell r="B70" t="str">
            <v>Pasajeros</v>
          </cell>
        </row>
        <row r="71">
          <cell r="B71" t="str">
            <v>Pesos $</v>
          </cell>
        </row>
        <row r="72">
          <cell r="B72" t="str">
            <v>PIC diseñado</v>
          </cell>
        </row>
        <row r="73">
          <cell r="B73" t="str">
            <v>Piezas comunicativas</v>
          </cell>
        </row>
        <row r="74">
          <cell r="B74" t="str">
            <v>Plan</v>
          </cell>
        </row>
        <row r="75">
          <cell r="B75" t="str">
            <v>Pliego de Cargos</v>
          </cell>
        </row>
        <row r="76">
          <cell r="B76" t="str">
            <v>Predios</v>
          </cell>
        </row>
        <row r="77">
          <cell r="B77" t="str">
            <v>Premio</v>
          </cell>
        </row>
        <row r="78">
          <cell r="B78" t="str">
            <v>presentación</v>
          </cell>
        </row>
        <row r="79">
          <cell r="B79" t="str">
            <v>Procedimiento</v>
          </cell>
        </row>
        <row r="80">
          <cell r="B80" t="str">
            <v>Proceso</v>
          </cell>
        </row>
        <row r="81">
          <cell r="B81" t="str">
            <v>Programa</v>
          </cell>
        </row>
        <row r="82">
          <cell r="B82" t="str">
            <v>Promesas revisadas</v>
          </cell>
        </row>
        <row r="83">
          <cell r="B83" t="str">
            <v>Proyecto</v>
          </cell>
        </row>
        <row r="84">
          <cell r="B84" t="str">
            <v>Proyecto de resolución</v>
          </cell>
        </row>
        <row r="85">
          <cell r="B85" t="str">
            <v>Proyectos Estructurados</v>
          </cell>
        </row>
        <row r="86">
          <cell r="B86" t="str">
            <v>Proyectos Iniciativa Pública Adjudicados</v>
          </cell>
        </row>
        <row r="87">
          <cell r="B87" t="str">
            <v>Puente</v>
          </cell>
        </row>
        <row r="88">
          <cell r="B88" t="str">
            <v>Registros</v>
          </cell>
        </row>
        <row r="89">
          <cell r="B89" t="str">
            <v>Reporte</v>
          </cell>
        </row>
        <row r="90">
          <cell r="B90" t="str">
            <v>Reporte Unificado de Contratación</v>
          </cell>
        </row>
        <row r="91">
          <cell r="B91" t="str">
            <v>Requerimientos Atendos</v>
          </cell>
        </row>
        <row r="92">
          <cell r="B92" t="str">
            <v>Resolución</v>
          </cell>
        </row>
        <row r="93">
          <cell r="B93" t="str">
            <v>Reuniones</v>
          </cell>
        </row>
        <row r="94">
          <cell r="B94" t="str">
            <v>Seguimiento</v>
          </cell>
        </row>
        <row r="95">
          <cell r="B95" t="str">
            <v>Semáforo</v>
          </cell>
        </row>
        <row r="96">
          <cell r="B96" t="str">
            <v>Sesión</v>
          </cell>
        </row>
        <row r="97">
          <cell r="B97" t="str">
            <v>Socialización</v>
          </cell>
        </row>
        <row r="98">
          <cell r="B98" t="str">
            <v>Software parametrizado</v>
          </cell>
        </row>
        <row r="99">
          <cell r="B99" t="str">
            <v>Solicitudes atendas</v>
          </cell>
        </row>
        <row r="100">
          <cell r="B100" t="str">
            <v>Solicitudes realizadas</v>
          </cell>
        </row>
        <row r="101">
          <cell r="B101" t="str">
            <v>Taller</v>
          </cell>
        </row>
        <row r="102">
          <cell r="B102" t="str">
            <v>Tonelada</v>
          </cell>
        </row>
        <row r="103">
          <cell r="B103" t="str">
            <v>Trámite</v>
          </cell>
        </row>
        <row r="104">
          <cell r="B104" t="str">
            <v>Tribunal Arbitramento</v>
          </cell>
        </row>
        <row r="105">
          <cell r="B105" t="str">
            <v>Tunel</v>
          </cell>
        </row>
        <row r="106">
          <cell r="B106" t="str">
            <v>N.A</v>
          </cell>
        </row>
        <row r="107">
          <cell r="B107" t="str">
            <v>Und</v>
          </cell>
        </row>
        <row r="108">
          <cell r="B108" t="str">
            <v>Visitas Auditoria</v>
          </cell>
        </row>
        <row r="111">
          <cell r="B111" t="str">
            <v>Impacto</v>
          </cell>
        </row>
        <row r="112">
          <cell r="B112" t="str">
            <v>Insumo</v>
          </cell>
        </row>
        <row r="113">
          <cell r="B113" t="str">
            <v>Proceso</v>
          </cell>
        </row>
        <row r="114">
          <cell r="B114" t="str">
            <v>Producto</v>
          </cell>
        </row>
        <row r="115">
          <cell r="B115" t="str">
            <v>Resultado</v>
          </cell>
        </row>
        <row r="118">
          <cell r="B118" t="str">
            <v>Ambiental</v>
          </cell>
        </row>
        <row r="119">
          <cell r="B119" t="str">
            <v>Economia</v>
          </cell>
        </row>
        <row r="120">
          <cell r="B120" t="str">
            <v>Efectividad</v>
          </cell>
        </row>
        <row r="121">
          <cell r="B121" t="str">
            <v>Eficacia</v>
          </cell>
        </row>
        <row r="122">
          <cell r="B122" t="str">
            <v>Eficiencia</v>
          </cell>
        </row>
        <row r="123">
          <cell r="B123" t="str">
            <v>Equidad</v>
          </cell>
        </row>
        <row r="126">
          <cell r="B126" t="str">
            <v>Oficina de Comunicaciones</v>
          </cell>
        </row>
        <row r="127">
          <cell r="B127" t="str">
            <v>Oficina de Control Interno</v>
          </cell>
        </row>
        <row r="128">
          <cell r="B128" t="str">
            <v>Presidencia</v>
          </cell>
        </row>
        <row r="129">
          <cell r="B129" t="str">
            <v>Vicepresidencia Ejecutiva</v>
          </cell>
        </row>
        <row r="130">
          <cell r="B130" t="str">
            <v>Vicepresidencia de Estructuración</v>
          </cell>
        </row>
        <row r="131">
          <cell r="B131" t="str">
            <v>Vicepresidencia de Gestión Contractual</v>
          </cell>
        </row>
        <row r="132">
          <cell r="B132" t="str">
            <v xml:space="preserve">Vicepresidencia de Planeación, Riesgos y Entorno </v>
          </cell>
        </row>
        <row r="133">
          <cell r="B133" t="str">
            <v>Vicepresidencia Jurídica</v>
          </cell>
        </row>
        <row r="134">
          <cell r="B134" t="str">
            <v>Vicepresidencia Administrativa y Financiera</v>
          </cell>
        </row>
        <row r="137">
          <cell r="B137" t="str">
            <v>Carretero 1 VEJ</v>
          </cell>
        </row>
        <row r="138">
          <cell r="B138" t="str">
            <v>Carretero 2 VEJ</v>
          </cell>
        </row>
        <row r="139">
          <cell r="B139" t="str">
            <v>Carretero 3 VEJ</v>
          </cell>
        </row>
        <row r="140">
          <cell r="B140" t="str">
            <v>Carretero 4 VEJ</v>
          </cell>
        </row>
        <row r="141">
          <cell r="B141" t="str">
            <v>Carretero férreo 5 VEJ</v>
          </cell>
        </row>
        <row r="142">
          <cell r="B142" t="str">
            <v>Equipo Financiero VEJ</v>
          </cell>
        </row>
        <row r="143">
          <cell r="B143" t="str">
            <v>Carretero 1 VGC</v>
          </cell>
        </row>
        <row r="144">
          <cell r="B144" t="str">
            <v>Carretero 2 VGC</v>
          </cell>
        </row>
        <row r="145">
          <cell r="B145" t="str">
            <v>Carretero 3 VGC</v>
          </cell>
        </row>
        <row r="146">
          <cell r="B146" t="str">
            <v>Carretero 4 VGC</v>
          </cell>
        </row>
        <row r="147">
          <cell r="B147" t="str">
            <v>Carretero 5 VGC</v>
          </cell>
        </row>
        <row r="148">
          <cell r="B148" t="str">
            <v>Oficina de Comunicaciones</v>
          </cell>
        </row>
        <row r="149">
          <cell r="B149" t="str">
            <v>Presidencia</v>
          </cell>
        </row>
        <row r="150">
          <cell r="B150" t="str">
            <v>Oficina de Control Interno</v>
          </cell>
        </row>
        <row r="151">
          <cell r="B151" t="str">
            <v>Vicepresidencia Ejecutiva</v>
          </cell>
        </row>
        <row r="152">
          <cell r="B152" t="str">
            <v>Vicepresidencia de Estructuración</v>
          </cell>
        </row>
        <row r="153">
          <cell r="B153" t="str">
            <v>Vicepresidencia de Gestión Contractual</v>
          </cell>
        </row>
        <row r="154">
          <cell r="B154" t="str">
            <v xml:space="preserve">Vicepresidencia de Planeación, Riesgos y Entorno </v>
          </cell>
        </row>
        <row r="155">
          <cell r="B155" t="str">
            <v>Vicepresidencia Jurídica</v>
          </cell>
        </row>
        <row r="156">
          <cell r="B156" t="str">
            <v>Vicepresidencia Administrativa y Financiera</v>
          </cell>
        </row>
        <row r="157">
          <cell r="B157" t="str">
            <v xml:space="preserve">Equipo Proyectos Férreos </v>
          </cell>
        </row>
        <row r="158">
          <cell r="B158" t="str">
            <v>Equipo Proyectos Portuarios</v>
          </cell>
        </row>
        <row r="159">
          <cell r="B159" t="str">
            <v>Grupo Interno de Trabajo Financiero 1</v>
          </cell>
        </row>
        <row r="160">
          <cell r="B160" t="str">
            <v>Grupo Interno de Trabajo Financiero 2</v>
          </cell>
        </row>
        <row r="161">
          <cell r="B161" t="str">
            <v>Equipo Proyectos Aeroportuarios</v>
          </cell>
        </row>
        <row r="162">
          <cell r="B162" t="str">
            <v>Grupo Interno de Trabajo Planeación</v>
          </cell>
        </row>
        <row r="163">
          <cell r="B163" t="str">
            <v>Grupo Interno de Trabajo Riesgos</v>
          </cell>
        </row>
        <row r="164">
          <cell r="B164" t="str">
            <v>Grupo Interno de Trabajo Social</v>
          </cell>
        </row>
        <row r="165">
          <cell r="B165" t="str">
            <v>Grupo Interno de Trabajo Ambiental</v>
          </cell>
        </row>
        <row r="166">
          <cell r="B166" t="str">
            <v>Grupo Interno de Trabajo Predial</v>
          </cell>
        </row>
        <row r="167">
          <cell r="B167" t="str">
            <v>Grupo Interno de Trabajo Juridico Predial</v>
          </cell>
        </row>
        <row r="168">
          <cell r="B168" t="str">
            <v>Grupo Interno de Trabajo Tecnologías de la Información y las Telecomunicaciones</v>
          </cell>
        </row>
        <row r="169">
          <cell r="B169" t="str">
            <v>Grupo Interno de Trabajo Defensa Judicial</v>
          </cell>
        </row>
        <row r="170">
          <cell r="B170" t="str">
            <v>Grupo Interno de Trabajo Contratación</v>
          </cell>
        </row>
        <row r="171">
          <cell r="B171" t="str">
            <v>Grupo Interno de Trabajo Asesoría Estructuración</v>
          </cell>
        </row>
        <row r="172">
          <cell r="B172" t="str">
            <v>Grupo Interno de Trabajo Asesoría Gestión Contractual 1</v>
          </cell>
        </row>
        <row r="173">
          <cell r="B173" t="str">
            <v>Grupo Interno de Trabajo Asesoría Gestión Contractual 2</v>
          </cell>
        </row>
        <row r="174">
          <cell r="B174" t="str">
            <v>Equipo Asesoría de Gestión Contractual 3</v>
          </cell>
        </row>
        <row r="175">
          <cell r="B175" t="str">
            <v>Equipo Procesos Sancionatorios</v>
          </cell>
        </row>
        <row r="176">
          <cell r="B176" t="str">
            <v>Grupo Interno de Trabajo de Talento Humano</v>
          </cell>
        </row>
        <row r="177">
          <cell r="B177" t="str">
            <v xml:space="preserve">Disciplinario </v>
          </cell>
        </row>
        <row r="178">
          <cell r="B178" t="str">
            <v>Servicio al Ciudadano</v>
          </cell>
        </row>
        <row r="179">
          <cell r="B179" t="str">
            <v>Archivo y correspondencia</v>
          </cell>
        </row>
        <row r="180">
          <cell r="B180" t="str">
            <v>Servicios Generales</v>
          </cell>
        </row>
        <row r="181">
          <cell r="B181" t="str">
            <v>Presupuesto</v>
          </cell>
        </row>
        <row r="182">
          <cell r="B182" t="str">
            <v>Contabilidad</v>
          </cell>
        </row>
        <row r="183">
          <cell r="B183" t="str">
            <v>Tesoreria</v>
          </cell>
        </row>
        <row r="186">
          <cell r="B186" t="str">
            <v xml:space="preserve">Autopista al Mar I </v>
          </cell>
        </row>
        <row r="187">
          <cell r="B187" t="str">
            <v>Bogotá - Villavicencio</v>
          </cell>
        </row>
        <row r="188">
          <cell r="B188" t="str">
            <v>Villavicencio - Yopal</v>
          </cell>
        </row>
        <row r="189">
          <cell r="B189" t="str">
            <v>Puerta del Hierro-Carreto-Cruz del Viso</v>
          </cell>
        </row>
        <row r="190">
          <cell r="B190" t="str">
            <v>Chirajara - Fundadores</v>
          </cell>
        </row>
        <row r="191">
          <cell r="B191" t="str">
            <v>Cucuta - Pamplona</v>
          </cell>
        </row>
        <row r="192">
          <cell r="B192" t="str">
            <v>Autopista Conexión Pacífico I</v>
          </cell>
        </row>
        <row r="193">
          <cell r="B193" t="str">
            <v>Bogotá - Facatativá - Los Alpes</v>
          </cell>
        </row>
        <row r="194">
          <cell r="B194" t="str">
            <v>Bogotá - Girardot (Tercer Carril)</v>
          </cell>
        </row>
        <row r="195">
          <cell r="B195" t="str">
            <v>Briceño - Tunja - Sogamoso</v>
          </cell>
        </row>
        <row r="196">
          <cell r="B196" t="str">
            <v>Concesión autopista Bogotá – Girardot</v>
          </cell>
        </row>
        <row r="197">
          <cell r="B197" t="str">
            <v>Zona Metropolitana de Bucaramanga</v>
          </cell>
        </row>
        <row r="198">
          <cell r="B198" t="str">
            <v>Rumichaca – Pasto – Chachagüi</v>
          </cell>
        </row>
        <row r="199">
          <cell r="B199" t="str">
            <v>Vía al Puerto (Buga - Buenaventura)</v>
          </cell>
        </row>
        <row r="200">
          <cell r="B200" t="str">
            <v>Ruta del Sol III</v>
          </cell>
        </row>
        <row r="201">
          <cell r="B201" t="str">
            <v>Malla Vial del Valle del Cauca y Cauca</v>
          </cell>
        </row>
        <row r="202">
          <cell r="B202" t="str">
            <v>Ruta del Sol III</v>
          </cell>
        </row>
        <row r="203">
          <cell r="B203" t="str">
            <v xml:space="preserve">Mulalo – Loboguerrero </v>
          </cell>
        </row>
        <row r="204">
          <cell r="B204" t="str">
            <v>Ruta del Sol III</v>
          </cell>
        </row>
        <row r="205">
          <cell r="B205" t="str">
            <v>Ip Neiva - Espinal - Girardot</v>
          </cell>
        </row>
        <row r="206">
          <cell r="B206" t="str">
            <v>Girardot Honda Puerto Salgar 4g</v>
          </cell>
        </row>
        <row r="207">
          <cell r="B207" t="str">
            <v xml:space="preserve">Bucaramanga- Barranca -Yondo </v>
          </cell>
        </row>
        <row r="208">
          <cell r="B208" t="str">
            <v>Bucaramanga  - Pamplona</v>
          </cell>
        </row>
        <row r="209">
          <cell r="B209" t="str">
            <v>Ruta Caribe</v>
          </cell>
        </row>
        <row r="210">
          <cell r="B210" t="str">
            <v>Girardot - Ibagué - Cajamarca (3g)</v>
          </cell>
        </row>
        <row r="211">
          <cell r="B211" t="str">
            <v>Ip Girardot - Ibagué - Cajamarca GICA (4g)</v>
          </cell>
        </row>
        <row r="212">
          <cell r="B212" t="str">
            <v>Devinorte</v>
          </cell>
        </row>
        <row r="213">
          <cell r="B213" t="str">
            <v>Perimetral del Oriente de Cundinamarca</v>
          </cell>
        </row>
        <row r="214">
          <cell r="B214" t="str">
            <v xml:space="preserve">Sisga el Secreto </v>
          </cell>
        </row>
        <row r="215">
          <cell r="B215" t="str">
            <v>Ip Malla Vial del Meta</v>
          </cell>
        </row>
        <row r="216">
          <cell r="B216" t="str">
            <v>Pereira la Victoria</v>
          </cell>
        </row>
        <row r="217">
          <cell r="B217" t="str">
            <v>Bogotá - Villeta</v>
          </cell>
        </row>
        <row r="218">
          <cell r="B218" t="str">
            <v>Cordoba - Sucre</v>
          </cell>
        </row>
        <row r="219">
          <cell r="B219" t="str">
            <v>Area Metropolticana de Cúcuta</v>
          </cell>
        </row>
        <row r="220">
          <cell r="B220" t="str">
            <v xml:space="preserve">Ip Accesos Norte </v>
          </cell>
        </row>
        <row r="221">
          <cell r="B221" t="str">
            <v>Malla Vial del Meta (mvm) - y Zipaquirá Palenque (proyectos revertidos)</v>
          </cell>
        </row>
        <row r="222">
          <cell r="B222" t="str">
            <v xml:space="preserve">Popayan - Santander de Quilichao </v>
          </cell>
        </row>
        <row r="223">
          <cell r="B223" t="str">
            <v xml:space="preserve">Rumichaca- Pasto </v>
          </cell>
        </row>
        <row r="224">
          <cell r="B224" t="str">
            <v>Santana - Mocoa- Neiva</v>
          </cell>
        </row>
        <row r="225">
          <cell r="B225" t="str">
            <v>Pacifico 3</v>
          </cell>
        </row>
        <row r="226">
          <cell r="B226" t="str">
            <v>Pacifico 2</v>
          </cell>
        </row>
        <row r="227">
          <cell r="B227" t="str">
            <v>Pacifico 1</v>
          </cell>
        </row>
        <row r="228">
          <cell r="B228" t="str">
            <v>Conexión  Norte</v>
          </cell>
        </row>
        <row r="229">
          <cell r="B229" t="str">
            <v>Armenia - Pereira - Manizales</v>
          </cell>
        </row>
        <row r="230">
          <cell r="B230" t="str">
            <v xml:space="preserve">Autopista Rio Magdalena 2 </v>
          </cell>
        </row>
        <row r="231">
          <cell r="B231" t="str">
            <v>Cambao - Manizales</v>
          </cell>
        </row>
        <row r="232">
          <cell r="B232" t="str">
            <v>Devimed</v>
          </cell>
        </row>
        <row r="233">
          <cell r="B233" t="str">
            <v>Vias del Nus</v>
          </cell>
        </row>
        <row r="234">
          <cell r="B234" t="str">
            <v>Santa Marta - Riohacha - Paraguachón</v>
          </cell>
        </row>
        <row r="235">
          <cell r="B235" t="str">
            <v>Cartagena Barranquilla - Circunvalar de la Prosperidad 4g</v>
          </cell>
        </row>
        <row r="236">
          <cell r="B236" t="str">
            <v>Cartagena Barranquiilla - Via al Mar 1g</v>
          </cell>
        </row>
        <row r="237">
          <cell r="B237" t="str">
            <v xml:space="preserve">Transversal de las Americas </v>
          </cell>
        </row>
        <row r="238">
          <cell r="B238" t="str">
            <v>Ip Cesar Guajira</v>
          </cell>
        </row>
        <row r="239">
          <cell r="B239" t="str">
            <v>Autopista Mar 2</v>
          </cell>
        </row>
        <row r="240">
          <cell r="B240" t="str">
            <v>Antioquia - Bolivar</v>
          </cell>
        </row>
        <row r="241">
          <cell r="B241" t="str">
            <v>Ferreo-Contrato de Concesión- Fenoco s.a.</v>
          </cell>
        </row>
        <row r="242">
          <cell r="B242" t="str">
            <v>Ferreo-Contrato de obra - Dorada Chiriguana</v>
          </cell>
        </row>
        <row r="243">
          <cell r="B243" t="str">
            <v>Ferreo-Contrato de obra - Bogotá – Belencito, la Caro Zipaquirá y Bogotá -  Facatativá</v>
          </cell>
        </row>
        <row r="244">
          <cell r="B244" t="str">
            <v xml:space="preserve">Ferreo-red férrea del Pacifico </v>
          </cell>
        </row>
        <row r="245">
          <cell r="B245" t="str">
            <v xml:space="preserve">Ferreo-tren de Occidente </v>
          </cell>
        </row>
        <row r="246">
          <cell r="B246" t="str">
            <v>Tercer Carril</v>
          </cell>
        </row>
        <row r="247">
          <cell r="B247" t="str">
            <v>N.A.</v>
          </cell>
        </row>
        <row r="250">
          <cell r="B250" t="str">
            <v>Carretero</v>
          </cell>
        </row>
        <row r="251">
          <cell r="B251" t="str">
            <v>Ferreo</v>
          </cell>
        </row>
        <row r="252">
          <cell r="B252" t="str">
            <v>Portuario</v>
          </cell>
        </row>
        <row r="253">
          <cell r="B253" t="str">
            <v>Aeroportuario</v>
          </cell>
        </row>
        <row r="254">
          <cell r="B254" t="str">
            <v>N.A.</v>
          </cell>
        </row>
        <row r="257">
          <cell r="B257" t="str">
            <v>Sistema Estratégico de Planeación y Gestión</v>
          </cell>
        </row>
        <row r="258">
          <cell r="B258" t="str">
            <v>Estructuración de Proyectos de Infraestructura de Transporte</v>
          </cell>
        </row>
        <row r="259">
          <cell r="B259" t="str">
            <v>Gestión de la Contratación Pública</v>
          </cell>
        </row>
        <row r="260">
          <cell r="B260" t="str">
            <v xml:space="preserve">Gestión Contractual y Seguimiento de Proyectos de Infraestructura de Transporte </v>
          </cell>
        </row>
        <row r="261">
          <cell r="B261" t="str">
            <v>Gestión del Talento Humano</v>
          </cell>
        </row>
        <row r="262">
          <cell r="B262" t="str">
            <v>Gestión Administrativa y Financiera</v>
          </cell>
        </row>
        <row r="263">
          <cell r="B263" t="str">
            <v>Gestión Tecnológica</v>
          </cell>
        </row>
        <row r="264">
          <cell r="B264" t="str">
            <v>Gestión Jurídica</v>
          </cell>
        </row>
        <row r="265">
          <cell r="B265" t="str">
            <v>Transparencia, Participación, Servicio al Ciudadano y Comunicación</v>
          </cell>
        </row>
        <row r="266">
          <cell r="B266" t="str">
            <v>Evaluación y Control Institucional</v>
          </cell>
        </row>
        <row r="269">
          <cell r="B269" t="str">
            <v xml:space="preserve"> 1.Gobernanza e institucionalidad moderna para el transporte y la logística eficientes y seguros</v>
          </cell>
        </row>
        <row r="270">
          <cell r="B270" t="str">
            <v>2. Desarrollar proyectos de Asociación Público Privada que propendan por la intermodalidad, la movilidad y la sostenibilidad</v>
          </cell>
        </row>
        <row r="274">
          <cell r="B274" t="str">
            <v>1.1.  Fortalecer la institucionalidad de la Entidad</v>
          </cell>
        </row>
        <row r="275">
          <cell r="B275" t="str">
            <v>1.2. Generar confianza en los ciudadanos, Estado e inversionistas</v>
          </cell>
        </row>
        <row r="276">
          <cell r="B276" t="str">
            <v xml:space="preserve">2.1. Estructurar proyectos de infraestructura de transporte </v>
          </cell>
        </row>
        <row r="277">
          <cell r="B277" t="str">
            <v>2.2. Gestionar la ejecución de proyectos de infraestructura  de transporte</v>
          </cell>
        </row>
        <row r="278">
          <cell r="B278" t="str">
            <v>2.3. Gestionar la ejecución de proyectos en otros modos de transporte</v>
          </cell>
        </row>
        <row r="279">
          <cell r="B279" t="str">
            <v>2.4. Gestionar la implementación de protolocos de bioseguridad en los proyectos de infraestructura de transporte</v>
          </cell>
        </row>
        <row r="282">
          <cell r="B282" t="str">
            <v>1.1.1 Diseño e Implementación  del nuevo esquema de Gobierno Corporativo  de la ANI</v>
          </cell>
        </row>
        <row r="283">
          <cell r="B283" t="str">
            <v xml:space="preserve">1.1.2 Fortalecimiento de la capacidad de gestión y eficiencia de la ANI </v>
          </cell>
        </row>
        <row r="284">
          <cell r="B284" t="str">
            <v>1.1.3 Optimización del  sistema de información misional de la Entidad</v>
          </cell>
        </row>
        <row r="285">
          <cell r="B285" t="str">
            <v xml:space="preserve">1.2.1 Socialización con las partes interesadas, de todos los proyectos de infraestructura de transporte a cargo de la ANI.  </v>
          </cell>
        </row>
        <row r="286">
          <cell r="B286" t="str">
            <v>1.2.2 Implementación y optimización de mecanismos de transparencia para la gestión de la Entidad.</v>
          </cell>
        </row>
        <row r="287">
          <cell r="B287" t="str">
            <v>2.1.1 Diseño e implementación del Programa de concesiones 5G</v>
          </cell>
        </row>
        <row r="288">
          <cell r="B288" t="str">
            <v>2.1.2 Adjudicación de Proyectos de Infraestructura de Transporte, bajo el esquema de Asociación Público Privada</v>
          </cell>
        </row>
        <row r="289">
          <cell r="B289" t="str">
            <v>2.2.1 Ampliación de la red vial nacional (proyectos de infraestructura de transporte del modo carretero, 1a a 3a generación de concesiones)</v>
          </cell>
        </row>
        <row r="290">
          <cell r="B290" t="str">
            <v>2.2.2 Finalización de etapa de construcción e inicio de la etapa de operación de los proyectos de cuarta generación</v>
          </cell>
        </row>
        <row r="291">
          <cell r="B291" t="str">
            <v>2.2.3 Gestión para la construcción de las vías primarias bajo el esqeuma de concesiones 4G programadas para el cuatrenio</v>
          </cell>
        </row>
        <row r="292">
          <cell r="B292" t="str">
            <v>2.2.4 Gestión para la rehabilitación y mantenimiento de las vías primarias bajo el esqeuma de concesiones 4G programadas para el cuatrenio</v>
          </cell>
        </row>
        <row r="293">
          <cell r="B293" t="str">
            <v>2.3.1 Reactivación de la operación comercial en vías férreas a cargo de la ANI</v>
          </cell>
        </row>
        <row r="294">
          <cell r="B294" t="str">
            <v>2.3.2 Impulso para modernización de los aeropuertos concesionados</v>
          </cell>
        </row>
        <row r="295">
          <cell r="B295" t="str">
            <v>2.3.3 Impulso para modernización de los puertos concesionados</v>
          </cell>
        </row>
        <row r="296">
          <cell r="B296" t="str">
            <v>2.4.1 Proyectos con protocolo de bioseguridad implementado</v>
          </cell>
        </row>
        <row r="300">
          <cell r="B300" t="str">
            <v>1. Apoyar el desarrollo de la infraestructura de transporte en los diferentes modos.</v>
          </cell>
        </row>
        <row r="301">
          <cell r="B301" t="str">
            <v>2. Gestionar el desarrollo adecuado de los contratos de concesión en ejecución y la adecuada gestión de los riesgos y oportunidades de mejora de los procesos</v>
          </cell>
        </row>
        <row r="302">
          <cell r="B302" t="str">
            <v>3. Generar confianza en los ciudadanos, Estado, inversionistas, y usuarios de infraestructura.</v>
          </cell>
        </row>
        <row r="303">
          <cell r="B303" t="str">
            <v>4. Fortalecer la gestión institucional fundamentados en el mejoramiento continuo.</v>
          </cell>
        </row>
        <row r="306">
          <cell r="B306" t="str">
            <v>Amazonas</v>
          </cell>
        </row>
        <row r="307">
          <cell r="B307" t="str">
            <v>Antioquia</v>
          </cell>
        </row>
        <row r="308">
          <cell r="B308" t="str">
            <v>Arauca</v>
          </cell>
        </row>
        <row r="309">
          <cell r="B309" t="str">
            <v>Atlántico</v>
          </cell>
        </row>
        <row r="310">
          <cell r="B310" t="str">
            <v>Bolívar</v>
          </cell>
        </row>
        <row r="311">
          <cell r="B311" t="str">
            <v>Boyacá</v>
          </cell>
        </row>
        <row r="312">
          <cell r="B312" t="str">
            <v>Caldas</v>
          </cell>
        </row>
        <row r="313">
          <cell r="B313" t="str">
            <v>Caquetá</v>
          </cell>
        </row>
        <row r="314">
          <cell r="B314" t="str">
            <v>Casanare</v>
          </cell>
        </row>
        <row r="315">
          <cell r="B315" t="str">
            <v>Cauca</v>
          </cell>
        </row>
        <row r="316">
          <cell r="B316" t="str">
            <v>Cesar</v>
          </cell>
        </row>
        <row r="317">
          <cell r="B317" t="str">
            <v>Chocó</v>
          </cell>
        </row>
        <row r="318">
          <cell r="B318" t="str">
            <v>Córdoba</v>
          </cell>
        </row>
        <row r="319">
          <cell r="B319" t="str">
            <v>Cundinamarca</v>
          </cell>
        </row>
        <row r="320">
          <cell r="B320" t="str">
            <v>Guainía</v>
          </cell>
        </row>
        <row r="321">
          <cell r="B321" t="str">
            <v>Guaviare</v>
          </cell>
        </row>
        <row r="322">
          <cell r="B322" t="str">
            <v>Huila</v>
          </cell>
        </row>
        <row r="323">
          <cell r="B323" t="str">
            <v>La Guajira</v>
          </cell>
        </row>
        <row r="324">
          <cell r="B324" t="str">
            <v>Magdalena</v>
          </cell>
        </row>
        <row r="325">
          <cell r="B325" t="str">
            <v>Meta</v>
          </cell>
        </row>
        <row r="326">
          <cell r="B326" t="str">
            <v>Nariño</v>
          </cell>
        </row>
        <row r="327">
          <cell r="B327" t="str">
            <v>Norte de Santander</v>
          </cell>
        </row>
        <row r="328">
          <cell r="B328" t="str">
            <v>Putumayo</v>
          </cell>
        </row>
        <row r="329">
          <cell r="B329" t="str">
            <v>Quindío</v>
          </cell>
        </row>
        <row r="330">
          <cell r="B330" t="str">
            <v>Risaralda</v>
          </cell>
        </row>
        <row r="331">
          <cell r="B331" t="str">
            <v>San Andrés y Providencia</v>
          </cell>
        </row>
        <row r="332">
          <cell r="B332" t="str">
            <v>Santander</v>
          </cell>
        </row>
        <row r="333">
          <cell r="B333" t="str">
            <v>Sucre</v>
          </cell>
        </row>
        <row r="334">
          <cell r="B334" t="str">
            <v>Tolima</v>
          </cell>
        </row>
        <row r="335">
          <cell r="B335" t="str">
            <v>Valle del Cauca</v>
          </cell>
        </row>
        <row r="336">
          <cell r="B336" t="str">
            <v>Vaupés</v>
          </cell>
        </row>
        <row r="337">
          <cell r="B337" t="str">
            <v>Vichada</v>
          </cell>
        </row>
        <row r="338">
          <cell r="B338" t="str">
            <v>Vichada</v>
          </cell>
        </row>
        <row r="339">
          <cell r="B339" t="str">
            <v>Nación.</v>
          </cell>
        </row>
        <row r="340">
          <cell r="B340" t="str">
            <v>N.A.</v>
          </cell>
        </row>
        <row r="343">
          <cell r="B343" t="str">
            <v>1. Talento  Humano</v>
          </cell>
        </row>
        <row r="344">
          <cell r="B344" t="str">
            <v>2. Direccionamiento  Estratégico y  planeación</v>
          </cell>
        </row>
        <row r="345">
          <cell r="B345" t="str">
            <v>3. Gestión con Valores para  Resultados</v>
          </cell>
        </row>
        <row r="346">
          <cell r="B346" t="str">
            <v>4. Evaluación  de  Resultados</v>
          </cell>
        </row>
        <row r="347">
          <cell r="B347" t="str">
            <v>5. Información Y  Comunicación</v>
          </cell>
        </row>
        <row r="348">
          <cell r="B348" t="str">
            <v>6. Gestión  del Conocimiento  y  la Innovación</v>
          </cell>
        </row>
        <row r="349">
          <cell r="B349" t="str">
            <v>7. Control  Interno</v>
          </cell>
        </row>
        <row r="352">
          <cell r="B352" t="str">
            <v>1.1.   Política de  Gestión  Estratégica del Talento  Humano - GETH</v>
          </cell>
        </row>
        <row r="353">
          <cell r="B353" t="str">
            <v>1.2.   Política de Integridad</v>
          </cell>
        </row>
        <row r="354">
          <cell r="B354" t="str">
            <v>2.1.   Planeación Institucional</v>
          </cell>
        </row>
        <row r="355">
          <cell r="B355" t="str">
            <v>2.2.   Gestión Presupuestal y Eficiencia del gasto público.</v>
          </cell>
        </row>
        <row r="356">
          <cell r="B356" t="str">
            <v>3.1.   Fortalecimiento organizacional y Simplificación de procesos</v>
          </cell>
        </row>
        <row r="357">
          <cell r="B357" t="str">
            <v>3.2.   Gobierno Digital-TIC para la Gestión</v>
          </cell>
        </row>
        <row r="358">
          <cell r="B358" t="str">
            <v xml:space="preserve">3.3.   Seguridad Digital </v>
          </cell>
        </row>
        <row r="359">
          <cell r="B359" t="str">
            <v>3.4.   Defensa Jurídica</v>
          </cell>
        </row>
        <row r="360">
          <cell r="B360" t="str">
            <v>3.5.   Servicio al Ciudadano</v>
          </cell>
        </row>
        <row r="361">
          <cell r="B361" t="str">
            <v>3.6. Racionalización  de Trámites</v>
          </cell>
        </row>
        <row r="362">
          <cell r="B362" t="str">
            <v>3.7. Participación Ciudadana en la Gestión</v>
          </cell>
        </row>
        <row r="363">
          <cell r="B363" t="str">
            <v xml:space="preserve">3.8. Política Mejora Normativa </v>
          </cell>
        </row>
        <row r="364">
          <cell r="B364" t="str">
            <v xml:space="preserve">4.1. Seguimiento y  Evaluación del Desempeño Institucional </v>
          </cell>
        </row>
        <row r="365">
          <cell r="B365" t="str">
            <v>5.1. Política de Gestión Documental</v>
          </cell>
        </row>
        <row r="366">
          <cell r="B366" t="str">
            <v>5.2. Política de Transparencia, acceso a la Información Pública y lucha contra la corrupción.</v>
          </cell>
        </row>
        <row r="367">
          <cell r="B367" t="str">
            <v>6.1. Gestión del Conocimiento y  la Innovación</v>
          </cell>
        </row>
        <row r="368">
          <cell r="B368" t="str">
            <v>7.1. Control Interno</v>
          </cell>
        </row>
        <row r="372">
          <cell r="B372" t="str">
            <v>PAAC-(Plan Anticorrupción y de Atención al Ciudadano)</v>
          </cell>
        </row>
        <row r="373">
          <cell r="B373" t="str">
            <v>PINAR-(Plan Institucional de Archivos de la Entidad)­</v>
          </cell>
        </row>
        <row r="374">
          <cell r="B374" t="str">
            <v>PAA-(Plan Anual de Adquisiciones)</v>
          </cell>
        </row>
        <row r="375">
          <cell r="B375" t="str">
            <v>PAV-(Plan Anual de Vacantes)</v>
          </cell>
        </row>
        <row r="376">
          <cell r="B376" t="str">
            <v>PPRH-(Plan de Previsión de Recursos Humanos)</v>
          </cell>
        </row>
        <row r="377">
          <cell r="B377" t="str">
            <v>PETH-(Plan Estratégico de Talento Humano)</v>
          </cell>
        </row>
        <row r="378">
          <cell r="B378" t="str">
            <v>PIC-(Plan Institucional de Capacitación)</v>
          </cell>
        </row>
        <row r="379">
          <cell r="B379" t="str">
            <v>PII-(Plan de Incentivos Institucionales)</v>
          </cell>
        </row>
        <row r="380">
          <cell r="B380" t="str">
            <v>PTASST-(Plan de Trabajo Anual en Seguridad y Salud en el Trabajo)</v>
          </cell>
        </row>
        <row r="381">
          <cell r="B381" t="str">
            <v>PETI-(Plan Estratégico de Tecnologías de la Información y las Comunicaciones)</v>
          </cell>
        </row>
        <row r="382">
          <cell r="B382" t="str">
            <v>PTRSPI- (Plan de Tratamiento de Riesgos de Seguridad y Privacidad de la Información)</v>
          </cell>
        </row>
        <row r="383">
          <cell r="B383" t="str">
            <v>PSPI-(Plan de Seguridad y Privacidad de la Información)</v>
          </cell>
        </row>
        <row r="386">
          <cell r="B386" t="str">
            <v>Gestión de riesgos de corrupción – Mapa de Riesgos</v>
          </cell>
        </row>
        <row r="387">
          <cell r="B387" t="str">
            <v>Estrategia de Servicio al Ciudadano</v>
          </cell>
        </row>
        <row r="388">
          <cell r="B388" t="str">
            <v>Estrategia de Participación Ciudadana</v>
          </cell>
        </row>
        <row r="389">
          <cell r="B389" t="str">
            <v xml:space="preserve">Mecanismos de Rendición de Cuentas </v>
          </cell>
        </row>
        <row r="390">
          <cell r="B390" t="str">
            <v>Racionalización de Tramites</v>
          </cell>
        </row>
        <row r="391">
          <cell r="B391" t="str">
            <v>Transparencia en la gestión y acceso a la información pública</v>
          </cell>
        </row>
        <row r="392">
          <cell r="B392" t="str">
            <v>Iniciativas Adicionales</v>
          </cell>
        </row>
        <row r="395">
          <cell r="B395" t="str">
            <v>Actividad Riesgos Procesos-9001</v>
          </cell>
        </row>
        <row r="396">
          <cell r="B396" t="str">
            <v>Actividad Riesgo de Corrupción</v>
          </cell>
        </row>
        <row r="397">
          <cell r="B397" t="str">
            <v>Actividad Riesgo Seguridad de la Información</v>
          </cell>
        </row>
        <row r="398">
          <cell r="B398" t="str">
            <v>Actividad Riesgos Soborno-37001</v>
          </cell>
        </row>
        <row r="401">
          <cell r="B401" t="str">
            <v>Ambiente de control</v>
          </cell>
        </row>
        <row r="402">
          <cell r="B402" t="str">
            <v>Evaluación del riesgo</v>
          </cell>
        </row>
        <row r="403">
          <cell r="B403" t="str">
            <v>Actividades de control</v>
          </cell>
        </row>
        <row r="404">
          <cell r="B404" t="str">
            <v>Información y comunicación</v>
          </cell>
        </row>
        <row r="405">
          <cell r="B405" t="str">
            <v>Actividades de monitoreo</v>
          </cell>
        </row>
        <row r="408">
          <cell r="B408" t="str">
            <v>Construcción de Puentes Peatonales</v>
          </cell>
        </row>
        <row r="409">
          <cell r="B409" t="str">
            <v>Construcción de Puentes Vehiculares</v>
          </cell>
        </row>
        <row r="410">
          <cell r="B410" t="str">
            <v xml:space="preserve">Viaducto  </v>
          </cell>
        </row>
        <row r="411">
          <cell r="B411" t="str">
            <v xml:space="preserve">Intervención túneles </v>
          </cell>
        </row>
        <row r="412">
          <cell r="B412" t="str">
            <v xml:space="preserve">Sitios Críticos </v>
          </cell>
        </row>
        <row r="415">
          <cell r="B415" t="str">
            <v xml:space="preserve">Construcción Doble Calzada </v>
          </cell>
        </row>
        <row r="416">
          <cell r="B416" t="str">
            <v xml:space="preserve">Construcción Segunda Calzada </v>
          </cell>
        </row>
        <row r="417">
          <cell r="B417" t="str">
            <v>Construcción Calzada Sencilla</v>
          </cell>
        </row>
        <row r="418">
          <cell r="B418" t="str">
            <v xml:space="preserve">Construcción Tercer carril </v>
          </cell>
        </row>
        <row r="422">
          <cell r="B422" t="str">
            <v>SI</v>
          </cell>
        </row>
        <row r="425">
          <cell r="B425" t="str">
            <v>1: Fin de la pobreza</v>
          </cell>
        </row>
        <row r="426">
          <cell r="B426" t="str">
            <v>2: Hambre cero</v>
          </cell>
        </row>
        <row r="427">
          <cell r="B427" t="str">
            <v>3: Salud y bienestar</v>
          </cell>
        </row>
        <row r="428">
          <cell r="B428" t="str">
            <v>4: Educación de calidad</v>
          </cell>
        </row>
        <row r="429">
          <cell r="B429" t="str">
            <v>5: Igualdad de Género</v>
          </cell>
        </row>
        <row r="430">
          <cell r="B430" t="str">
            <v>6: Agua limpia y saneamiento</v>
          </cell>
        </row>
        <row r="431">
          <cell r="B431" t="str">
            <v>7: Energía asequible y no contaminante</v>
          </cell>
        </row>
        <row r="432">
          <cell r="B432" t="str">
            <v>8: Trabajo decente y crecimiento económico</v>
          </cell>
        </row>
        <row r="433">
          <cell r="B433" t="str">
            <v>9: Industria, innovación e infraestructura</v>
          </cell>
        </row>
        <row r="434">
          <cell r="B434" t="str">
            <v>10: Reducción de las desigualdades</v>
          </cell>
        </row>
        <row r="435">
          <cell r="B435" t="str">
            <v>11: Ciudades y comunidades sostenibles</v>
          </cell>
        </row>
        <row r="436">
          <cell r="B436" t="str">
            <v>12: Producción y consumo responsable</v>
          </cell>
        </row>
        <row r="437">
          <cell r="B437" t="str">
            <v>13: Acción por el clima</v>
          </cell>
        </row>
        <row r="438">
          <cell r="B438" t="str">
            <v>14: Vida submarina</v>
          </cell>
        </row>
        <row r="439">
          <cell r="B439" t="str">
            <v>15: Vida de ecosistemas terrestres</v>
          </cell>
        </row>
        <row r="440">
          <cell r="B440" t="str">
            <v>16: Paz, justicia e instituciones sólidas</v>
          </cell>
        </row>
        <row r="441">
          <cell r="B441" t="str">
            <v>17: Alianza para lograr los objetivos</v>
          </cell>
        </row>
      </sheetData>
      <sheetData sheetId="8"/>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E9ECD-B78B-43D6-9610-7C691C6D0498}">
  <sheetPr>
    <tabColor rgb="FF3333CC"/>
    <pageSetUpPr fitToPage="1"/>
  </sheetPr>
  <dimension ref="A1:AQ45"/>
  <sheetViews>
    <sheetView showGridLines="0" tabSelected="1" zoomScale="55" zoomScaleNormal="55" workbookViewId="0">
      <selection activeCell="D23" sqref="D23"/>
    </sheetView>
  </sheetViews>
  <sheetFormatPr baseColWidth="10" defaultColWidth="11.42578125" defaultRowHeight="26.25" x14ac:dyDescent="0.25"/>
  <cols>
    <col min="1" max="1" width="40.5703125" style="1" customWidth="1"/>
    <col min="2" max="2" width="54.140625" style="1" customWidth="1"/>
    <col min="3" max="3" width="73.85546875" style="1" customWidth="1"/>
    <col min="4" max="4" width="27.140625" style="1" customWidth="1"/>
    <col min="5" max="5" width="37.7109375" style="1" hidden="1" customWidth="1"/>
    <col min="6" max="7" width="27.7109375" style="1" hidden="1" customWidth="1"/>
    <col min="8" max="8" width="34.140625" style="1" hidden="1" customWidth="1"/>
    <col min="9" max="10" width="27.7109375" style="1" customWidth="1"/>
    <col min="11" max="11" width="39.42578125" style="2" hidden="1" customWidth="1"/>
    <col min="12" max="12" width="37.7109375" style="2" hidden="1" customWidth="1"/>
    <col min="13" max="13" width="40.140625" style="2" hidden="1" customWidth="1"/>
    <col min="14" max="14" width="31.28515625" style="2" hidden="1" customWidth="1"/>
    <col min="15" max="16" width="31.28515625" style="2" customWidth="1"/>
    <col min="17" max="17" width="29.85546875" style="2" hidden="1" customWidth="1"/>
    <col min="18" max="19" width="27.7109375" style="2" hidden="1" customWidth="1"/>
    <col min="20" max="20" width="80.7109375" style="1" customWidth="1"/>
    <col min="21" max="21" width="39.140625" style="1" bestFit="1" customWidth="1"/>
    <col min="22" max="23" width="27.7109375" style="1" hidden="1" customWidth="1"/>
    <col min="24" max="24" width="33.140625" style="1" hidden="1" customWidth="1"/>
    <col min="25" max="25" width="27.7109375" style="1" hidden="1" customWidth="1"/>
    <col min="26" max="26" width="45.42578125" style="1" customWidth="1"/>
    <col min="27" max="27" width="76.5703125" style="1" customWidth="1"/>
    <col min="28" max="28" width="27.42578125" style="1" bestFit="1" customWidth="1"/>
    <col min="29" max="29" width="17" style="1" customWidth="1"/>
    <col min="30" max="30" width="26.42578125" style="1" customWidth="1"/>
    <col min="31" max="31" width="33.7109375" style="1" bestFit="1" customWidth="1"/>
    <col min="32" max="32" width="24.140625" style="1" hidden="1" customWidth="1"/>
    <col min="33" max="33" width="29.28515625" style="1" customWidth="1"/>
    <col min="34" max="35" width="15.5703125" style="1" hidden="1" customWidth="1"/>
    <col min="36" max="36" width="34.140625" style="1" hidden="1" customWidth="1"/>
    <col min="37" max="37" width="25.85546875" style="1" hidden="1" customWidth="1"/>
    <col min="38" max="38" width="121.42578125" style="1" customWidth="1"/>
    <col min="39" max="39" width="80.140625" style="1" customWidth="1"/>
    <col min="40" max="40" width="14.42578125" style="1" customWidth="1"/>
    <col min="41" max="42" width="11.42578125" style="1"/>
    <col min="43" max="43" width="19" style="1" bestFit="1" customWidth="1"/>
    <col min="44" max="16384" width="11.42578125" style="1"/>
  </cols>
  <sheetData>
    <row r="1" spans="2:39" x14ac:dyDescent="0.25">
      <c r="B1" s="1" t="s">
        <v>0</v>
      </c>
    </row>
    <row r="14" spans="2:39" x14ac:dyDescent="0.25">
      <c r="T14" s="3"/>
    </row>
    <row r="15" spans="2:39" ht="61.5" x14ac:dyDescent="0.25">
      <c r="C15" s="3"/>
      <c r="I15" s="3"/>
      <c r="J15" s="3"/>
      <c r="K15" s="3"/>
      <c r="L15" s="3"/>
      <c r="M15" s="3"/>
      <c r="N15" s="3"/>
      <c r="O15" s="3"/>
      <c r="P15" s="3"/>
      <c r="Q15" s="3"/>
      <c r="R15" s="3"/>
      <c r="S15" s="3"/>
      <c r="V15" s="4"/>
      <c r="W15" s="3"/>
      <c r="X15" s="3"/>
      <c r="Y15" s="4"/>
      <c r="Z15" s="3"/>
      <c r="AA15" s="3"/>
      <c r="AB15" s="3"/>
      <c r="AC15" s="3"/>
      <c r="AD15" s="3"/>
      <c r="AE15" s="3"/>
      <c r="AF15" s="3"/>
      <c r="AG15" s="3"/>
      <c r="AH15" s="3"/>
      <c r="AI15" s="3"/>
      <c r="AJ15" s="3"/>
      <c r="AK15" s="3"/>
      <c r="AL15" s="3"/>
      <c r="AM15" s="3"/>
    </row>
    <row r="16" spans="2:39" ht="46.5" x14ac:dyDescent="0.25">
      <c r="J16" s="3"/>
      <c r="K16" s="3"/>
      <c r="L16" s="3"/>
      <c r="M16" s="3"/>
      <c r="N16" s="3"/>
      <c r="O16" s="3"/>
      <c r="P16" s="3"/>
      <c r="Q16" s="3"/>
      <c r="R16" s="3"/>
      <c r="S16" s="3"/>
      <c r="V16" s="5"/>
      <c r="W16" s="3"/>
      <c r="X16" s="3"/>
      <c r="Y16" s="5"/>
      <c r="Z16" s="3"/>
      <c r="AA16" s="3"/>
      <c r="AB16" s="3"/>
      <c r="AC16" s="3"/>
      <c r="AD16" s="3"/>
      <c r="AE16" s="3"/>
      <c r="AF16" s="6"/>
      <c r="AG16" s="6"/>
      <c r="AH16" s="3"/>
      <c r="AI16" s="3"/>
      <c r="AJ16" s="3"/>
      <c r="AK16" s="3"/>
      <c r="AL16" s="3"/>
      <c r="AM16" s="3"/>
    </row>
    <row r="17" spans="1:43" ht="46.5" x14ac:dyDescent="0.25">
      <c r="J17" s="3"/>
      <c r="K17" s="3"/>
      <c r="L17" s="3"/>
      <c r="M17" s="3"/>
      <c r="N17" s="3"/>
      <c r="O17" s="3"/>
      <c r="P17" s="3"/>
      <c r="Q17" s="3"/>
      <c r="R17" s="3"/>
      <c r="S17" s="3"/>
      <c r="T17" s="5"/>
      <c r="U17" s="3"/>
      <c r="V17" s="3"/>
      <c r="W17" s="3"/>
      <c r="X17" s="3"/>
      <c r="Y17" s="3"/>
      <c r="Z17" s="3"/>
      <c r="AA17" s="3"/>
      <c r="AB17" s="3"/>
      <c r="AC17" s="3"/>
      <c r="AD17" s="3"/>
      <c r="AE17" s="7"/>
      <c r="AF17" s="8"/>
      <c r="AG17" s="8"/>
      <c r="AH17" s="3"/>
      <c r="AI17" s="3"/>
      <c r="AJ17" s="3"/>
      <c r="AK17" s="3"/>
      <c r="AL17" s="3"/>
      <c r="AM17" s="3"/>
    </row>
    <row r="18" spans="1:43" ht="46.5" x14ac:dyDescent="0.25">
      <c r="J18" s="3"/>
      <c r="K18" s="3"/>
      <c r="L18" s="3"/>
      <c r="M18" s="3"/>
      <c r="N18" s="3"/>
      <c r="O18" s="3"/>
      <c r="P18" s="3"/>
      <c r="Q18" s="3"/>
      <c r="R18" s="3"/>
      <c r="S18" s="3"/>
      <c r="T18" s="5"/>
      <c r="U18" s="3"/>
      <c r="V18" s="3"/>
      <c r="W18" s="3"/>
      <c r="X18" s="3"/>
      <c r="Y18" s="3"/>
      <c r="Z18" s="3"/>
      <c r="AA18" s="3"/>
      <c r="AB18" s="3"/>
      <c r="AC18" s="3"/>
      <c r="AD18" s="3"/>
      <c r="AE18" s="7"/>
      <c r="AF18" s="8"/>
      <c r="AG18" s="8"/>
      <c r="AH18" s="3"/>
      <c r="AI18" s="3"/>
      <c r="AK18" s="9"/>
      <c r="AL18" s="10"/>
      <c r="AM18" s="10"/>
    </row>
    <row r="19" spans="1:43" ht="46.5" x14ac:dyDescent="0.25">
      <c r="J19" s="3"/>
      <c r="K19" s="3"/>
      <c r="L19" s="3"/>
      <c r="M19" s="3"/>
      <c r="N19" s="3"/>
      <c r="O19" s="3"/>
      <c r="P19" s="3"/>
      <c r="Q19" s="3"/>
      <c r="R19" s="3"/>
      <c r="S19" s="3"/>
      <c r="T19" s="5"/>
      <c r="U19" s="3"/>
      <c r="V19" s="3"/>
      <c r="W19" s="3"/>
      <c r="X19" s="3"/>
      <c r="Y19" s="3"/>
      <c r="Z19" s="3"/>
      <c r="AA19" s="5" t="s">
        <v>113</v>
      </c>
      <c r="AB19" s="3"/>
      <c r="AC19" s="3"/>
      <c r="AD19" s="3"/>
      <c r="AE19" s="3"/>
      <c r="AF19" s="3"/>
      <c r="AG19" s="3"/>
      <c r="AH19" s="3"/>
      <c r="AI19" s="3"/>
      <c r="AK19" s="11"/>
      <c r="AL19" s="10"/>
      <c r="AM19" s="10"/>
    </row>
    <row r="20" spans="1:43" ht="46.5" x14ac:dyDescent="0.25">
      <c r="J20" s="3"/>
      <c r="K20" s="3"/>
      <c r="L20" s="3"/>
      <c r="M20" s="3"/>
      <c r="N20" s="3"/>
      <c r="O20" s="3"/>
      <c r="P20" s="3"/>
      <c r="Q20" s="3"/>
      <c r="R20" s="3"/>
      <c r="S20" s="3"/>
      <c r="T20" s="3"/>
      <c r="U20" s="3"/>
      <c r="V20" s="3"/>
      <c r="W20" s="3"/>
      <c r="X20" s="3"/>
      <c r="Y20" s="3"/>
      <c r="Z20" s="3"/>
      <c r="AA20" s="5"/>
      <c r="AB20" s="3"/>
      <c r="AC20" s="3"/>
      <c r="AD20" s="3"/>
      <c r="AE20" s="3"/>
      <c r="AF20" s="3"/>
      <c r="AG20" s="3"/>
      <c r="AH20" s="3"/>
      <c r="AI20" s="3"/>
      <c r="AK20" s="11"/>
      <c r="AL20" s="10"/>
      <c r="AM20" s="10"/>
    </row>
    <row r="21" spans="1:43" ht="109.5" x14ac:dyDescent="0.25">
      <c r="C21" s="12" t="s">
        <v>1</v>
      </c>
      <c r="D21" s="13">
        <v>0.79800000000000004</v>
      </c>
      <c r="J21" s="3"/>
      <c r="K21" s="3"/>
      <c r="L21" s="3"/>
      <c r="M21" s="3"/>
      <c r="N21" s="3"/>
      <c r="O21" s="3"/>
      <c r="P21" s="3"/>
      <c r="Q21" s="3"/>
      <c r="R21" s="3"/>
      <c r="S21" s="3"/>
      <c r="T21" s="3"/>
      <c r="U21" s="3"/>
      <c r="V21" s="3"/>
      <c r="W21" s="3"/>
      <c r="X21" s="3"/>
      <c r="Y21" s="3"/>
      <c r="Z21" s="3"/>
      <c r="AA21" s="3"/>
      <c r="AB21" s="3"/>
      <c r="AC21" s="3"/>
      <c r="AD21" s="3"/>
      <c r="AE21" s="3"/>
      <c r="AF21" s="3"/>
      <c r="AG21" s="3"/>
      <c r="AH21" s="3"/>
      <c r="AI21" s="3"/>
      <c r="AK21" s="11"/>
      <c r="AL21" s="14"/>
      <c r="AM21" s="14"/>
    </row>
    <row r="22" spans="1:43" ht="78" x14ac:dyDescent="0.25">
      <c r="C22" s="12" t="s">
        <v>110</v>
      </c>
      <c r="D22" s="13">
        <v>0.53400000000000003</v>
      </c>
      <c r="H22" s="11"/>
      <c r="J22" s="3"/>
      <c r="K22" s="3"/>
      <c r="L22" s="3"/>
      <c r="M22" s="3"/>
      <c r="N22" s="3"/>
      <c r="O22" s="3"/>
      <c r="P22" s="3"/>
      <c r="Q22" s="3"/>
      <c r="R22" s="3"/>
      <c r="S22" s="3"/>
      <c r="T22" s="3"/>
      <c r="U22" s="3"/>
      <c r="V22" s="3"/>
      <c r="W22" s="3"/>
      <c r="X22" s="3"/>
      <c r="Y22" s="3"/>
      <c r="Z22" s="3"/>
      <c r="AA22" s="3"/>
      <c r="AB22" s="3"/>
      <c r="AC22" s="3"/>
      <c r="AD22" s="3"/>
      <c r="AE22" s="3"/>
      <c r="AF22" s="3"/>
      <c r="AG22" s="3"/>
      <c r="AH22" s="3"/>
      <c r="AI22" s="3"/>
      <c r="AK22" s="11"/>
      <c r="AL22" s="15"/>
      <c r="AM22" s="15"/>
    </row>
    <row r="23" spans="1:43" ht="27" thickBot="1" x14ac:dyDescent="0.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row>
    <row r="24" spans="1:43" ht="47.25" thickBot="1" x14ac:dyDescent="0.3">
      <c r="E24" s="16" t="s">
        <v>2</v>
      </c>
      <c r="F24" s="17" t="s">
        <v>2</v>
      </c>
      <c r="G24" s="18" t="s">
        <v>2</v>
      </c>
      <c r="H24" s="19"/>
      <c r="K24" s="16" t="s">
        <v>2</v>
      </c>
      <c r="L24" s="17" t="s">
        <v>2</v>
      </c>
      <c r="M24" s="18" t="s">
        <v>2</v>
      </c>
      <c r="Q24" s="16"/>
      <c r="R24" s="17"/>
      <c r="S24" s="18"/>
      <c r="V24" s="16" t="s">
        <v>2</v>
      </c>
      <c r="W24" s="17" t="s">
        <v>2</v>
      </c>
      <c r="X24" s="18" t="s">
        <v>2</v>
      </c>
      <c r="Y24" s="20" t="s">
        <v>2</v>
      </c>
      <c r="AD24" s="21"/>
      <c r="AF24" s="22" t="s">
        <v>2</v>
      </c>
      <c r="AG24" s="23"/>
      <c r="AH24" s="22" t="s">
        <v>2</v>
      </c>
      <c r="AI24" s="24"/>
      <c r="AJ24" s="22" t="s">
        <v>2</v>
      </c>
    </row>
    <row r="25" spans="1:43" ht="189.75" thickBot="1" x14ac:dyDescent="0.3">
      <c r="A25" s="25" t="s">
        <v>3</v>
      </c>
      <c r="B25" s="25" t="s">
        <v>4</v>
      </c>
      <c r="C25" s="25" t="s">
        <v>5</v>
      </c>
      <c r="D25" s="26" t="s">
        <v>6</v>
      </c>
      <c r="E25" s="27" t="s">
        <v>7</v>
      </c>
      <c r="F25" s="28" t="s">
        <v>8</v>
      </c>
      <c r="G25" s="29" t="s">
        <v>9</v>
      </c>
      <c r="H25" s="26" t="s">
        <v>10</v>
      </c>
      <c r="I25" s="26" t="s">
        <v>11</v>
      </c>
      <c r="J25" s="26" t="s">
        <v>6</v>
      </c>
      <c r="K25" s="27" t="s">
        <v>12</v>
      </c>
      <c r="L25" s="28" t="s">
        <v>8</v>
      </c>
      <c r="M25" s="29" t="s">
        <v>9</v>
      </c>
      <c r="N25" s="26" t="s">
        <v>13</v>
      </c>
      <c r="O25" s="26" t="s">
        <v>14</v>
      </c>
      <c r="P25" s="26" t="s">
        <v>15</v>
      </c>
      <c r="Q25" s="27" t="s">
        <v>16</v>
      </c>
      <c r="R25" s="28" t="s">
        <v>8</v>
      </c>
      <c r="S25" s="29" t="s">
        <v>9</v>
      </c>
      <c r="T25" s="26" t="s">
        <v>17</v>
      </c>
      <c r="U25" s="26" t="s">
        <v>15</v>
      </c>
      <c r="V25" s="27" t="s">
        <v>18</v>
      </c>
      <c r="W25" s="28" t="s">
        <v>8</v>
      </c>
      <c r="X25" s="29" t="s">
        <v>9</v>
      </c>
      <c r="Y25" s="26" t="s">
        <v>19</v>
      </c>
      <c r="Z25" s="26" t="s">
        <v>20</v>
      </c>
      <c r="AA25" s="26" t="s">
        <v>21</v>
      </c>
      <c r="AB25" s="26" t="s">
        <v>22</v>
      </c>
      <c r="AC25" s="26" t="s">
        <v>82</v>
      </c>
      <c r="AD25" s="26" t="s">
        <v>23</v>
      </c>
      <c r="AE25" s="26" t="s">
        <v>24</v>
      </c>
      <c r="AF25" s="242" t="s">
        <v>25</v>
      </c>
      <c r="AG25" s="243"/>
      <c r="AH25" s="243"/>
      <c r="AI25" s="244"/>
      <c r="AJ25" s="30" t="s">
        <v>26</v>
      </c>
      <c r="AK25" s="26" t="s">
        <v>27</v>
      </c>
      <c r="AL25" s="31" t="s">
        <v>28</v>
      </c>
      <c r="AM25" s="31" t="s">
        <v>29</v>
      </c>
    </row>
    <row r="26" spans="1:43" ht="183.75" x14ac:dyDescent="0.25">
      <c r="A26" s="189" t="s">
        <v>30</v>
      </c>
      <c r="B26" s="189" t="s">
        <v>31</v>
      </c>
      <c r="C26" s="186" t="s">
        <v>32</v>
      </c>
      <c r="D26" s="192">
        <v>0.4</v>
      </c>
      <c r="E26" s="245">
        <f>+SUM(K26:K33)*D26</f>
        <v>0.25362400000000002</v>
      </c>
      <c r="F26" s="248">
        <f>+E26/D26</f>
        <v>0.63405999999999996</v>
      </c>
      <c r="G26" s="251" t="e">
        <f>+SUM(M26:M33)*D26</f>
        <v>#DIV/0!</v>
      </c>
      <c r="H26" s="254"/>
      <c r="I26" s="218" t="s">
        <v>33</v>
      </c>
      <c r="J26" s="192">
        <v>0.49</v>
      </c>
      <c r="K26" s="257">
        <f>+SUM(V26:V30)*J26</f>
        <v>0.63405999999999996</v>
      </c>
      <c r="L26" s="259">
        <f>+K26/J26</f>
        <v>1.294</v>
      </c>
      <c r="M26" s="261" t="e">
        <f>+SUM(X26:X30)*J26</f>
        <v>#DIV/0!</v>
      </c>
      <c r="N26" s="263"/>
      <c r="O26" s="32" t="s">
        <v>34</v>
      </c>
      <c r="P26" s="32">
        <v>0.4</v>
      </c>
      <c r="Q26" s="33">
        <f>+V26*P26</f>
        <v>0.4</v>
      </c>
      <c r="R26" s="34">
        <f>+Q26/P26</f>
        <v>1</v>
      </c>
      <c r="S26" s="35">
        <f>+X26/P26</f>
        <v>0</v>
      </c>
      <c r="T26" s="36" t="s">
        <v>35</v>
      </c>
      <c r="U26" s="37">
        <v>1</v>
      </c>
      <c r="V26" s="38">
        <f>+$U$26*AJ26</f>
        <v>1</v>
      </c>
      <c r="W26" s="39">
        <f t="shared" ref="W26:W37" si="0">+V26/U26</f>
        <v>1</v>
      </c>
      <c r="X26" s="40">
        <f t="shared" ref="X26:X32" si="1">+U26*AF26</f>
        <v>0</v>
      </c>
      <c r="Y26" s="41">
        <f t="shared" ref="Y26:Y32" si="2">+X26/U26</f>
        <v>0</v>
      </c>
      <c r="Z26" s="42" t="s">
        <v>36</v>
      </c>
      <c r="AA26" s="36" t="s">
        <v>83</v>
      </c>
      <c r="AB26" s="43" t="s">
        <v>37</v>
      </c>
      <c r="AC26" s="44">
        <v>1</v>
      </c>
      <c r="AD26" s="45">
        <v>1</v>
      </c>
      <c r="AE26" s="45">
        <v>1</v>
      </c>
      <c r="AF26" s="46"/>
      <c r="AG26" s="47">
        <v>1</v>
      </c>
      <c r="AH26" s="48" t="s">
        <v>38</v>
      </c>
      <c r="AI26" s="49" t="s">
        <v>38</v>
      </c>
      <c r="AJ26" s="50">
        <f t="shared" ref="AJ26:AJ37" si="3">+AE26/AC26</f>
        <v>1</v>
      </c>
      <c r="AK26" s="51"/>
      <c r="AL26" s="52" t="s">
        <v>119</v>
      </c>
      <c r="AM26" s="52"/>
    </row>
    <row r="27" spans="1:43" ht="259.5" customHeight="1" x14ac:dyDescent="0.25">
      <c r="A27" s="190"/>
      <c r="B27" s="190"/>
      <c r="C27" s="187"/>
      <c r="D27" s="193"/>
      <c r="E27" s="246"/>
      <c r="F27" s="249"/>
      <c r="G27" s="252"/>
      <c r="H27" s="255"/>
      <c r="I27" s="219"/>
      <c r="J27" s="193"/>
      <c r="K27" s="258"/>
      <c r="L27" s="260"/>
      <c r="M27" s="262"/>
      <c r="N27" s="264"/>
      <c r="O27" s="199" t="s">
        <v>39</v>
      </c>
      <c r="P27" s="199">
        <v>0.3</v>
      </c>
      <c r="Q27" s="233">
        <f>SUM(V27:V29)*P27</f>
        <v>8.8199999999999987E-2</v>
      </c>
      <c r="R27" s="236">
        <f>+Q27/P27</f>
        <v>0.29399999999999998</v>
      </c>
      <c r="S27" s="239">
        <f>SUM(X27:X29)/P27</f>
        <v>1.05</v>
      </c>
      <c r="T27" s="53" t="s">
        <v>40</v>
      </c>
      <c r="U27" s="54">
        <v>0.3</v>
      </c>
      <c r="V27" s="55">
        <f t="shared" ref="V27:V37" si="4">+U27*AJ27</f>
        <v>0.189</v>
      </c>
      <c r="W27" s="56">
        <f t="shared" si="0"/>
        <v>0.63</v>
      </c>
      <c r="X27" s="57">
        <f t="shared" si="1"/>
        <v>0.315</v>
      </c>
      <c r="Y27" s="58">
        <f t="shared" si="2"/>
        <v>1.05</v>
      </c>
      <c r="Z27" s="59" t="s">
        <v>36</v>
      </c>
      <c r="AA27" s="53" t="s">
        <v>84</v>
      </c>
      <c r="AB27" s="53" t="s">
        <v>111</v>
      </c>
      <c r="AC27" s="60">
        <v>100</v>
      </c>
      <c r="AD27" s="70">
        <v>60</v>
      </c>
      <c r="AE27" s="70">
        <v>63</v>
      </c>
      <c r="AF27" s="61">
        <f>+IF(AE27/AD27&lt;120%,(AE27/AD27),120%)</f>
        <v>1.05</v>
      </c>
      <c r="AG27" s="62">
        <v>1</v>
      </c>
      <c r="AH27" s="63" t="s">
        <v>38</v>
      </c>
      <c r="AI27" s="49" t="s">
        <v>38</v>
      </c>
      <c r="AJ27" s="64">
        <f t="shared" si="3"/>
        <v>0.63</v>
      </c>
      <c r="AK27" s="65"/>
      <c r="AL27" s="66" t="s">
        <v>122</v>
      </c>
      <c r="AM27" s="66"/>
      <c r="AP27" s="67"/>
      <c r="AQ27" s="68"/>
    </row>
    <row r="28" spans="1:43" ht="99.75" customHeight="1" x14ac:dyDescent="0.25">
      <c r="A28" s="190"/>
      <c r="B28" s="190"/>
      <c r="C28" s="187"/>
      <c r="D28" s="193"/>
      <c r="E28" s="246"/>
      <c r="F28" s="249"/>
      <c r="G28" s="252"/>
      <c r="H28" s="255"/>
      <c r="I28" s="219"/>
      <c r="J28" s="193"/>
      <c r="K28" s="258"/>
      <c r="L28" s="260"/>
      <c r="M28" s="262"/>
      <c r="N28" s="264"/>
      <c r="O28" s="200"/>
      <c r="P28" s="200"/>
      <c r="Q28" s="234"/>
      <c r="R28" s="237"/>
      <c r="S28" s="240"/>
      <c r="T28" s="53" t="s">
        <v>103</v>
      </c>
      <c r="U28" s="54">
        <v>0.3</v>
      </c>
      <c r="V28" s="55">
        <f t="shared" si="4"/>
        <v>0.105</v>
      </c>
      <c r="W28" s="56">
        <f t="shared" si="0"/>
        <v>0.35</v>
      </c>
      <c r="X28" s="57">
        <f t="shared" si="1"/>
        <v>0</v>
      </c>
      <c r="Y28" s="58">
        <f t="shared" si="2"/>
        <v>0</v>
      </c>
      <c r="Z28" s="59" t="s">
        <v>41</v>
      </c>
      <c r="AA28" s="53" t="s">
        <v>85</v>
      </c>
      <c r="AB28" s="53" t="s">
        <v>111</v>
      </c>
      <c r="AC28" s="60">
        <v>100</v>
      </c>
      <c r="AD28" s="70">
        <v>0</v>
      </c>
      <c r="AE28" s="70">
        <v>35</v>
      </c>
      <c r="AF28" s="61"/>
      <c r="AG28" s="62">
        <v>1</v>
      </c>
      <c r="AH28" s="63" t="s">
        <v>38</v>
      </c>
      <c r="AI28" s="49" t="s">
        <v>38</v>
      </c>
      <c r="AJ28" s="64">
        <f t="shared" si="3"/>
        <v>0.35</v>
      </c>
      <c r="AK28" s="65"/>
      <c r="AL28" s="66" t="s">
        <v>114</v>
      </c>
      <c r="AM28" s="66"/>
      <c r="AQ28" s="67">
        <f>30%*7%</f>
        <v>2.1000000000000001E-2</v>
      </c>
    </row>
    <row r="29" spans="1:43" ht="105" x14ac:dyDescent="0.25">
      <c r="A29" s="190"/>
      <c r="B29" s="190"/>
      <c r="C29" s="187"/>
      <c r="D29" s="193"/>
      <c r="E29" s="246"/>
      <c r="F29" s="249"/>
      <c r="G29" s="252"/>
      <c r="H29" s="255"/>
      <c r="I29" s="219"/>
      <c r="J29" s="193"/>
      <c r="K29" s="258"/>
      <c r="L29" s="260"/>
      <c r="M29" s="262"/>
      <c r="N29" s="264"/>
      <c r="O29" s="201"/>
      <c r="P29" s="201"/>
      <c r="Q29" s="235"/>
      <c r="R29" s="238"/>
      <c r="S29" s="241"/>
      <c r="T29" s="53" t="s">
        <v>104</v>
      </c>
      <c r="U29" s="54">
        <v>0.4</v>
      </c>
      <c r="V29" s="55">
        <f t="shared" si="4"/>
        <v>0</v>
      </c>
      <c r="W29" s="56">
        <f t="shared" si="0"/>
        <v>0</v>
      </c>
      <c r="X29" s="57">
        <f t="shared" si="1"/>
        <v>0</v>
      </c>
      <c r="Y29" s="58">
        <f t="shared" si="2"/>
        <v>0</v>
      </c>
      <c r="Z29" s="59" t="s">
        <v>41</v>
      </c>
      <c r="AA29" s="53" t="s">
        <v>86</v>
      </c>
      <c r="AB29" s="53" t="s">
        <v>37</v>
      </c>
      <c r="AC29" s="60">
        <v>1</v>
      </c>
      <c r="AD29" s="71">
        <v>0</v>
      </c>
      <c r="AE29" s="71">
        <v>0</v>
      </c>
      <c r="AF29" s="61"/>
      <c r="AG29" s="62">
        <v>1</v>
      </c>
      <c r="AH29" s="63" t="s">
        <v>38</v>
      </c>
      <c r="AI29" s="49" t="s">
        <v>38</v>
      </c>
      <c r="AJ29" s="64">
        <f t="shared" si="3"/>
        <v>0</v>
      </c>
      <c r="AK29" s="65"/>
      <c r="AL29" s="66" t="s">
        <v>121</v>
      </c>
      <c r="AM29" s="66"/>
      <c r="AQ29" s="67"/>
    </row>
    <row r="30" spans="1:43" ht="171" customHeight="1" x14ac:dyDescent="0.25">
      <c r="A30" s="190"/>
      <c r="B30" s="190"/>
      <c r="C30" s="187"/>
      <c r="D30" s="193"/>
      <c r="E30" s="246"/>
      <c r="F30" s="249"/>
      <c r="G30" s="252"/>
      <c r="H30" s="255"/>
      <c r="I30" s="267"/>
      <c r="J30" s="202"/>
      <c r="K30" s="258"/>
      <c r="L30" s="260"/>
      <c r="M30" s="262"/>
      <c r="N30" s="264"/>
      <c r="O30" s="184" t="s">
        <v>42</v>
      </c>
      <c r="P30" s="180">
        <v>0.3</v>
      </c>
      <c r="Q30" s="181">
        <f>SUM(V30:V30)*P30</f>
        <v>0</v>
      </c>
      <c r="R30" s="182">
        <f>+Q30/P30</f>
        <v>0</v>
      </c>
      <c r="S30" s="178" t="e" cm="1">
        <f t="array" ref="S30">SUM(X30:X30/P30)</f>
        <v>#DIV/0!</v>
      </c>
      <c r="T30" s="53" t="s">
        <v>43</v>
      </c>
      <c r="U30" s="54">
        <v>1</v>
      </c>
      <c r="V30" s="55">
        <f t="shared" si="4"/>
        <v>0</v>
      </c>
      <c r="W30" s="56">
        <f t="shared" si="0"/>
        <v>0</v>
      </c>
      <c r="X30" s="57" t="e">
        <f t="shared" si="1"/>
        <v>#DIV/0!</v>
      </c>
      <c r="Y30" s="58" t="e">
        <f t="shared" si="2"/>
        <v>#DIV/0!</v>
      </c>
      <c r="Z30" s="59" t="s">
        <v>41</v>
      </c>
      <c r="AA30" s="53" t="s">
        <v>87</v>
      </c>
      <c r="AB30" s="53" t="s">
        <v>44</v>
      </c>
      <c r="AC30" s="60">
        <v>5</v>
      </c>
      <c r="AD30" s="71">
        <v>0</v>
      </c>
      <c r="AE30" s="71">
        <v>0</v>
      </c>
      <c r="AF30" s="61" t="e">
        <f>+IF(AE30/AD30&lt;120%,(AE30/AD30),120%)</f>
        <v>#DIV/0!</v>
      </c>
      <c r="AG30" s="62">
        <v>1</v>
      </c>
      <c r="AH30" s="63" t="s">
        <v>38</v>
      </c>
      <c r="AI30" s="49" t="s">
        <v>38</v>
      </c>
      <c r="AJ30" s="64">
        <f t="shared" si="3"/>
        <v>0</v>
      </c>
      <c r="AK30" s="65"/>
      <c r="AL30" s="66" t="s">
        <v>123</v>
      </c>
      <c r="AM30" s="66"/>
    </row>
    <row r="31" spans="1:43" ht="276.75" customHeight="1" x14ac:dyDescent="0.25">
      <c r="A31" s="190"/>
      <c r="B31" s="190"/>
      <c r="C31" s="187"/>
      <c r="D31" s="193"/>
      <c r="E31" s="246"/>
      <c r="F31" s="249"/>
      <c r="G31" s="252"/>
      <c r="H31" s="255"/>
      <c r="I31" s="227" t="s">
        <v>45</v>
      </c>
      <c r="J31" s="226">
        <v>0.51</v>
      </c>
      <c r="K31" s="229"/>
      <c r="L31" s="223"/>
      <c r="M31" s="220"/>
      <c r="N31" s="222"/>
      <c r="O31" s="203" t="s">
        <v>46</v>
      </c>
      <c r="P31" s="203">
        <v>0.49</v>
      </c>
      <c r="Q31" s="207"/>
      <c r="R31" s="209"/>
      <c r="S31" s="265"/>
      <c r="T31" s="53" t="s">
        <v>105</v>
      </c>
      <c r="U31" s="72">
        <v>0.6</v>
      </c>
      <c r="V31" s="55">
        <f t="shared" si="4"/>
        <v>0.16363636363636361</v>
      </c>
      <c r="W31" s="56">
        <f t="shared" si="0"/>
        <v>0.27272727272727271</v>
      </c>
      <c r="X31" s="57">
        <f t="shared" si="1"/>
        <v>0.36</v>
      </c>
      <c r="Y31" s="58">
        <f t="shared" si="2"/>
        <v>0.6</v>
      </c>
      <c r="Z31" s="73" t="s">
        <v>41</v>
      </c>
      <c r="AA31" s="53" t="s">
        <v>88</v>
      </c>
      <c r="AB31" s="53" t="s">
        <v>89</v>
      </c>
      <c r="AC31" s="60">
        <v>11</v>
      </c>
      <c r="AD31" s="70">
        <v>5</v>
      </c>
      <c r="AE31" s="70">
        <v>3</v>
      </c>
      <c r="AF31" s="61">
        <f>+AE31/AD31</f>
        <v>0.6</v>
      </c>
      <c r="AG31" s="62">
        <v>0.6</v>
      </c>
      <c r="AH31" s="63" t="s">
        <v>38</v>
      </c>
      <c r="AI31" s="49" t="s">
        <v>38</v>
      </c>
      <c r="AJ31" s="64">
        <f t="shared" si="3"/>
        <v>0.27272727272727271</v>
      </c>
      <c r="AK31" s="65"/>
      <c r="AL31" s="66" t="s">
        <v>116</v>
      </c>
      <c r="AM31" s="205"/>
    </row>
    <row r="32" spans="1:43" ht="258.75" customHeight="1" x14ac:dyDescent="0.25">
      <c r="A32" s="190"/>
      <c r="B32" s="190"/>
      <c r="C32" s="187"/>
      <c r="D32" s="193"/>
      <c r="E32" s="247"/>
      <c r="F32" s="250"/>
      <c r="G32" s="253"/>
      <c r="H32" s="256"/>
      <c r="I32" s="219"/>
      <c r="J32" s="193"/>
      <c r="K32" s="230"/>
      <c r="L32" s="224"/>
      <c r="M32" s="221"/>
      <c r="N32" s="195"/>
      <c r="O32" s="204"/>
      <c r="P32" s="204"/>
      <c r="Q32" s="208"/>
      <c r="R32" s="210"/>
      <c r="S32" s="266"/>
      <c r="T32" s="74" t="s">
        <v>106</v>
      </c>
      <c r="U32" s="75">
        <v>0.4</v>
      </c>
      <c r="V32" s="55">
        <f t="shared" si="4"/>
        <v>1.1000000000000001</v>
      </c>
      <c r="W32" s="56">
        <f t="shared" si="0"/>
        <v>2.75</v>
      </c>
      <c r="X32" s="57">
        <f t="shared" si="1"/>
        <v>0.48</v>
      </c>
      <c r="Y32" s="58">
        <f t="shared" si="2"/>
        <v>1.2</v>
      </c>
      <c r="Z32" s="76" t="s">
        <v>49</v>
      </c>
      <c r="AA32" s="74" t="s">
        <v>90</v>
      </c>
      <c r="AB32" s="74" t="s">
        <v>48</v>
      </c>
      <c r="AC32" s="77">
        <v>20</v>
      </c>
      <c r="AD32" s="78">
        <v>8</v>
      </c>
      <c r="AE32" s="78">
        <v>55</v>
      </c>
      <c r="AF32" s="46">
        <f>+IF(AE32/AD32&lt;120%,(AE32/AD32),120%)</f>
        <v>1.2</v>
      </c>
      <c r="AG32" s="79">
        <v>1.2</v>
      </c>
      <c r="AH32" s="80" t="s">
        <v>38</v>
      </c>
      <c r="AI32" s="81" t="s">
        <v>38</v>
      </c>
      <c r="AJ32" s="82">
        <f t="shared" si="3"/>
        <v>2.75</v>
      </c>
      <c r="AK32" s="83"/>
      <c r="AL32" s="84" t="s">
        <v>117</v>
      </c>
      <c r="AM32" s="206"/>
    </row>
    <row r="33" spans="1:41" ht="168.75" customHeight="1" thickBot="1" x14ac:dyDescent="0.3">
      <c r="A33" s="191"/>
      <c r="B33" s="191"/>
      <c r="C33" s="188"/>
      <c r="D33" s="194"/>
      <c r="E33" s="247"/>
      <c r="F33" s="250"/>
      <c r="G33" s="253"/>
      <c r="H33" s="256"/>
      <c r="I33" s="228"/>
      <c r="J33" s="194"/>
      <c r="K33" s="230"/>
      <c r="L33" s="224"/>
      <c r="M33" s="221"/>
      <c r="N33" s="195"/>
      <c r="O33" s="183" t="s">
        <v>50</v>
      </c>
      <c r="P33" s="179">
        <v>0.51</v>
      </c>
      <c r="Q33" s="89" t="e">
        <f>SUM(V33:V33)*#REF!</f>
        <v>#REF!</v>
      </c>
      <c r="R33" s="90" t="e">
        <f>+Q33/#REF!</f>
        <v>#REF!</v>
      </c>
      <c r="S33" s="91" t="e" cm="1">
        <f t="array" ref="S33">SUM(X33:X33/#REF!)</f>
        <v>#REF!</v>
      </c>
      <c r="T33" s="74" t="s">
        <v>107</v>
      </c>
      <c r="U33" s="75">
        <v>1</v>
      </c>
      <c r="V33" s="85">
        <f t="shared" si="4"/>
        <v>1</v>
      </c>
      <c r="W33" s="86">
        <f t="shared" si="0"/>
        <v>1</v>
      </c>
      <c r="X33" s="87">
        <f>+U33*AF33</f>
        <v>1</v>
      </c>
      <c r="Y33" s="88">
        <f>+X33/U33</f>
        <v>1</v>
      </c>
      <c r="Z33" s="76" t="s">
        <v>41</v>
      </c>
      <c r="AA33" s="74" t="s">
        <v>91</v>
      </c>
      <c r="AB33" s="74" t="s">
        <v>37</v>
      </c>
      <c r="AC33" s="77">
        <v>1</v>
      </c>
      <c r="AD33" s="78">
        <v>1</v>
      </c>
      <c r="AE33" s="78">
        <v>1</v>
      </c>
      <c r="AF33" s="46">
        <f>+IF(AE33/AD33&lt;120%,(AE33/AD33),120%)</f>
        <v>1</v>
      </c>
      <c r="AG33" s="79">
        <v>1</v>
      </c>
      <c r="AH33" s="80" t="s">
        <v>38</v>
      </c>
      <c r="AI33" s="81" t="s">
        <v>38</v>
      </c>
      <c r="AJ33" s="82">
        <f t="shared" si="3"/>
        <v>1</v>
      </c>
      <c r="AK33" s="83"/>
      <c r="AL33" s="84" t="s">
        <v>115</v>
      </c>
      <c r="AM33" s="92"/>
    </row>
    <row r="34" spans="1:41" ht="173.25" customHeight="1" x14ac:dyDescent="0.25">
      <c r="A34" s="189" t="s">
        <v>51</v>
      </c>
      <c r="B34" s="189" t="s">
        <v>52</v>
      </c>
      <c r="C34" s="186" t="s">
        <v>53</v>
      </c>
      <c r="D34" s="192">
        <v>0.6</v>
      </c>
      <c r="E34" s="93">
        <f>+SUM(K34:K43)*D34</f>
        <v>1.0078589445595783</v>
      </c>
      <c r="F34" s="94">
        <f>+E34/D34</f>
        <v>1.6797649075992971</v>
      </c>
      <c r="G34" s="95" t="e">
        <f>+SUM(M34:M43)*D34</f>
        <v>#DIV/0!</v>
      </c>
      <c r="H34" s="216"/>
      <c r="I34" s="218" t="s">
        <v>54</v>
      </c>
      <c r="J34" s="192">
        <v>0.25</v>
      </c>
      <c r="K34" s="96">
        <f>+SUM(V34:V37)*J34</f>
        <v>0.1439072327044025</v>
      </c>
      <c r="L34" s="97">
        <f>+K34/J34</f>
        <v>0.57562893081761002</v>
      </c>
      <c r="M34" s="98">
        <f>+SUM(X34:X37)*J34</f>
        <v>0.3</v>
      </c>
      <c r="N34" s="225"/>
      <c r="O34" s="99" t="s">
        <v>55</v>
      </c>
      <c r="P34" s="100">
        <v>0.2</v>
      </c>
      <c r="Q34" s="211">
        <f>SUM(V34:V35)*P34</f>
        <v>2.0000000000000004E-2</v>
      </c>
      <c r="R34" s="212">
        <f>+Q34/P34</f>
        <v>0.10000000000000002</v>
      </c>
      <c r="S34" s="214" cm="1">
        <f t="array" ref="S34">SUM(X34:X35/P34)</f>
        <v>5.9999999999999991</v>
      </c>
      <c r="T34" s="36" t="s">
        <v>56</v>
      </c>
      <c r="U34" s="37">
        <v>1</v>
      </c>
      <c r="V34" s="38">
        <f t="shared" si="4"/>
        <v>0</v>
      </c>
      <c r="W34" s="39">
        <f t="shared" si="0"/>
        <v>0</v>
      </c>
      <c r="X34" s="40">
        <f>+U34*AF34</f>
        <v>1.2</v>
      </c>
      <c r="Y34" s="41">
        <f>+X34/U34</f>
        <v>1.2</v>
      </c>
      <c r="Z34" s="101" t="s">
        <v>57</v>
      </c>
      <c r="AA34" s="36" t="s">
        <v>92</v>
      </c>
      <c r="AB34" s="36" t="s">
        <v>37</v>
      </c>
      <c r="AC34" s="102">
        <v>1</v>
      </c>
      <c r="AD34" s="45">
        <v>1</v>
      </c>
      <c r="AE34" s="45">
        <v>0</v>
      </c>
      <c r="AF34" s="103">
        <v>1.2</v>
      </c>
      <c r="AG34" s="79">
        <v>0</v>
      </c>
      <c r="AH34" s="48" t="s">
        <v>38</v>
      </c>
      <c r="AI34" s="104" t="s">
        <v>38</v>
      </c>
      <c r="AJ34" s="50">
        <f t="shared" si="3"/>
        <v>0</v>
      </c>
      <c r="AK34" s="51"/>
      <c r="AL34" s="52" t="s">
        <v>124</v>
      </c>
      <c r="AM34" s="205"/>
    </row>
    <row r="35" spans="1:41" ht="208.5" customHeight="1" x14ac:dyDescent="0.25">
      <c r="A35" s="190"/>
      <c r="B35" s="190"/>
      <c r="C35" s="187"/>
      <c r="D35" s="193"/>
      <c r="E35" s="105"/>
      <c r="F35" s="106"/>
      <c r="G35" s="107"/>
      <c r="H35" s="217"/>
      <c r="I35" s="219"/>
      <c r="J35" s="193"/>
      <c r="K35" s="108"/>
      <c r="L35" s="109"/>
      <c r="M35" s="110"/>
      <c r="N35" s="197"/>
      <c r="O35" s="195" t="s">
        <v>58</v>
      </c>
      <c r="P35" s="197">
        <v>0.8</v>
      </c>
      <c r="Q35" s="208"/>
      <c r="R35" s="213"/>
      <c r="S35" s="215"/>
      <c r="T35" s="53" t="s">
        <v>59</v>
      </c>
      <c r="U35" s="54">
        <v>0.5</v>
      </c>
      <c r="V35" s="55">
        <f t="shared" si="4"/>
        <v>0.1</v>
      </c>
      <c r="W35" s="56">
        <f t="shared" si="0"/>
        <v>0.2</v>
      </c>
      <c r="X35" s="57">
        <f>+U35*AF35</f>
        <v>0</v>
      </c>
      <c r="Y35" s="58">
        <f>+X35/U35</f>
        <v>0</v>
      </c>
      <c r="Z35" s="73" t="s">
        <v>47</v>
      </c>
      <c r="AA35" s="111" t="s">
        <v>93</v>
      </c>
      <c r="AB35" s="53" t="s">
        <v>60</v>
      </c>
      <c r="AC35" s="69">
        <v>5</v>
      </c>
      <c r="AD35" s="71">
        <v>1</v>
      </c>
      <c r="AE35" s="71">
        <v>1</v>
      </c>
      <c r="AF35" s="61"/>
      <c r="AG35" s="62">
        <v>1</v>
      </c>
      <c r="AH35" s="63" t="s">
        <v>38</v>
      </c>
      <c r="AI35" s="112" t="s">
        <v>38</v>
      </c>
      <c r="AJ35" s="64">
        <f t="shared" si="3"/>
        <v>0.2</v>
      </c>
      <c r="AK35" s="65"/>
      <c r="AL35" s="66" t="s">
        <v>112</v>
      </c>
      <c r="AM35" s="205"/>
    </row>
    <row r="36" spans="1:41" ht="366.75" customHeight="1" thickBot="1" x14ac:dyDescent="0.3">
      <c r="A36" s="190"/>
      <c r="B36" s="190"/>
      <c r="C36" s="187"/>
      <c r="D36" s="193"/>
      <c r="E36" s="105"/>
      <c r="F36" s="106"/>
      <c r="G36" s="107"/>
      <c r="H36" s="217"/>
      <c r="I36" s="219"/>
      <c r="J36" s="193"/>
      <c r="K36" s="108"/>
      <c r="L36" s="109"/>
      <c r="M36" s="110"/>
      <c r="N36" s="197"/>
      <c r="O36" s="196"/>
      <c r="P36" s="198"/>
      <c r="Q36" s="113">
        <f>SUM(V36:V36)*P35</f>
        <v>0.13333333333333333</v>
      </c>
      <c r="R36" s="114">
        <f>+Q36/P35</f>
        <v>0.16666666666666666</v>
      </c>
      <c r="S36" s="115" cm="1">
        <f t="array" ref="S36">SUM(X36:X36/P35)</f>
        <v>0</v>
      </c>
      <c r="T36" s="74" t="s">
        <v>61</v>
      </c>
      <c r="U36" s="116">
        <v>0.5</v>
      </c>
      <c r="V36" s="85">
        <f t="shared" si="4"/>
        <v>0.16666666666666666</v>
      </c>
      <c r="W36" s="86">
        <f t="shared" si="0"/>
        <v>0.33333333333333331</v>
      </c>
      <c r="X36" s="87">
        <f>+U36*AF36</f>
        <v>0</v>
      </c>
      <c r="Y36" s="88">
        <f>+X36/U36</f>
        <v>0</v>
      </c>
      <c r="Z36" s="117" t="s">
        <v>62</v>
      </c>
      <c r="AA36" s="74" t="s">
        <v>94</v>
      </c>
      <c r="AB36" s="74" t="s">
        <v>60</v>
      </c>
      <c r="AC36" s="77">
        <v>3</v>
      </c>
      <c r="AD36" s="78">
        <v>0</v>
      </c>
      <c r="AE36" s="78">
        <v>1</v>
      </c>
      <c r="AF36" s="46"/>
      <c r="AG36" s="79">
        <v>1</v>
      </c>
      <c r="AH36" s="80" t="s">
        <v>38</v>
      </c>
      <c r="AI36" s="118" t="s">
        <v>38</v>
      </c>
      <c r="AJ36" s="82">
        <f t="shared" si="3"/>
        <v>0.33333333333333331</v>
      </c>
      <c r="AK36" s="83"/>
      <c r="AL36" s="84" t="s">
        <v>118</v>
      </c>
      <c r="AM36" s="92"/>
    </row>
    <row r="37" spans="1:41" ht="265.5" customHeight="1" x14ac:dyDescent="0.25">
      <c r="A37" s="190"/>
      <c r="B37" s="190"/>
      <c r="C37" s="187"/>
      <c r="D37" s="193"/>
      <c r="E37" s="105"/>
      <c r="F37" s="106"/>
      <c r="G37" s="107"/>
      <c r="H37" s="217"/>
      <c r="I37" s="218" t="s">
        <v>63</v>
      </c>
      <c r="J37" s="192">
        <v>0.45</v>
      </c>
      <c r="K37" s="119">
        <f>+SUM(V37:V43)*J37</f>
        <v>1.5358576748948947</v>
      </c>
      <c r="L37" s="120">
        <f>+K37/J37</f>
        <v>3.4130170553219878</v>
      </c>
      <c r="M37" s="121" t="e">
        <f>+SUM(X37:X43)*J37</f>
        <v>#DIV/0!</v>
      </c>
      <c r="N37" s="225"/>
      <c r="O37" s="100" t="s">
        <v>64</v>
      </c>
      <c r="P37" s="100">
        <v>0.15</v>
      </c>
      <c r="Q37" s="122"/>
      <c r="R37" s="123"/>
      <c r="S37" s="124"/>
      <c r="T37" s="36" t="s">
        <v>108</v>
      </c>
      <c r="U37" s="37">
        <v>1</v>
      </c>
      <c r="V37" s="38">
        <f t="shared" si="4"/>
        <v>0.30896226415094336</v>
      </c>
      <c r="W37" s="39">
        <f t="shared" si="0"/>
        <v>0.30896226415094336</v>
      </c>
      <c r="X37" s="40"/>
      <c r="Y37" s="41"/>
      <c r="Z37" s="101" t="s">
        <v>65</v>
      </c>
      <c r="AA37" s="36" t="s">
        <v>95</v>
      </c>
      <c r="AB37" s="36" t="s">
        <v>96</v>
      </c>
      <c r="AC37" s="125">
        <v>63.6</v>
      </c>
      <c r="AD37" s="126">
        <v>16.22</v>
      </c>
      <c r="AE37" s="45">
        <v>19.649999999999999</v>
      </c>
      <c r="AF37" s="103"/>
      <c r="AG37" s="47">
        <v>1.2</v>
      </c>
      <c r="AH37" s="48"/>
      <c r="AI37" s="127"/>
      <c r="AJ37" s="50">
        <f t="shared" si="3"/>
        <v>0.30896226415094336</v>
      </c>
      <c r="AK37" s="51"/>
      <c r="AL37" s="52" t="s">
        <v>127</v>
      </c>
      <c r="AM37" s="52"/>
      <c r="AO37" s="128"/>
    </row>
    <row r="38" spans="1:41" ht="237" thickBot="1" x14ac:dyDescent="0.3">
      <c r="A38" s="190"/>
      <c r="B38" s="190"/>
      <c r="C38" s="187"/>
      <c r="D38" s="193"/>
      <c r="E38" s="105"/>
      <c r="F38" s="106"/>
      <c r="G38" s="107"/>
      <c r="H38" s="217"/>
      <c r="I38" s="219"/>
      <c r="J38" s="193"/>
      <c r="K38" s="129"/>
      <c r="L38" s="130"/>
      <c r="M38" s="131"/>
      <c r="N38" s="197"/>
      <c r="O38" s="132" t="s">
        <v>66</v>
      </c>
      <c r="P38" s="132">
        <v>0.05</v>
      </c>
      <c r="Q38" s="133"/>
      <c r="R38" s="134"/>
      <c r="S38" s="135"/>
      <c r="T38" s="53" t="s">
        <v>109</v>
      </c>
      <c r="U38" s="54">
        <v>1</v>
      </c>
      <c r="V38" s="55">
        <f t="shared" ref="V38:V43" si="5">+U38*AJ38</f>
        <v>0.14285714285714285</v>
      </c>
      <c r="W38" s="56">
        <f t="shared" ref="W38:W43" si="6">+V38/U38</f>
        <v>0.14285714285714285</v>
      </c>
      <c r="X38" s="57">
        <f>+U38*AF38</f>
        <v>0.5</v>
      </c>
      <c r="Y38" s="58">
        <f>+X38/U38</f>
        <v>0.5</v>
      </c>
      <c r="Z38" s="73" t="s">
        <v>67</v>
      </c>
      <c r="AA38" s="53" t="s">
        <v>97</v>
      </c>
      <c r="AB38" s="53" t="s">
        <v>89</v>
      </c>
      <c r="AC38" s="136">
        <v>7</v>
      </c>
      <c r="AD38" s="138">
        <v>2</v>
      </c>
      <c r="AE38" s="138">
        <v>1</v>
      </c>
      <c r="AF38" s="61">
        <f>+IF(AE38/AD38&lt;120%,(AE38/AD38),120%)</f>
        <v>0.5</v>
      </c>
      <c r="AG38" s="62">
        <v>0.5</v>
      </c>
      <c r="AH38" s="63" t="s">
        <v>38</v>
      </c>
      <c r="AI38" s="137" t="s">
        <v>38</v>
      </c>
      <c r="AJ38" s="64">
        <f t="shared" ref="AJ38:AJ43" si="7">+AE38/AC38</f>
        <v>0.14285714285714285</v>
      </c>
      <c r="AK38" s="65"/>
      <c r="AL38" s="66" t="s">
        <v>125</v>
      </c>
      <c r="AM38" s="66"/>
      <c r="AO38" s="128"/>
    </row>
    <row r="39" spans="1:41" ht="237" thickBot="1" x14ac:dyDescent="0.3">
      <c r="A39" s="190"/>
      <c r="B39" s="190"/>
      <c r="C39" s="187"/>
      <c r="D39" s="193"/>
      <c r="E39" s="105"/>
      <c r="F39" s="106"/>
      <c r="G39" s="107"/>
      <c r="H39" s="217"/>
      <c r="I39" s="219"/>
      <c r="J39" s="193"/>
      <c r="K39" s="129"/>
      <c r="L39" s="130"/>
      <c r="M39" s="131"/>
      <c r="N39" s="197"/>
      <c r="O39" s="132" t="s">
        <v>68</v>
      </c>
      <c r="P39" s="132">
        <v>0.4</v>
      </c>
      <c r="Q39" s="133"/>
      <c r="R39" s="134"/>
      <c r="S39" s="135"/>
      <c r="T39" s="53" t="s">
        <v>69</v>
      </c>
      <c r="U39" s="54">
        <v>1</v>
      </c>
      <c r="V39" s="55">
        <f t="shared" si="5"/>
        <v>0.12229353872486094</v>
      </c>
      <c r="W39" s="56">
        <f t="shared" si="6"/>
        <v>0.12229353872486094</v>
      </c>
      <c r="X39" s="57"/>
      <c r="Y39" s="58"/>
      <c r="Z39" s="73" t="s">
        <v>70</v>
      </c>
      <c r="AA39" s="53" t="s">
        <v>98</v>
      </c>
      <c r="AB39" s="53" t="s">
        <v>96</v>
      </c>
      <c r="AC39" s="136">
        <v>233.7</v>
      </c>
      <c r="AD39" s="138">
        <v>99.33</v>
      </c>
      <c r="AE39" s="71">
        <f>10.23+1.4+5.5+0.71+4.34+5.2+1.2</f>
        <v>28.580000000000002</v>
      </c>
      <c r="AF39" s="61"/>
      <c r="AG39" s="185">
        <f>AE39/AD39</f>
        <v>0.28772777609986916</v>
      </c>
      <c r="AH39" s="63"/>
      <c r="AI39" s="137"/>
      <c r="AJ39" s="64">
        <f t="shared" si="7"/>
        <v>0.12229353872486094</v>
      </c>
      <c r="AK39" s="65"/>
      <c r="AL39" s="66" t="s">
        <v>129</v>
      </c>
      <c r="AM39" s="66"/>
      <c r="AO39" s="128"/>
    </row>
    <row r="40" spans="1:41" ht="308.25" customHeight="1" thickBot="1" x14ac:dyDescent="0.3">
      <c r="A40" s="190"/>
      <c r="B40" s="190"/>
      <c r="C40" s="187"/>
      <c r="D40" s="193"/>
      <c r="E40" s="105"/>
      <c r="F40" s="106"/>
      <c r="G40" s="107"/>
      <c r="H40" s="217"/>
      <c r="I40" s="219"/>
      <c r="J40" s="193"/>
      <c r="K40" s="139"/>
      <c r="L40" s="140"/>
      <c r="M40" s="141"/>
      <c r="N40" s="197"/>
      <c r="O40" s="142" t="s">
        <v>71</v>
      </c>
      <c r="P40" s="142">
        <v>0.4</v>
      </c>
      <c r="Q40" s="113"/>
      <c r="R40" s="90"/>
      <c r="S40" s="143"/>
      <c r="T40" s="74" t="s">
        <v>72</v>
      </c>
      <c r="U40" s="116">
        <v>1</v>
      </c>
      <c r="V40" s="85">
        <f t="shared" si="5"/>
        <v>0.3389041095890411</v>
      </c>
      <c r="W40" s="86">
        <f t="shared" si="6"/>
        <v>0.3389041095890411</v>
      </c>
      <c r="X40" s="87"/>
      <c r="Y40" s="88"/>
      <c r="Z40" s="76" t="s">
        <v>70</v>
      </c>
      <c r="AA40" s="74" t="s">
        <v>102</v>
      </c>
      <c r="AB40" s="74" t="s">
        <v>96</v>
      </c>
      <c r="AC40" s="144">
        <v>474.5</v>
      </c>
      <c r="AD40" s="145">
        <v>223.17</v>
      </c>
      <c r="AE40" s="146">
        <v>160.81</v>
      </c>
      <c r="AF40" s="46"/>
      <c r="AG40" s="47">
        <f>+AE40/AD40</f>
        <v>0.72057176143746926</v>
      </c>
      <c r="AH40" s="80"/>
      <c r="AI40" s="147"/>
      <c r="AJ40" s="82">
        <f t="shared" si="7"/>
        <v>0.3389041095890411</v>
      </c>
      <c r="AK40" s="83"/>
      <c r="AL40" s="66" t="s">
        <v>130</v>
      </c>
      <c r="AM40" s="84"/>
      <c r="AO40" s="128"/>
    </row>
    <row r="41" spans="1:41" ht="409.5" x14ac:dyDescent="0.25">
      <c r="A41" s="190"/>
      <c r="B41" s="190"/>
      <c r="C41" s="187"/>
      <c r="D41" s="193"/>
      <c r="E41" s="105"/>
      <c r="F41" s="106"/>
      <c r="G41" s="107"/>
      <c r="H41" s="217"/>
      <c r="I41" s="218" t="s">
        <v>73</v>
      </c>
      <c r="J41" s="192">
        <v>0.3</v>
      </c>
      <c r="K41" s="148"/>
      <c r="L41" s="120"/>
      <c r="M41" s="121"/>
      <c r="N41" s="231"/>
      <c r="O41" s="149" t="s">
        <v>74</v>
      </c>
      <c r="P41" s="100">
        <v>0.35</v>
      </c>
      <c r="Q41" s="150">
        <f>+V41*P41</f>
        <v>0.35</v>
      </c>
      <c r="R41" s="123">
        <f>+Q41/P41</f>
        <v>1</v>
      </c>
      <c r="S41" s="124">
        <f>+X41/P41</f>
        <v>2.8571428571428572</v>
      </c>
      <c r="T41" s="36" t="s">
        <v>75</v>
      </c>
      <c r="U41" s="37">
        <v>1</v>
      </c>
      <c r="V41" s="38">
        <f t="shared" si="5"/>
        <v>1</v>
      </c>
      <c r="W41" s="39">
        <f t="shared" si="6"/>
        <v>1</v>
      </c>
      <c r="X41" s="40">
        <f>+U41*AF41</f>
        <v>1</v>
      </c>
      <c r="Y41" s="41">
        <f>+X41/U41</f>
        <v>1</v>
      </c>
      <c r="Z41" s="101" t="s">
        <v>76</v>
      </c>
      <c r="AA41" s="36" t="s">
        <v>99</v>
      </c>
      <c r="AB41" s="36" t="s">
        <v>96</v>
      </c>
      <c r="AC41" s="102">
        <v>1077</v>
      </c>
      <c r="AD41" s="45">
        <v>1077</v>
      </c>
      <c r="AE41" s="45">
        <v>1077</v>
      </c>
      <c r="AF41" s="103">
        <f>+IF(AE41/AD41&lt;120%,(AE41/AD41),120%)</f>
        <v>1</v>
      </c>
      <c r="AG41" s="47">
        <v>1</v>
      </c>
      <c r="AH41" s="48" t="s">
        <v>38</v>
      </c>
      <c r="AI41" s="104" t="s">
        <v>38</v>
      </c>
      <c r="AJ41" s="50">
        <f t="shared" si="7"/>
        <v>1</v>
      </c>
      <c r="AK41" s="51"/>
      <c r="AL41" s="52" t="s">
        <v>128</v>
      </c>
      <c r="AM41" s="52"/>
    </row>
    <row r="42" spans="1:41" ht="236.25" x14ac:dyDescent="0.25">
      <c r="A42" s="190"/>
      <c r="B42" s="190"/>
      <c r="C42" s="187"/>
      <c r="D42" s="193"/>
      <c r="E42" s="105"/>
      <c r="F42" s="106"/>
      <c r="G42" s="107"/>
      <c r="H42" s="217"/>
      <c r="I42" s="219"/>
      <c r="J42" s="193"/>
      <c r="K42" s="151"/>
      <c r="L42" s="130"/>
      <c r="M42" s="131"/>
      <c r="N42" s="232"/>
      <c r="O42" s="152" t="s">
        <v>77</v>
      </c>
      <c r="P42" s="132">
        <v>0.35</v>
      </c>
      <c r="Q42" s="153">
        <f>+V42*P42</f>
        <v>0.35</v>
      </c>
      <c r="R42" s="134">
        <f>+Q42/P42</f>
        <v>1</v>
      </c>
      <c r="S42" s="135" t="e">
        <f>+X42/P42</f>
        <v>#DIV/0!</v>
      </c>
      <c r="T42" s="53" t="s">
        <v>78</v>
      </c>
      <c r="U42" s="54">
        <v>1</v>
      </c>
      <c r="V42" s="55">
        <f t="shared" si="5"/>
        <v>1</v>
      </c>
      <c r="W42" s="56">
        <f t="shared" si="6"/>
        <v>1</v>
      </c>
      <c r="X42" s="57" t="e">
        <f>+U42*AF42</f>
        <v>#DIV/0!</v>
      </c>
      <c r="Y42" s="58" t="e">
        <f>+X42/U42</f>
        <v>#DIV/0!</v>
      </c>
      <c r="Z42" s="73" t="s">
        <v>79</v>
      </c>
      <c r="AA42" s="53" t="s">
        <v>100</v>
      </c>
      <c r="AB42" s="53" t="s">
        <v>22</v>
      </c>
      <c r="AC42" s="60">
        <v>3</v>
      </c>
      <c r="AD42" s="70">
        <v>0</v>
      </c>
      <c r="AE42" s="70">
        <v>3</v>
      </c>
      <c r="AF42" s="61" t="e">
        <f>+IF(AE42/AD42&lt;120%,(AE42/AD42),120%)</f>
        <v>#DIV/0!</v>
      </c>
      <c r="AG42" s="62">
        <v>1</v>
      </c>
      <c r="AH42" s="63" t="s">
        <v>38</v>
      </c>
      <c r="AI42" s="49" t="s">
        <v>38</v>
      </c>
      <c r="AJ42" s="64">
        <f t="shared" si="7"/>
        <v>1</v>
      </c>
      <c r="AK42" s="65"/>
      <c r="AL42" s="66" t="s">
        <v>126</v>
      </c>
      <c r="AM42" s="66"/>
    </row>
    <row r="43" spans="1:41" ht="221.25" customHeight="1" thickBot="1" x14ac:dyDescent="0.3">
      <c r="A43" s="191"/>
      <c r="B43" s="191"/>
      <c r="C43" s="188"/>
      <c r="D43" s="194"/>
      <c r="E43" s="154"/>
      <c r="F43" s="155"/>
      <c r="G43" s="156"/>
      <c r="H43" s="217"/>
      <c r="I43" s="228"/>
      <c r="J43" s="194"/>
      <c r="K43" s="157"/>
      <c r="L43" s="158"/>
      <c r="M43" s="159"/>
      <c r="N43" s="196"/>
      <c r="O43" s="160" t="s">
        <v>80</v>
      </c>
      <c r="P43" s="132">
        <v>0.3</v>
      </c>
      <c r="Q43" s="157">
        <f>+V43*P43</f>
        <v>0.15</v>
      </c>
      <c r="R43" s="158">
        <f>+Q43/P43</f>
        <v>0.5</v>
      </c>
      <c r="S43" s="159">
        <f>+X43/P43</f>
        <v>3.3333333333333335</v>
      </c>
      <c r="T43" s="161" t="s">
        <v>81</v>
      </c>
      <c r="U43" s="162">
        <v>1</v>
      </c>
      <c r="V43" s="163">
        <f t="shared" si="5"/>
        <v>0.5</v>
      </c>
      <c r="W43" s="164">
        <f t="shared" si="6"/>
        <v>0.5</v>
      </c>
      <c r="X43" s="165">
        <f>+U43*AF43</f>
        <v>1</v>
      </c>
      <c r="Y43" s="166">
        <f>+X43/U43</f>
        <v>1</v>
      </c>
      <c r="Z43" s="167" t="s">
        <v>79</v>
      </c>
      <c r="AA43" s="161" t="s">
        <v>101</v>
      </c>
      <c r="AB43" s="161" t="s">
        <v>37</v>
      </c>
      <c r="AC43" s="168">
        <v>4</v>
      </c>
      <c r="AD43" s="169">
        <v>2</v>
      </c>
      <c r="AE43" s="169">
        <v>2</v>
      </c>
      <c r="AF43" s="170">
        <f>+IF(AE43/AD43&lt;120%,(AE43/AD43),120%)</f>
        <v>1</v>
      </c>
      <c r="AG43" s="171">
        <v>1</v>
      </c>
      <c r="AH43" s="172" t="s">
        <v>38</v>
      </c>
      <c r="AI43" s="173" t="s">
        <v>38</v>
      </c>
      <c r="AJ43" s="174">
        <f t="shared" si="7"/>
        <v>0.5</v>
      </c>
      <c r="AK43" s="175"/>
      <c r="AL43" s="176" t="s">
        <v>120</v>
      </c>
      <c r="AM43" s="176"/>
    </row>
    <row r="45" spans="1:41" x14ac:dyDescent="0.25">
      <c r="AL45" s="177"/>
      <c r="AM45" s="177"/>
    </row>
  </sheetData>
  <autoFilter ref="C25:AL43" xr:uid="{0E8F8555-1EAE-49D9-BBA9-1382328AF5D6}">
    <filterColumn colId="29" showButton="0"/>
    <filterColumn colId="30" showButton="0"/>
    <filterColumn colId="31" showButton="0"/>
  </autoFilter>
  <mergeCells count="52">
    <mergeCell ref="Q27:Q29"/>
    <mergeCell ref="R27:R29"/>
    <mergeCell ref="S27:S29"/>
    <mergeCell ref="AF25:AI25"/>
    <mergeCell ref="B26:B33"/>
    <mergeCell ref="E26:E33"/>
    <mergeCell ref="F26:F33"/>
    <mergeCell ref="G26:G33"/>
    <mergeCell ref="H26:H33"/>
    <mergeCell ref="K26:K30"/>
    <mergeCell ref="L26:L30"/>
    <mergeCell ref="M26:M30"/>
    <mergeCell ref="N26:N30"/>
    <mergeCell ref="S31:S32"/>
    <mergeCell ref="I26:I30"/>
    <mergeCell ref="D26:D33"/>
    <mergeCell ref="H34:H43"/>
    <mergeCell ref="I34:I36"/>
    <mergeCell ref="M31:M33"/>
    <mergeCell ref="N31:N33"/>
    <mergeCell ref="L31:L33"/>
    <mergeCell ref="J34:J36"/>
    <mergeCell ref="N34:N36"/>
    <mergeCell ref="J31:J33"/>
    <mergeCell ref="I31:I33"/>
    <mergeCell ref="K31:K33"/>
    <mergeCell ref="I41:I43"/>
    <mergeCell ref="J41:J43"/>
    <mergeCell ref="N41:N43"/>
    <mergeCell ref="I37:I40"/>
    <mergeCell ref="J37:J40"/>
    <mergeCell ref="N37:N40"/>
    <mergeCell ref="AM31:AM32"/>
    <mergeCell ref="Q31:Q32"/>
    <mergeCell ref="R31:R32"/>
    <mergeCell ref="Q34:Q35"/>
    <mergeCell ref="R34:R35"/>
    <mergeCell ref="S34:S35"/>
    <mergeCell ref="AM34:AM35"/>
    <mergeCell ref="O35:O36"/>
    <mergeCell ref="P35:P36"/>
    <mergeCell ref="P27:P29"/>
    <mergeCell ref="O27:O29"/>
    <mergeCell ref="J26:J30"/>
    <mergeCell ref="P31:P32"/>
    <mergeCell ref="O31:O32"/>
    <mergeCell ref="C26:C33"/>
    <mergeCell ref="A26:A33"/>
    <mergeCell ref="D34:D43"/>
    <mergeCell ref="C34:C43"/>
    <mergeCell ref="B34:B43"/>
    <mergeCell ref="A34:A43"/>
  </mergeCells>
  <conditionalFormatting sqref="AH35:AH36 AH39:AH43 AH26:AH33">
    <cfRule type="expression" dxfId="22" priority="25">
      <formula>+AND(AD26=0%,AE26=0%)</formula>
    </cfRule>
    <cfRule type="expression" dxfId="21" priority="29">
      <formula>+AND(AF26&gt;=70%,AF26&lt;90%)</formula>
    </cfRule>
    <cfRule type="expression" dxfId="20" priority="30">
      <formula>+AND(AD26&lt;&gt;0%,AE26=0%)</formula>
    </cfRule>
    <cfRule type="expression" dxfId="19" priority="31">
      <formula>AF26&gt;=90%</formula>
    </cfRule>
  </conditionalFormatting>
  <conditionalFormatting sqref="AH27">
    <cfRule type="expression" dxfId="18" priority="26">
      <formula>+AND(AF27&gt;=70%,AF27&lt;90%)</formula>
    </cfRule>
    <cfRule type="expression" dxfId="17" priority="27">
      <formula>+AND(AD27&lt;&gt;0%,AE27=0%)</formula>
    </cfRule>
    <cfRule type="expression" dxfId="16" priority="28">
      <formula>AF27&gt;=90%</formula>
    </cfRule>
  </conditionalFormatting>
  <conditionalFormatting sqref="AH35:AH36 AH39:AH43 AH26:AH33">
    <cfRule type="expression" dxfId="15" priority="24">
      <formula>+AND(AF26&gt;0%,AF26&lt;=69.9999999999999%,AD26&lt;&gt;0%)</formula>
    </cfRule>
  </conditionalFormatting>
  <conditionalFormatting sqref="AH34">
    <cfRule type="expression" dxfId="14" priority="20">
      <formula>+AND(AD34=0%,AE34=0%)</formula>
    </cfRule>
    <cfRule type="expression" dxfId="13" priority="21">
      <formula>+AND(AF34&gt;=70%,AF34&lt;90%)</formula>
    </cfRule>
    <cfRule type="expression" dxfId="12" priority="22">
      <formula>+AND(AD34&lt;&gt;0%,AE34=0%)</formula>
    </cfRule>
    <cfRule type="expression" dxfId="11" priority="23">
      <formula>AF34&gt;=90%</formula>
    </cfRule>
  </conditionalFormatting>
  <conditionalFormatting sqref="AH34">
    <cfRule type="expression" dxfId="10" priority="19">
      <formula>+AND(AF34&gt;0%,AF34&lt;=69.9999999999999%,AD34&lt;&gt;0%)</formula>
    </cfRule>
  </conditionalFormatting>
  <conditionalFormatting sqref="AK39:AK43 AK26:AK36">
    <cfRule type="iconSet" priority="32">
      <iconSet iconSet="4TrafficLights">
        <cfvo type="percent" val="0"/>
        <cfvo type="num" val="0" gte="0"/>
        <cfvo type="num" val="70"/>
        <cfvo type="num" val="90" gte="0"/>
      </iconSet>
    </cfRule>
  </conditionalFormatting>
  <conditionalFormatting sqref="AH37">
    <cfRule type="expression" dxfId="9" priority="7">
      <formula>+AND(AF37&gt;0%,AF37&lt;=69.9999999999999%,AD37&lt;&gt;0%)</formula>
    </cfRule>
  </conditionalFormatting>
  <conditionalFormatting sqref="AH38">
    <cfRule type="expression" dxfId="8" priority="14">
      <formula>+AND(AD38=0%,AE38=0%)</formula>
    </cfRule>
    <cfRule type="expression" dxfId="7" priority="15">
      <formula>+AND(AF38&gt;=70%,AF38&lt;90%)</formula>
    </cfRule>
    <cfRule type="expression" dxfId="6" priority="16">
      <formula>+AND(AD38&lt;&gt;0%,AE38=0%)</formula>
    </cfRule>
    <cfRule type="expression" dxfId="5" priority="17">
      <formula>AF38&gt;=90%</formula>
    </cfRule>
  </conditionalFormatting>
  <conditionalFormatting sqref="AH38">
    <cfRule type="expression" dxfId="4" priority="13">
      <formula>+AND(AF38&gt;0%,AF38&lt;=69.9999999999999%,AD38&lt;&gt;0%)</formula>
    </cfRule>
  </conditionalFormatting>
  <conditionalFormatting sqref="AK38">
    <cfRule type="iconSet" priority="18">
      <iconSet iconSet="4TrafficLights">
        <cfvo type="percent" val="0"/>
        <cfvo type="num" val="0" gte="0"/>
        <cfvo type="num" val="70"/>
        <cfvo type="num" val="90" gte="0"/>
      </iconSet>
    </cfRule>
  </conditionalFormatting>
  <conditionalFormatting sqref="AH37">
    <cfRule type="expression" dxfId="3" priority="8">
      <formula>+AND(AD37=0%,AE37=0%)</formula>
    </cfRule>
    <cfRule type="expression" dxfId="2" priority="9">
      <formula>+AND(AF37&gt;=70%,AF37&lt;90%)</formula>
    </cfRule>
    <cfRule type="expression" dxfId="1" priority="10">
      <formula>+AND(AD37&lt;&gt;0%,AE37=0%)</formula>
    </cfRule>
    <cfRule type="expression" dxfId="0" priority="11">
      <formula>AF37&gt;=90%</formula>
    </cfRule>
  </conditionalFormatting>
  <conditionalFormatting sqref="AK37">
    <cfRule type="iconSet" priority="12">
      <iconSet iconSet="4TrafficLights">
        <cfvo type="percent" val="0"/>
        <cfvo type="num" val="0" gte="0"/>
        <cfvo type="num" val="70"/>
        <cfvo type="num" val="90" gte="0"/>
      </iconSet>
    </cfRule>
  </conditionalFormatting>
  <printOptions horizontalCentered="1"/>
  <pageMargins left="0.25" right="0.25" top="0.75" bottom="0.75" header="0.3" footer="0.3"/>
  <pageSetup paperSize="8" scale="12" orientation="landscape" horizontalDpi="4294967293"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Tablero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Ricardo Aguilera Wilches</dc:creator>
  <cp:lastModifiedBy>Ricardo Aguilera Wilches</cp:lastModifiedBy>
  <dcterms:created xsi:type="dcterms:W3CDTF">2021-01-26T03:18:09Z</dcterms:created>
  <dcterms:modified xsi:type="dcterms:W3CDTF">2021-09-01T15:53:32Z</dcterms:modified>
</cp:coreProperties>
</file>