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Ricardo\Documents\1ANI\Documentos\Plan de Acción\2021\Seguimiento\Septiembre\Presentaciones\"/>
    </mc:Choice>
  </mc:AlternateContent>
  <xr:revisionPtr revIDLastSave="0" documentId="13_ncr:1_{BFB93160-F108-4A74-BFC2-159D6B1A6877}" xr6:coauthVersionLast="47" xr6:coauthVersionMax="47" xr10:uidLastSave="{00000000-0000-0000-0000-000000000000}"/>
  <bookViews>
    <workbookView xWindow="-120" yWindow="-120" windowWidth="29040" windowHeight="15840" xr2:uid="{025C23F7-A20B-4985-92AA-C25ADCDD3E5D}"/>
  </bookViews>
  <sheets>
    <sheet name="Tablero" sheetId="1" r:id="rId1"/>
  </sheets>
  <externalReferences>
    <externalReference r:id="rId2"/>
  </externalReferences>
  <definedNames>
    <definedName name="_xlnm._FilterDatabase" localSheetId="0" hidden="1">Tablero!$C$25:$AL$43</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Tablero!#REF!</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39" i="1" l="1"/>
  <c r="AG40" i="1"/>
  <c r="AJ40" i="1"/>
  <c r="V40" i="1" s="1"/>
  <c r="W40" i="1" s="1"/>
  <c r="AJ39" i="1"/>
  <c r="V39" i="1" s="1"/>
  <c r="W39" i="1" s="1"/>
  <c r="AJ43" i="1"/>
  <c r="V43" i="1"/>
  <c r="W43" i="1" s="1"/>
  <c r="AF43" i="1"/>
  <c r="X43" i="1"/>
  <c r="Y43" i="1" s="1"/>
  <c r="AJ42" i="1"/>
  <c r="V42" i="1"/>
  <c r="Q42" i="1" s="1"/>
  <c r="R42" i="1" s="1"/>
  <c r="AF42" i="1"/>
  <c r="X42" i="1"/>
  <c r="Y42" i="1" s="1"/>
  <c r="AJ41" i="1"/>
  <c r="V41" i="1"/>
  <c r="AF41" i="1"/>
  <c r="X41" i="1"/>
  <c r="AJ38" i="1"/>
  <c r="V38" i="1" s="1"/>
  <c r="W38" i="1" s="1"/>
  <c r="AF38" i="1"/>
  <c r="X38" i="1" s="1"/>
  <c r="AJ37" i="1"/>
  <c r="V37" i="1" s="1"/>
  <c r="AJ36" i="1"/>
  <c r="V36" i="1" s="1"/>
  <c r="X36" i="1"/>
  <c r="Y36" i="1"/>
  <c r="AJ35" i="1"/>
  <c r="V35" i="1" s="1"/>
  <c r="W35" i="1" s="1"/>
  <c r="X35" i="1"/>
  <c r="Y35" i="1"/>
  <c r="AJ34" i="1"/>
  <c r="V34" i="1"/>
  <c r="W34" i="1"/>
  <c r="X34" i="1"/>
  <c r="Y34" i="1"/>
  <c r="AJ33" i="1"/>
  <c r="V33" i="1"/>
  <c r="Q33" i="1"/>
  <c r="R33" i="1"/>
  <c r="AF33" i="1"/>
  <c r="X33" i="1"/>
  <c r="AJ32" i="1"/>
  <c r="V32" i="1" s="1"/>
  <c r="W32" i="1" s="1"/>
  <c r="AF32" i="1"/>
  <c r="X32" i="1" s="1"/>
  <c r="Y32" i="1" s="1"/>
  <c r="AJ31" i="1"/>
  <c r="V31" i="1"/>
  <c r="W31" i="1" s="1"/>
  <c r="AF31" i="1"/>
  <c r="X31" i="1" s="1"/>
  <c r="Y31" i="1" s="1"/>
  <c r="AJ30" i="1"/>
  <c r="V30" i="1" s="1"/>
  <c r="AF30" i="1"/>
  <c r="X30" i="1" s="1"/>
  <c r="AJ29" i="1"/>
  <c r="V29" i="1"/>
  <c r="W29" i="1"/>
  <c r="X29" i="1"/>
  <c r="Y29" i="1"/>
  <c r="AJ28" i="1"/>
  <c r="V28" i="1" s="1"/>
  <c r="X28" i="1"/>
  <c r="Y28" i="1"/>
  <c r="AJ27" i="1"/>
  <c r="V27" i="1" s="1"/>
  <c r="W27" i="1" s="1"/>
  <c r="AF27" i="1"/>
  <c r="X27" i="1" s="1"/>
  <c r="AJ26" i="1"/>
  <c r="V26" i="1" s="1"/>
  <c r="X26" i="1"/>
  <c r="Y26" i="1"/>
  <c r="S26" i="1"/>
  <c r="Y41" i="1"/>
  <c r="S41" i="1"/>
  <c r="S34" i="1" a="1"/>
  <c r="S34" i="1"/>
  <c r="S36" i="1" a="1"/>
  <c r="S36" i="1"/>
  <c r="W33" i="1"/>
  <c r="S33" i="1" a="1"/>
  <c r="S33" i="1"/>
  <c r="Y33" i="1"/>
  <c r="S42" i="1"/>
  <c r="W41" i="1"/>
  <c r="Q41" i="1"/>
  <c r="R41" i="1"/>
  <c r="W42" i="1"/>
  <c r="M34" i="1"/>
  <c r="S43" i="1" l="1"/>
  <c r="Q34" i="1"/>
  <c r="R34" i="1" s="1"/>
  <c r="Q30" i="1"/>
  <c r="R30" i="1" s="1"/>
  <c r="W30" i="1"/>
  <c r="Y30" i="1"/>
  <c r="S30" i="1" a="1"/>
  <c r="S30" i="1" s="1"/>
  <c r="W36" i="1"/>
  <c r="Q36" i="1"/>
  <c r="R36" i="1" s="1"/>
  <c r="W37" i="1"/>
  <c r="K34" i="1"/>
  <c r="L34" i="1" s="1"/>
  <c r="Y38" i="1"/>
  <c r="M37" i="1"/>
  <c r="G34" i="1" s="1"/>
  <c r="Y27" i="1"/>
  <c r="S27" i="1"/>
  <c r="M26" i="1"/>
  <c r="G26" i="1" s="1"/>
  <c r="Q43" i="1"/>
  <c r="R43" i="1" s="1"/>
  <c r="K37" i="1"/>
  <c r="W28" i="1"/>
  <c r="Q27" i="1"/>
  <c r="R27" i="1" s="1"/>
  <c r="W26" i="1"/>
  <c r="Q26" i="1"/>
  <c r="R26" i="1" s="1"/>
  <c r="K26" i="1"/>
  <c r="L37" i="1" l="1"/>
  <c r="E34" i="1"/>
  <c r="F34" i="1" s="1"/>
  <c r="L26" i="1"/>
  <c r="E26" i="1"/>
  <c r="F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C26" authorId="0" shapeId="0" xr:uid="{F9FCFB05-EDC9-4B36-A363-8B8992BCB039}">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<sst xmlns="http://schemas.openxmlformats.org/spreadsheetml/2006/main" count="198" uniqueCount="131">
  <si>
    <t xml:space="preserve">  </t>
  </si>
  <si>
    <r>
      <t xml:space="preserve">% Avance 
</t>
    </r>
    <r>
      <rPr>
        <b/>
        <sz val="24"/>
        <color theme="0"/>
        <rFont val="Candara"/>
        <family val="2"/>
      </rPr>
      <t>(Respecto a meta acumulada al corte)</t>
    </r>
  </si>
  <si>
    <t>Ocultar</t>
  </si>
  <si>
    <t>PACTO PLAN NACIONAL DE DESARROLLO</t>
  </si>
  <si>
    <t>ESTRATEGIA</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</si>
  <si>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</si>
  <si>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</si>
  <si>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</si>
  <si>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</si>
  <si>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</si>
  <si>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</si>
  <si>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</si>
  <si>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</si>
  <si>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</si>
  <si>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</si>
  <si>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</si>
  <si>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</si>
  <si>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</si>
  <si>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</si>
  <si>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</si>
  <si>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</si>
  <si>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</si>
  <si>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</si>
  <si>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</si>
  <si>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</si>
  <si>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</si>
  <si>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 Avance
Meta 2020</t>
  </si>
  <si>
    <t>Alerta</t>
  </si>
  <si>
    <t>Observaciones</t>
  </si>
  <si>
    <t>ODS</t>
  </si>
  <si>
    <t>XV. Pacto por una gestión pública efectiva</t>
  </si>
  <si>
    <t>I. Evaluar la arquitectura institucional del Gobierno</t>
  </si>
  <si>
    <t>Foco 1. Gobernanza e institucionalidad moderna para el transporte y la logística eficientes y seguros</t>
  </si>
  <si>
    <t>1.1  Fortalecer la institucionalidad de la Entidad</t>
  </si>
  <si>
    <t>1.1.1 Diseño e Implementación  del nuevo esquema de Gobierno Corporativo  de la ANI</t>
  </si>
  <si>
    <t>1.1.1.1 Formular el proyecto normativo del nuevo gobierno corporativo</t>
  </si>
  <si>
    <t>Vicepresidencia Administrativa y Financiera</t>
  </si>
  <si>
    <t>Documento</t>
  </si>
  <si>
    <t>n</t>
  </si>
  <si>
    <t xml:space="preserve">1.1.2 Fortalecimiento de la capacidad de gestión y eficiencia de la ANI </t>
  </si>
  <si>
    <t>1.1.2.1 Implementar acciones para la mejora del Talento Humano</t>
  </si>
  <si>
    <t>Vicepresidencia de Planeación, Riesgos y Entorno</t>
  </si>
  <si>
    <t>1.1.3 Optimización del  sistema de información misional de la Entidad</t>
  </si>
  <si>
    <t>1.1.3.1 Implementar los módulos de registro de información</t>
  </si>
  <si>
    <t>Modulo</t>
  </si>
  <si>
    <t>1.2 Generar confianza en los ciudadanos, Estado e inversionistas</t>
  </si>
  <si>
    <t xml:space="preserve">1.2.1 Socialización con las partes interesadas, de todos los proyectos de infraestructura de transporte a cargo de la ANI. </t>
  </si>
  <si>
    <t>Vicepresidencia de Estructuración</t>
  </si>
  <si>
    <t>Evento</t>
  </si>
  <si>
    <t>Oficina de Comunicaciones</t>
  </si>
  <si>
    <t>1.2.2 Implementación y optimización de mecanismos de transparencia para la gestión de la Entidad.</t>
  </si>
  <si>
    <t xml:space="preserve"> VI.  Pacto  por el transporte y la logística para la competitividad y la integración regional</t>
  </si>
  <si>
    <t>Reactivación y puesta en marcha de programas y proyectos para la construcción y mantenimiento de la red vial primaria y red vial rural</t>
  </si>
  <si>
    <t>Foco 2.Desarrollar proyectos de Asociación Público Privada que propendan por la intermodalidad, la movilidad y la sostenibilidad</t>
  </si>
  <si>
    <t xml:space="preserve">2.1 Estructurar proyectos de infraestructura de transporte </t>
  </si>
  <si>
    <t>2.1.1 Diseño e implementación del Programa de concesiones 5G</t>
  </si>
  <si>
    <t>2.1.1.1 Elaborar documento CONPES 5G</t>
  </si>
  <si>
    <t>Presidencia</t>
  </si>
  <si>
    <t>2.1.2 Adjudicación de Proyectos de Infraestructura de Transporte, bajo el esquema de Asociaciones Público Privadas</t>
  </si>
  <si>
    <t>2.1.2.1 Estructurar  proyectos a nivel de factibilidad técnica</t>
  </si>
  <si>
    <t>Proyecto</t>
  </si>
  <si>
    <t xml:space="preserve">2.1.2.2 Adjudicar proyectos de APP </t>
  </si>
  <si>
    <t>Vicepresidencia de Estructuración
Vicepresidencia Jurídica</t>
  </si>
  <si>
    <t>2.2 Gestionar la ejecucion de proyectos en el modo carretero</t>
  </si>
  <si>
    <t>2.2.1 Ampliación de la red vial nacional (proyectos de infraestructura de transporte del modo carretero, 1a a 3a generación de concesiones).</t>
  </si>
  <si>
    <t xml:space="preserve">Vicepresidencia de Gestión Contractual
</t>
  </si>
  <si>
    <t>2.2.2 Finalización de etapa de construcción e inicio de la etapa de operación y mantenimiento de los proyectos de cuarta generación</t>
  </si>
  <si>
    <t>Vicepresidencia de Gestión Contractual
Vicepresidencia Ejecutiva</t>
  </si>
  <si>
    <t>2.2.3 Gestión para la construcción de las vías primarias bajo el esquema de concesión Programa 4G programadas para el cuatrienio</t>
  </si>
  <si>
    <t xml:space="preserve"> 2.2.3.1 Monitorear la construcción de vias de cuarta generación</t>
  </si>
  <si>
    <t>Vicepresidencia de Gestión Contractual  y Vicepresidencia Ejecutiva</t>
  </si>
  <si>
    <t>2.2.4 Gestión para la rehabilitación y mejoramiento de las vías primarias bajo el esquema de concesión Programa 4G</t>
  </si>
  <si>
    <t xml:space="preserve"> 2.2.4.1 Monitorear el mejoramiento de vias de cuarta generación</t>
  </si>
  <si>
    <t>2.3 Gestionar la ejecución de proyectos en otros modos de transporte</t>
  </si>
  <si>
    <t>2.3.1 Reactivación de la operación comercial en vías férreas a cargo de la ANI</t>
  </si>
  <si>
    <t>2.3.1.1 Gestionar la reactivación del transporte a través del modo férreo</t>
  </si>
  <si>
    <t>Vicepresidencia Ejecutiva</t>
  </si>
  <si>
    <t xml:space="preserve">2.3.2 Impulso para la modernización de la infraestructura de los Aeropuertos concesionados </t>
  </si>
  <si>
    <t>2.3.2.1 Monitorear los planes de modernización de los aeropuertos a cargo de la ANI</t>
  </si>
  <si>
    <t>Vicepresidencia de Gestión Contractual</t>
  </si>
  <si>
    <t xml:space="preserve">2.3.3 Impulso para la modernización de la infraestructura en los puertos concesionados </t>
  </si>
  <si>
    <t>2.3.3.1  Presentar informes de avance de obligaciones contractuales de las sociedades portuarias</t>
  </si>
  <si>
    <t>Meta 2021</t>
  </si>
  <si>
    <t>Elaborar proyecto normativo de Gobierno Corporativo</t>
  </si>
  <si>
    <t>Implementar acciones para el fortalecimiento del Talento Humano</t>
  </si>
  <si>
    <t>Fortalecer la implementación del MIPG</t>
  </si>
  <si>
    <t>Actualizar proyecciones de tráfico y recaudo para al menos un corredor estratégico de proyectos concesionados</t>
  </si>
  <si>
    <t>Implementar módulos de registro de información</t>
  </si>
  <si>
    <t>Realizar los procesos de consulta previa programados.</t>
  </si>
  <si>
    <t>Acta</t>
  </si>
  <si>
    <t>Realizar mesas de socialización de proyectos en los diferentes departamentos</t>
  </si>
  <si>
    <t>Gestionar convenios interadministrativos en temas de transparencia</t>
  </si>
  <si>
    <t>Elaborar documento CONPES Concesiones del   Bicentenario</t>
  </si>
  <si>
    <t>Estructurar  proyectos a nivel de factibilidad técnica</t>
  </si>
  <si>
    <t>Adjudicar proyectos de Infraestructura</t>
  </si>
  <si>
    <t>Monitorear la construcción de nuevos kilómetros en proyectos de 1a a 3a gen</t>
  </si>
  <si>
    <t>Km</t>
  </si>
  <si>
    <t>Monitorear proyectos de 4a gen.
Inicio de etapa de operación y mantenimiento</t>
  </si>
  <si>
    <t>Monitorear la construcción de vías de cuarta generación</t>
  </si>
  <si>
    <t>Gestionar la reactivación del transporte a través del modo férreo</t>
  </si>
  <si>
    <t>Monitorear los planes de modernización de los aeropuertos a cargo de la ANI</t>
  </si>
  <si>
    <t>Presentar informes de avance de obligaciones contractuales de las sociedades portuarias</t>
  </si>
  <si>
    <t>Monitorear la rehabilitación de vías de cuarta generación</t>
  </si>
  <si>
    <t>1.1.2.2 Realizar  Informes de seguimiento a la implementación del MIPG</t>
  </si>
  <si>
    <t>1.1.2.3 Diseñar la unidad de análisis de tráfico</t>
  </si>
  <si>
    <t>1.2.1.1 Desarrollar Espacios de diálogo social - Eventos</t>
  </si>
  <si>
    <t>1.2.1.2 Desarrollar el Plan de comunicaciones</t>
  </si>
  <si>
    <t>1.2.2.1 Gestionar convenios interadministrativos en temas de transparencia (MRAN)</t>
  </si>
  <si>
    <t>2.2.1.1 Monitorear la construcción de nuevos kilómetros en proyectos de 1a a 3a generación</t>
  </si>
  <si>
    <t>2.2.2.1 Monitorear proyectos de cuarta generación - Inicio de etapa de operación y mantenimiento</t>
  </si>
  <si>
    <r>
      <t xml:space="preserve">% Avance 
</t>
    </r>
    <r>
      <rPr>
        <b/>
        <sz val="24"/>
        <color theme="0"/>
        <rFont val="Candara"/>
        <family val="2"/>
      </rPr>
      <t>(Respecto a meta de 2021)</t>
    </r>
  </si>
  <si>
    <t>%</t>
  </si>
  <si>
    <t>Para el mes de agosto de 2021 la Vicepresidencia de Estructuración ha culminado satisfactoriamente la estructuración técnica de los siguientes proyectos de iniciativa privada e iniciativa pública, APP Malla Vial del Valle Cauca Accesos Cali – Palmira, proyecto que fue adjudicado el pasado mes de mayo, IP ALO Sur, APP Accesos Norte Fase II proyectos que ya cumplieron sus aprobaciones por las diferentes entidades gubernamentales para su publicación y adjudicación, la APP Troncal del magdalena Concesión 1 y 2 y la APP Rio Magdalena se encuentran en estos momentos en la presentación ante las diferentes entidades gubernamentales para su aprobación y posterior adjudicación.</t>
  </si>
  <si>
    <t>Avances con corte a septiembre de 2021</t>
  </si>
  <si>
    <t>Durante el mes de septiembre se desarrollaron mesas de trabajo con los líderes de política y sus equipos de trabajo en la definición de actividades, fechas y responsables (Operación estadistica, Mejora normativa).  
Se presento  el sitio Sharepoint del MIPG al GITP con la descripción del contenido referente a las dimensiones y políticas de MIPG</t>
  </si>
  <si>
    <t>A lo largo del mes de septiembre se avanzó en el desarrollo de las actividades de implementación del convenio</t>
  </si>
  <si>
    <t>En el mes de septiembre, se llevaron a cabo las siguientes socializaciones para el proyecto Canal del Dique: 
07-09-2021: Reunión concertación Ruta Metodologica, participantes: ANI, Cabildo Indigena la Pista. 
07-09-2021: Reunión Coordinación para Actividades metodológicas y recorridos con el Consejo Comunitario Afrodescendientes Nelson Mandela del municipio de Candelarian“CONMUCAN” –Atlántico”. Participantes: ANI, MININTERIOR, Consejo Comunitario Nelson Mandela.
08-09-2021: Reunión Interna, Socialización estado de la consulta y del proyecto (aclaraciones sobre el estado del proyecto). Participantes: ANI, Consejo Comunitario Puerto Badel 
08-09-2021: Reunión Coordinación para Actividades metodológicas y recorrido con el Consejo Comunitario Afrodescendientes Municipio de Campo de la Cruz”. Participantes: ANI, MININTERIOR, Consejo Comunitario 
09-09-2021: Reunión Interna, Concertación Ruta Metodológica. Participantes: ANI, Cabildo Indígena Pasacaballos 
09-09-2021: Reunión Coordinación para Actividades metodológicas y recorrido con el Consejo Comunitario Afrodescendientes BARULE”. ANI, MININTERIOR, Consejo Comunitario 
28-09-2021: Reunión de protocolización. Participantes: ANI, MININTERIOR, Consejo Comunitario Lomas de Matunilla. 
30-09-2021: Reunión de Protocolización. Participantes: ANI, MININTERIOR, Consejo Comunitario Puerto Badel</t>
  </si>
  <si>
    <t>Desde la Oficina de Comunicaciones se están desarrollando las mesas de socialización con los diferentes públicos de interés y el acompañamiento de los vicepresidentes o el presidente de la ANI, en estos espacios se evidencia la gestión de los proyectos concecionados y acercamientos estratégicos para apalancar nuevos.
En septiembre se desarrollaron 11 mesas de socialización.</t>
  </si>
  <si>
    <t>En el mes de septiembre se llevaron a cabo 2 reuniones correspondientes a la revisión de pendientes del proyecto, revisión del Decreto.</t>
  </si>
  <si>
    <t>Durante el mes de septiembre se continuó con la supervisión de los puertos concesionados a cargo de la Agencia</t>
  </si>
  <si>
    <t>Durante el mes de septiembre se continuó avanzando en la actualización de las proyecciones de tráfico en el corredor priorizado</t>
  </si>
  <si>
    <t>Las acciones realizadas para la mejora de Talento Humano son las siguientes actividades: Actividades de Capacitación con el Fortalecimiento de Competencias Técnicas con la capacitación de Actualización en aspectos legales, el fortalecimiento de Competencias comportamentales con la capacitación de Comunicación y Negociación.  Actividades de Bienestar orientadas a Protección y Servicios Sociales con las actividades de Semana de Hábitos de Vida Saludables y Campañas de Comunicación. El mejoramiento de la Calidad de vida Laboral con actividades de conmemoración de fechas especiales,  Conmemoración Amor y Amistad: Teatro en familia y el Taller para Prepensionados.Actividades de SGSST: Orientadas a Mejorar las condiciones de salud, seguridad y bienestar de los funcionarios a través del programa de cultura del autocuidado y entorno saludables y Reducir la probabilidad de incidencia de enfermedades laborales en el desarrollo de la operación mediante la implementación de programas de medicina preventiva y del trabajo enfocados al control de riesgos prioritarios.</t>
  </si>
  <si>
    <t>A la fecha se han puesto en servicio los siguientes módulos:
- Administración de Bienes informáticos
- Proyectos 5G 
- Trafico y Recaudo
- Módulo Portuario</t>
  </si>
  <si>
    <t>Durante el mes de septiembre se realizó la revisión del PAS y se publicó el dosumento borrador en la página web del DNP con el fin de obtener comentarios de la ciudadanía</t>
  </si>
  <si>
    <t>Se continua avanzando en las actividades requeridas para iniciar la etapa de operación en los proyectos 4G</t>
  </si>
  <si>
    <t>Mes de Septiembre: Actividades de operación y mantenimiento rutinario en los 16 aeropuertos concesionados.                                                                                                                                                                            Para el aeropuerto el Dorado - se encuentran en ejecución (normalización redes eléctricas, desmantelamiento de lagunas de estabilización, manto de Policía Aeroportuaria, , Adecuación áreas comerciales y un (1) proyecto ejecutado "obras civiles y eléctricas parqueadero sur”.                                                                                                                                                                                                                                      Para el aeropuerto Alfonso Bonilla Aragon - se encuentran en ejecución (Cerramiento, señalización horizontal plataforma nacional y calles de rodaje, cambio de mástiles en glorieta acceso (1 und), regional (1 und) y zona carga (3 und), iluminación solar perímetro cabeceras de pista (cambio acumuladores)</t>
  </si>
  <si>
    <t>Durante el mes de septiembre se han tenido los siguientes avances:
1. En el mes de septiembre de 2021, frente a la movilización de pasajeros y teniendo en cuenta la transición que se viene dando con el fin de contar con nuevos administradores en los corredores férreos se tiene: Bogotá- Zipaquirá pasajeros movilizados en septiembre de 2021: 6.280 pasajeros; La Dorada- Chiriguaná: cero (0) pasajeros 
2. En cuanto a movilización de carga para el mes de septiembre de 2021 se tiene: Bogotá- Belencito Toneladas movilizadas en septiembre 0 toneladas. La Dorada- Chiriguaná Toneladas movilizadas: 2.238.948. En el corredor Bogotá-Belencito se reinicia la operación comercial de carga a partir del 15 de junio de 2021, gracias al esfuerzo realizado por la Agencia con Findeter, para reactivar la operación en este corredor férreo</t>
  </si>
  <si>
    <t>Con corte al mes de septiembre se ha avanzado en la construcción de 38,23 Km, correspondientes a los proyectos:
- Devimed 1.39 Km
- Ruta del Sol III 36,84 Km</t>
  </si>
  <si>
    <t xml:space="preserve">Se han tenido los siguientes avances a lo largo de la vigencia:
Malla Vial del Valle Cauca:
El pasado 18 de mayo del año en curso se adjudicó el proyecto a la ESTRUCTURA PLURAL PRC – MC
IP ALO Sur:
El 11 de junio de 2021, en la Audiencia de Cierre para Manifestación de Interés, se presentó un oferente por lo cual se dio inicio a la conformación de la lista de precalificados; actualmente se adelantan los trámites correspondientes al Proceso de Selección Abreviada de Menor Cuantía con lista de precalificados, para definir el adjudicatario del Contrato de Concesión. 
APP Accesos Norte Fase II:
El proyecto bajo el esquema de APP de Iniciativa Pública “Accenorte II”, desde el 25 de junio de 2021 se dio la publicación del Pliego de Condiciones Definitivos y Anexos de la Licitación Pública No. VJ-VE-APP-IPB-001-2021, adicionalmente se promulgo la Resolución de Declaratoria de Utilidad Pública e Interés Social (DUPIS), Resolución No. 20217020012625 del 30 de julio de 2021. </t>
  </si>
  <si>
    <t>En el periodo de seguimiento se ha avanzado en la construcción de 95,75 Km correspondientes a los siguientes proyectos:
- Rio Magdalena 2 6 Km
- Conexión Norte 13,45 Km
- IP GICA 15,1 Km
- Ip Antoquia Bolivar 6,5 Km
- Ip Vías del Nus 13.67 Km
- Rumichaca Pasto 4,34 Km
- Cartagena - Barranquilla 1,5 Km
- Pacífico 1, 5,2 Km
- Pacífico 2, 1,2 Km
- Pacífico 3, 24 Km
- Villavicencio-Yopal, 4.79 Km</t>
  </si>
  <si>
    <t>Con corte al mes de septiembre de 2021 se ha avanzado en la rehabilitación de 206,8 Km, representados en los siguientes proyectos:
- Cartagena - Barranquilla 60,42 Km
- Antioquia - Bolivar 24,84 Km
- Cambao - Manizales 94,94 Km
- Puerta de Hierro 0,13
- Rumichaca-Pasto 7,03 Km
- Perimetral del Oriente 0,15 Km
-  Transversal del Sisga 8,44 Km
- Pacífico 3 8.3 Km
- Bucaramanga-Pamplona 2,57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</si>
</sst>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48"/>
      <color theme="1"/>
      <name val="Candara"/>
      <family val="2"/>
    </font>
    <font>
      <b/>
      <sz val="36"/>
      <color theme="1"/>
      <name val="Candara"/>
      <family val="2"/>
    </font>
    <font>
      <b/>
      <sz val="20"/>
      <color theme="1"/>
      <name val="Wingdings"/>
      <charset val="2"/>
    </font>
    <font>
      <b/>
      <sz val="20"/>
      <name val="Candara"/>
      <family val="2"/>
    </font>
    <font>
      <b/>
      <sz val="20"/>
      <color theme="1"/>
      <name val="Webdings"/>
      <family val="1"/>
      <charset val="2"/>
    </font>
    <font>
      <b/>
      <sz val="22"/>
      <color theme="1"/>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b/>
      <sz val="9"/>
      <color indexed="81"/>
      <name val="Tahom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268">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2" borderId="0" xfId="0" applyFont="1" applyFill="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11" fillId="3"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4" fontId="6" fillId="0" borderId="0" xfId="0" applyNumberFormat="1" applyFont="1" applyAlignment="1">
      <alignment horizontal="center" vertical="center"/>
    </xf>
    <xf numFmtId="0" fontId="2" fillId="7" borderId="2" xfId="0" applyFont="1" applyFill="1" applyBorder="1" applyAlignment="1">
      <alignment horizontal="center" vertical="center"/>
    </xf>
    <xf numFmtId="0" fontId="13"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4" fillId="0" borderId="0" xfId="0" applyFont="1" applyAlignment="1">
      <alignment horizontal="center" vertical="center"/>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3" borderId="9" xfId="0" applyFont="1" applyFill="1" applyBorder="1" applyAlignment="1">
      <alignment horizontal="center" vertical="center" wrapText="1"/>
    </xf>
    <xf numFmtId="164" fontId="3" fillId="11" borderId="11" xfId="0" applyNumberFormat="1" applyFont="1" applyFill="1" applyBorder="1" applyAlignment="1">
      <alignment horizontal="center" vertical="center" wrapText="1"/>
    </xf>
    <xf numFmtId="164" fontId="3" fillId="4" borderId="11" xfId="0" applyNumberFormat="1" applyFont="1" applyFill="1" applyBorder="1" applyAlignment="1">
      <alignment horizontal="center" vertical="center" wrapText="1"/>
    </xf>
    <xf numFmtId="164" fontId="3" fillId="5" borderId="11" xfId="0" applyNumberFormat="1" applyFont="1" applyFill="1" applyBorder="1" applyAlignment="1">
      <alignment horizontal="center" vertical="center" wrapText="1"/>
    </xf>
    <xf numFmtId="164" fontId="3" fillId="6" borderId="11" xfId="0" applyNumberFormat="1" applyFont="1" applyFill="1" applyBorder="1" applyAlignment="1">
      <alignment vertical="center" wrapText="1"/>
    </xf>
    <xf numFmtId="0" fontId="2" fillId="2" borderId="11" xfId="0" applyFont="1" applyFill="1" applyBorder="1" applyAlignment="1">
      <alignment horizontal="center" vertical="center" wrapText="1"/>
    </xf>
    <xf numFmtId="9" fontId="4" fillId="10" borderId="11" xfId="1" applyFont="1" applyFill="1" applyBorder="1" applyAlignment="1">
      <alignment horizontal="center" vertical="center" wrapText="1"/>
    </xf>
    <xf numFmtId="10" fontId="2" fillId="4" borderId="11" xfId="1" applyNumberFormat="1" applyFont="1" applyFill="1" applyBorder="1" applyAlignment="1">
      <alignment horizontal="center" vertical="center" wrapText="1"/>
    </xf>
    <xf numFmtId="10" fontId="2" fillId="5" borderId="11" xfId="1" applyNumberFormat="1" applyFont="1" applyFill="1" applyBorder="1" applyAlignment="1">
      <alignment horizontal="center" vertical="center" wrapText="1"/>
    </xf>
    <xf numFmtId="10" fontId="2" fillId="6" borderId="11" xfId="1" applyNumberFormat="1" applyFont="1" applyFill="1" applyBorder="1" applyAlignment="1">
      <alignment horizontal="center" vertical="center" wrapText="1"/>
    </xf>
    <xf numFmtId="10" fontId="2" fillId="11" borderId="11" xfId="1" applyNumberFormat="1" applyFont="1" applyFill="1" applyBorder="1" applyAlignment="1">
      <alignment horizontal="center" vertical="center" wrapText="1"/>
    </xf>
    <xf numFmtId="9" fontId="2" fillId="2" borderId="11" xfId="0" applyNumberFormat="1" applyFont="1" applyFill="1" applyBorder="1" applyAlignment="1">
      <alignment horizontal="center" vertical="center" wrapText="1"/>
    </xf>
    <xf numFmtId="9" fontId="2" fillId="0" borderId="11" xfId="1" applyFont="1" applyFill="1" applyBorder="1" applyAlignment="1">
      <alignment horizontal="center" vertical="center" wrapText="1"/>
    </xf>
    <xf numFmtId="0" fontId="2" fillId="12" borderId="11" xfId="1" applyNumberFormat="1" applyFont="1" applyFill="1" applyBorder="1" applyAlignment="1">
      <alignment horizontal="center" vertical="center" wrapText="1"/>
    </xf>
    <xf numFmtId="0" fontId="2" fillId="10" borderId="11" xfId="0" applyFont="1" applyFill="1" applyBorder="1" applyAlignment="1">
      <alignment horizontal="center" vertical="center" wrapText="1"/>
    </xf>
    <xf numFmtId="10" fontId="4" fillId="11" borderId="2" xfId="1" applyNumberFormat="1" applyFont="1" applyFill="1" applyBorder="1" applyAlignment="1">
      <alignment horizontal="center" vertical="center" wrapText="1"/>
    </xf>
    <xf numFmtId="9" fontId="4" fillId="11" borderId="11" xfId="1" applyFont="1" applyFill="1" applyBorder="1" applyAlignment="1">
      <alignment horizontal="center" vertical="center" wrapText="1"/>
    </xf>
    <xf numFmtId="0" fontId="16" fillId="0" borderId="11" xfId="0" applyFont="1" applyBorder="1" applyAlignment="1">
      <alignment horizontal="center" vertical="center"/>
    </xf>
    <xf numFmtId="0" fontId="17" fillId="0" borderId="1" xfId="0" applyFont="1" applyBorder="1" applyAlignment="1">
      <alignment horizontal="center" vertical="center"/>
    </xf>
    <xf numFmtId="10" fontId="2" fillId="12" borderId="11" xfId="1" applyNumberFormat="1" applyFont="1" applyFill="1" applyBorder="1" applyAlignment="1">
      <alignment horizontal="center" vertical="center" wrapText="1"/>
    </xf>
    <xf numFmtId="0" fontId="14" fillId="0" borderId="11" xfId="1" applyNumberFormat="1"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10" fontId="2" fillId="4" borderId="1" xfId="1" applyNumberFormat="1" applyFont="1" applyFill="1" applyBorder="1" applyAlignment="1">
      <alignment horizontal="center" vertical="center" wrapText="1"/>
    </xf>
    <xf numFmtId="10" fontId="2" fillId="5" borderId="1" xfId="1" applyNumberFormat="1" applyFont="1" applyFill="1" applyBorder="1" applyAlignment="1">
      <alignment horizontal="center" vertical="center" wrapText="1"/>
    </xf>
    <xf numFmtId="10" fontId="2" fillId="6" borderId="1" xfId="1" applyNumberFormat="1" applyFont="1" applyFill="1" applyBorder="1" applyAlignment="1">
      <alignment horizontal="center" vertical="center" wrapText="1"/>
    </xf>
    <xf numFmtId="10" fontId="2" fillId="11" borderId="1"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2" borderId="1" xfId="1" applyNumberFormat="1" applyFont="1" applyFill="1" applyBorder="1" applyAlignment="1">
      <alignment horizontal="center" vertical="center" wrapText="1"/>
    </xf>
    <xf numFmtId="10" fontId="4" fillId="11" borderId="1" xfId="1" applyNumberFormat="1" applyFont="1" applyFill="1" applyBorder="1" applyAlignment="1">
      <alignment horizontal="center" vertical="center" wrapText="1"/>
    </xf>
    <xf numFmtId="9" fontId="4" fillId="11" borderId="1" xfId="1" applyFont="1" applyFill="1" applyBorder="1" applyAlignment="1">
      <alignment horizontal="center" vertical="center" wrapText="1"/>
    </xf>
    <xf numFmtId="0" fontId="16" fillId="0" borderId="1" xfId="0" applyFont="1" applyBorder="1" applyAlignment="1">
      <alignment horizontal="center" vertical="center"/>
    </xf>
    <xf numFmtId="10" fontId="2" fillId="12" borderId="1" xfId="1" applyNumberFormat="1" applyFont="1" applyFill="1" applyBorder="1" applyAlignment="1">
      <alignment horizontal="center" vertical="center" wrapText="1"/>
    </xf>
    <xf numFmtId="0" fontId="14" fillId="0" borderId="1" xfId="1" applyNumberFormat="1" applyFont="1" applyFill="1" applyBorder="1" applyAlignment="1">
      <alignment horizontal="center" vertical="center" wrapText="1"/>
    </xf>
    <xf numFmtId="0" fontId="2" fillId="2" borderId="14" xfId="0" applyFont="1" applyFill="1" applyBorder="1" applyAlignment="1">
      <alignment horizontal="left"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0" fontId="2" fillId="12" borderId="1" xfId="0" applyFont="1" applyFill="1" applyBorder="1" applyAlignment="1">
      <alignment horizontal="center" vertical="center" wrapText="1"/>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9" fontId="8" fillId="10" borderId="1" xfId="1" applyFont="1" applyFill="1" applyBorder="1" applyAlignment="1">
      <alignment horizontal="center" vertical="center" wrapText="1"/>
    </xf>
    <xf numFmtId="9" fontId="2" fillId="2" borderId="1" xfId="1" applyFont="1" applyFill="1" applyBorder="1" applyAlignment="1">
      <alignment horizontal="center" vertical="center" wrapText="1"/>
    </xf>
    <xf numFmtId="0" fontId="2" fillId="2" borderId="2" xfId="0" applyFont="1" applyFill="1" applyBorder="1" applyAlignment="1">
      <alignment horizontal="center" vertical="center" wrapText="1"/>
    </xf>
    <xf numFmtId="9" fontId="8" fillId="10" borderId="2" xfId="1" applyFont="1" applyFill="1" applyBorder="1" applyAlignment="1">
      <alignment horizontal="center" vertical="center" wrapText="1"/>
    </xf>
    <xf numFmtId="9" fontId="2" fillId="2" borderId="2" xfId="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16" fillId="0" borderId="2" xfId="0" applyFont="1" applyBorder="1" applyAlignment="1">
      <alignment horizontal="center" vertical="center"/>
    </xf>
    <xf numFmtId="0" fontId="17" fillId="0" borderId="15" xfId="0" applyFont="1" applyBorder="1" applyAlignment="1">
      <alignment horizontal="center" vertical="center"/>
    </xf>
    <xf numFmtId="10" fontId="2" fillId="12" borderId="2" xfId="1" applyNumberFormat="1" applyFont="1" applyFill="1" applyBorder="1" applyAlignment="1">
      <alignment horizontal="center" vertical="center" wrapText="1"/>
    </xf>
    <xf numFmtId="0" fontId="14" fillId="0" borderId="2" xfId="1" applyNumberFormat="1" applyFont="1" applyFill="1" applyBorder="1" applyAlignment="1">
      <alignment horizontal="center" vertical="center" wrapText="1"/>
    </xf>
    <xf numFmtId="0" fontId="2" fillId="2" borderId="19" xfId="0" applyFont="1" applyFill="1" applyBorder="1" applyAlignment="1">
      <alignment horizontal="left" vertical="center" wrapText="1"/>
    </xf>
    <xf numFmtId="10" fontId="2" fillId="4" borderId="2" xfId="1" applyNumberFormat="1" applyFont="1" applyFill="1" applyBorder="1" applyAlignment="1">
      <alignment horizontal="center" vertical="center" wrapText="1"/>
    </xf>
    <xf numFmtId="10" fontId="2" fillId="5" borderId="2" xfId="1" applyNumberFormat="1" applyFont="1" applyFill="1" applyBorder="1" applyAlignment="1">
      <alignment horizontal="center" vertical="center" wrapText="1"/>
    </xf>
    <xf numFmtId="10" fontId="2" fillId="6" borderId="2" xfId="1" applyNumberFormat="1" applyFont="1" applyFill="1" applyBorder="1" applyAlignment="1">
      <alignment horizontal="center" vertical="center" wrapText="1"/>
    </xf>
    <xf numFmtId="10" fontId="2" fillId="11" borderId="2" xfId="1" applyNumberFormat="1" applyFont="1" applyFill="1" applyBorder="1" applyAlignment="1">
      <alignment horizontal="center" vertical="center" wrapText="1"/>
    </xf>
    <xf numFmtId="10" fontId="3" fillId="4" borderId="2"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9" fontId="2" fillId="4" borderId="11" xfId="0" applyNumberFormat="1" applyFont="1" applyFill="1" applyBorder="1" applyAlignment="1">
      <alignment vertical="center" wrapText="1"/>
    </xf>
    <xf numFmtId="9" fontId="2" fillId="5" borderId="11" xfId="0" applyNumberFormat="1" applyFont="1" applyFill="1" applyBorder="1" applyAlignment="1">
      <alignment vertical="center" wrapText="1"/>
    </xf>
    <xf numFmtId="9" fontId="2" fillId="6" borderId="11" xfId="0" applyNumberFormat="1" applyFont="1" applyFill="1" applyBorder="1" applyAlignment="1">
      <alignment vertical="center" wrapText="1"/>
    </xf>
    <xf numFmtId="9" fontId="3" fillId="4" borderId="23" xfId="0" applyNumberFormat="1" applyFont="1" applyFill="1" applyBorder="1" applyAlignment="1">
      <alignment vertical="center" wrapText="1"/>
    </xf>
    <xf numFmtId="9" fontId="3" fillId="5" borderId="23" xfId="1" applyFont="1" applyFill="1" applyBorder="1" applyAlignment="1">
      <alignment vertical="center" wrapText="1"/>
    </xf>
    <xf numFmtId="9" fontId="3" fillId="6" borderId="23" xfId="1" applyFont="1" applyFill="1" applyBorder="1" applyAlignment="1">
      <alignment vertical="center" wrapText="1"/>
    </xf>
    <xf numFmtId="0" fontId="3" fillId="11" borderId="23" xfId="0" applyFont="1" applyFill="1" applyBorder="1" applyAlignment="1">
      <alignment horizontal="center" vertical="center" wrapText="1"/>
    </xf>
    <xf numFmtId="9" fontId="3" fillId="11" borderId="11" xfId="0" applyNumberFormat="1" applyFont="1" applyFill="1" applyBorder="1" applyAlignment="1">
      <alignment horizontal="center" vertical="center" wrapText="1"/>
    </xf>
    <xf numFmtId="9" fontId="2" fillId="2" borderId="11" xfId="1" applyFont="1" applyFill="1" applyBorder="1" applyAlignment="1">
      <alignment horizontal="center" vertical="center" wrapText="1"/>
    </xf>
    <xf numFmtId="0" fontId="2" fillId="12" borderId="11" xfId="0" applyFont="1" applyFill="1" applyBorder="1" applyAlignment="1">
      <alignment horizontal="center" vertical="center" wrapText="1"/>
    </xf>
    <xf numFmtId="10" fontId="4" fillId="11" borderId="11" xfId="1" applyNumberFormat="1" applyFont="1" applyFill="1" applyBorder="1" applyAlignment="1">
      <alignment horizontal="center" vertical="center" wrapText="1"/>
    </xf>
    <xf numFmtId="0" fontId="17" fillId="0" borderId="11" xfId="0" applyFont="1" applyBorder="1" applyAlignment="1">
      <alignment horizontal="center" vertical="center"/>
    </xf>
    <xf numFmtId="0" fontId="2" fillId="4" borderId="1" xfId="0" applyFont="1" applyFill="1" applyBorder="1" applyAlignment="1">
      <alignment vertical="center" wrapText="1"/>
    </xf>
    <xf numFmtId="9" fontId="2" fillId="5" borderId="1" xfId="0" applyNumberFormat="1" applyFont="1" applyFill="1" applyBorder="1" applyAlignment="1">
      <alignment vertical="center" wrapText="1"/>
    </xf>
    <xf numFmtId="9" fontId="2" fillId="6" borderId="1" xfId="0" applyNumberFormat="1" applyFont="1" applyFill="1" applyBorder="1" applyAlignment="1">
      <alignment vertical="center" wrapText="1"/>
    </xf>
    <xf numFmtId="9" fontId="3" fillId="4" borderId="15" xfId="0" applyNumberFormat="1" applyFont="1" applyFill="1" applyBorder="1" applyAlignment="1">
      <alignment vertical="center" wrapText="1"/>
    </xf>
    <xf numFmtId="9" fontId="3" fillId="5" borderId="15" xfId="1" applyFont="1" applyFill="1" applyBorder="1" applyAlignment="1">
      <alignment vertical="center" wrapText="1"/>
    </xf>
    <xf numFmtId="9" fontId="3" fillId="6" borderId="15" xfId="1" applyFont="1" applyFill="1" applyBorder="1" applyAlignment="1">
      <alignment vertical="center" wrapText="1"/>
    </xf>
    <xf numFmtId="0" fontId="2" fillId="0" borderId="1" xfId="0" applyFont="1" applyBorder="1" applyAlignment="1">
      <alignment horizontal="center" vertical="center" wrapText="1"/>
    </xf>
    <xf numFmtId="0" fontId="18" fillId="0" borderId="1" xfId="0" applyFont="1" applyBorder="1" applyAlignment="1">
      <alignment horizontal="center" vertical="center"/>
    </xf>
    <xf numFmtId="9" fontId="3" fillId="4" borderId="2" xfId="0" applyNumberFormat="1" applyFont="1" applyFill="1" applyBorder="1" applyAlignment="1">
      <alignment horizontal="center" vertical="center" wrapText="1"/>
    </xf>
    <xf numFmtId="9" fontId="3" fillId="5" borderId="2" xfId="1" applyFont="1" applyFill="1" applyBorder="1" applyAlignment="1">
      <alignment horizontal="center" vertical="center" wrapText="1"/>
    </xf>
    <xf numFmtId="0" fontId="3" fillId="6" borderId="2" xfId="1"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9" fontId="2" fillId="2" borderId="15" xfId="1" applyFont="1" applyFill="1" applyBorder="1" applyAlignment="1">
      <alignment horizontal="center" vertical="center" wrapText="1"/>
    </xf>
    <xf numFmtId="0" fontId="17" fillId="0" borderId="2" xfId="0" applyFont="1" applyBorder="1" applyAlignment="1">
      <alignment horizontal="center" vertical="center"/>
    </xf>
    <xf numFmtId="9" fontId="3" fillId="4" borderId="11" xfId="0" applyNumberFormat="1" applyFont="1" applyFill="1" applyBorder="1" applyAlignment="1">
      <alignment vertical="center" wrapText="1"/>
    </xf>
    <xf numFmtId="9" fontId="3" fillId="5" borderId="11" xfId="0" applyNumberFormat="1" applyFont="1" applyFill="1" applyBorder="1" applyAlignment="1">
      <alignment vertical="center" wrapText="1"/>
    </xf>
    <xf numFmtId="9" fontId="3" fillId="6" borderId="11" xfId="0" applyNumberFormat="1" applyFont="1" applyFill="1" applyBorder="1" applyAlignment="1">
      <alignment vertical="center" wrapText="1"/>
    </xf>
    <xf numFmtId="9" fontId="3" fillId="4" borderId="11" xfId="0" applyNumberFormat="1" applyFont="1" applyFill="1" applyBorder="1" applyAlignment="1">
      <alignment horizontal="center" vertical="center" wrapText="1"/>
    </xf>
    <xf numFmtId="9" fontId="3" fillId="5" borderId="11" xfId="0" applyNumberFormat="1" applyFont="1" applyFill="1" applyBorder="1" applyAlignment="1">
      <alignment horizontal="center" vertical="center" wrapText="1"/>
    </xf>
    <xf numFmtId="9" fontId="3" fillId="6" borderId="11" xfId="0" applyNumberFormat="1" applyFont="1" applyFill="1" applyBorder="1" applyAlignment="1">
      <alignment horizontal="center" vertical="center" wrapText="1"/>
    </xf>
    <xf numFmtId="2" fontId="2" fillId="12" borderId="11" xfId="0" applyNumberFormat="1" applyFont="1" applyFill="1" applyBorder="1" applyAlignment="1">
      <alignment horizontal="center" vertical="center" wrapText="1"/>
    </xf>
    <xf numFmtId="2" fontId="2" fillId="10" borderId="11" xfId="0" applyNumberFormat="1" applyFont="1" applyFill="1" applyBorder="1" applyAlignment="1">
      <alignment horizontal="center" vertical="center" wrapText="1"/>
    </xf>
    <xf numFmtId="0" fontId="19" fillId="0" borderId="11" xfId="0" applyFont="1" applyBorder="1" applyAlignment="1">
      <alignment horizontal="center" vertical="center"/>
    </xf>
    <xf numFmtId="2" fontId="2" fillId="0" borderId="0" xfId="0" applyNumberFormat="1" applyFont="1" applyAlignment="1">
      <alignment horizontal="center" vertical="center"/>
    </xf>
    <xf numFmtId="9" fontId="3" fillId="4" borderId="1" xfId="0" applyNumberFormat="1" applyFont="1" applyFill="1" applyBorder="1" applyAlignment="1">
      <alignment vertical="center" wrapText="1"/>
    </xf>
    <xf numFmtId="9" fontId="3" fillId="5" borderId="1" xfId="0" applyNumberFormat="1" applyFont="1" applyFill="1" applyBorder="1" applyAlignment="1">
      <alignment vertical="center" wrapText="1"/>
    </xf>
    <xf numFmtId="9" fontId="3" fillId="6" borderId="1" xfId="0" applyNumberFormat="1" applyFont="1" applyFill="1" applyBorder="1" applyAlignment="1">
      <alignment vertical="center" wrapText="1"/>
    </xf>
    <xf numFmtId="9" fontId="3" fillId="11"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2" fontId="2" fillId="12" borderId="1" xfId="0" applyNumberFormat="1" applyFont="1" applyFill="1" applyBorder="1" applyAlignment="1">
      <alignment horizontal="center" vertical="center" wrapText="1"/>
    </xf>
    <xf numFmtId="0" fontId="19" fillId="0" borderId="1" xfId="0" applyFont="1" applyBorder="1" applyAlignment="1">
      <alignment horizontal="center" vertical="center"/>
    </xf>
    <xf numFmtId="2" fontId="2" fillId="10" borderId="1" xfId="0" applyNumberFormat="1" applyFont="1" applyFill="1" applyBorder="1" applyAlignment="1">
      <alignment horizontal="center" vertical="center" wrapText="1"/>
    </xf>
    <xf numFmtId="9" fontId="3" fillId="4" borderId="2" xfId="0" applyNumberFormat="1" applyFont="1" applyFill="1" applyBorder="1" applyAlignment="1">
      <alignment vertical="center" wrapText="1"/>
    </xf>
    <xf numFmtId="9" fontId="3" fillId="5" borderId="2" xfId="0" applyNumberFormat="1" applyFont="1" applyFill="1" applyBorder="1" applyAlignment="1">
      <alignment vertical="center" wrapText="1"/>
    </xf>
    <xf numFmtId="9" fontId="3" fillId="6" borderId="2" xfId="0" applyNumberFormat="1" applyFont="1" applyFill="1" applyBorder="1" applyAlignment="1">
      <alignment vertical="center" wrapText="1"/>
    </xf>
    <xf numFmtId="9" fontId="3" fillId="11" borderId="2"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2" fontId="2" fillId="12" borderId="2" xfId="0" applyNumberFormat="1" applyFont="1" applyFill="1" applyBorder="1" applyAlignment="1">
      <alignment horizontal="center" vertical="center" wrapText="1"/>
    </xf>
    <xf numFmtId="2" fontId="2" fillId="10" borderId="2" xfId="0" applyNumberFormat="1" applyFont="1" applyFill="1" applyBorder="1" applyAlignment="1">
      <alignment horizontal="center" vertical="center" wrapText="1"/>
    </xf>
    <xf numFmtId="0" fontId="2" fillId="10" borderId="2" xfId="0" applyFont="1" applyFill="1" applyBorder="1" applyAlignment="1">
      <alignment horizontal="center" vertical="center" wrapText="1"/>
    </xf>
    <xf numFmtId="0" fontId="19" fillId="0" borderId="2" xfId="0" applyFont="1" applyBorder="1" applyAlignment="1">
      <alignment horizontal="center" vertical="center"/>
    </xf>
    <xf numFmtId="0" fontId="3" fillId="4" borderId="11" xfId="0" applyFont="1" applyFill="1" applyBorder="1" applyAlignment="1">
      <alignment vertical="center" wrapText="1"/>
    </xf>
    <xf numFmtId="0" fontId="3" fillId="11"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 xfId="0" applyFont="1" applyFill="1" applyBorder="1" applyAlignment="1">
      <alignment vertical="center" wrapText="1"/>
    </xf>
    <xf numFmtId="0" fontId="3" fillId="11"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25" xfId="0" applyFont="1" applyFill="1" applyBorder="1" applyAlignment="1">
      <alignment vertical="center" wrapText="1"/>
    </xf>
    <xf numFmtId="9" fontId="2" fillId="5" borderId="25" xfId="0" applyNumberFormat="1" applyFont="1" applyFill="1" applyBorder="1" applyAlignment="1">
      <alignment vertical="center" wrapText="1"/>
    </xf>
    <xf numFmtId="9" fontId="2" fillId="6" borderId="25" xfId="0" applyNumberFormat="1" applyFont="1" applyFill="1" applyBorder="1" applyAlignment="1">
      <alignment vertical="center" wrapText="1"/>
    </xf>
    <xf numFmtId="0" fontId="3" fillId="4" borderId="25" xfId="0" applyFont="1" applyFill="1" applyBorder="1" applyAlignment="1">
      <alignment vertical="center" wrapText="1"/>
    </xf>
    <xf numFmtId="9" fontId="3" fillId="5" borderId="25" xfId="0" applyNumberFormat="1" applyFont="1" applyFill="1" applyBorder="1" applyAlignment="1">
      <alignment vertical="center" wrapText="1"/>
    </xf>
    <xf numFmtId="9" fontId="3" fillId="6" borderId="25" xfId="0" applyNumberFormat="1" applyFont="1" applyFill="1" applyBorder="1" applyAlignment="1">
      <alignment vertical="center" wrapText="1"/>
    </xf>
    <xf numFmtId="0" fontId="3" fillId="11" borderId="25" xfId="0" applyFont="1" applyFill="1" applyBorder="1" applyAlignment="1">
      <alignment horizontal="center" vertical="center" wrapText="1"/>
    </xf>
    <xf numFmtId="0" fontId="2" fillId="2" borderId="25" xfId="0" applyFont="1" applyFill="1" applyBorder="1" applyAlignment="1">
      <alignment horizontal="center" vertical="center" wrapText="1"/>
    </xf>
    <xf numFmtId="9" fontId="4" fillId="10" borderId="25" xfId="1" applyFont="1" applyFill="1" applyBorder="1" applyAlignment="1">
      <alignment horizontal="center" vertical="center" wrapText="1"/>
    </xf>
    <xf numFmtId="10" fontId="2" fillId="4" borderId="25" xfId="1" applyNumberFormat="1" applyFont="1" applyFill="1" applyBorder="1" applyAlignment="1">
      <alignment horizontal="center" vertical="center" wrapText="1"/>
    </xf>
    <xf numFmtId="10" fontId="2" fillId="5" borderId="25" xfId="1" applyNumberFormat="1" applyFont="1" applyFill="1" applyBorder="1" applyAlignment="1">
      <alignment horizontal="center" vertical="center" wrapText="1"/>
    </xf>
    <xf numFmtId="10" fontId="2" fillId="6" borderId="25" xfId="1" applyNumberFormat="1" applyFont="1" applyFill="1" applyBorder="1" applyAlignment="1">
      <alignment horizontal="center" vertical="center" wrapText="1"/>
    </xf>
    <xf numFmtId="10" fontId="2" fillId="11" borderId="25" xfId="1" applyNumberFormat="1" applyFont="1" applyFill="1" applyBorder="1" applyAlignment="1">
      <alignment horizontal="center" vertical="center" wrapText="1"/>
    </xf>
    <xf numFmtId="9" fontId="2" fillId="2" borderId="25" xfId="1" applyFont="1" applyFill="1" applyBorder="1" applyAlignment="1">
      <alignment horizontal="center" vertical="center" wrapText="1"/>
    </xf>
    <xf numFmtId="0" fontId="2" fillId="12" borderId="25" xfId="0" applyFont="1" applyFill="1" applyBorder="1" applyAlignment="1">
      <alignment horizontal="center" vertical="center" wrapText="1"/>
    </xf>
    <xf numFmtId="0" fontId="2" fillId="10" borderId="25" xfId="0" applyFont="1" applyFill="1" applyBorder="1" applyAlignment="1">
      <alignment horizontal="center" vertical="center" wrapText="1"/>
    </xf>
    <xf numFmtId="10" fontId="4" fillId="11" borderId="25" xfId="1" applyNumberFormat="1" applyFont="1" applyFill="1" applyBorder="1" applyAlignment="1">
      <alignment horizontal="center" vertical="center" wrapText="1"/>
    </xf>
    <xf numFmtId="9" fontId="4" fillId="11" borderId="25" xfId="1" applyFont="1" applyFill="1" applyBorder="1" applyAlignment="1">
      <alignment horizontal="center" vertical="center" wrapText="1"/>
    </xf>
    <xf numFmtId="0" fontId="16" fillId="0" borderId="25" xfId="0" applyFont="1" applyBorder="1" applyAlignment="1">
      <alignment horizontal="center" vertical="center"/>
    </xf>
    <xf numFmtId="0" fontId="17" fillId="0" borderId="21" xfId="0" applyFont="1" applyBorder="1" applyAlignment="1">
      <alignment horizontal="center" vertical="center"/>
    </xf>
    <xf numFmtId="10" fontId="2" fillId="12" borderId="25" xfId="1" applyNumberFormat="1" applyFont="1" applyFill="1" applyBorder="1" applyAlignment="1">
      <alignment horizontal="center" vertical="center" wrapText="1"/>
    </xf>
    <xf numFmtId="0" fontId="14" fillId="0" borderId="25" xfId="1" applyNumberFormat="1" applyFont="1" applyFill="1" applyBorder="1" applyAlignment="1">
      <alignment horizontal="center" vertical="center" wrapText="1"/>
    </xf>
    <xf numFmtId="0" fontId="2" fillId="2" borderId="26" xfId="0" applyFont="1" applyFill="1" applyBorder="1" applyAlignment="1">
      <alignment horizontal="left" vertical="center" wrapText="1"/>
    </xf>
    <xf numFmtId="9" fontId="2" fillId="0" borderId="0" xfId="1" applyFont="1" applyAlignment="1">
      <alignment horizontal="center" vertical="center"/>
    </xf>
    <xf numFmtId="0" fontId="3" fillId="6" borderId="2" xfId="0"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164" fontId="3" fillId="11" borderId="2" xfId="0" applyNumberFormat="1"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9" fontId="3" fillId="11" borderId="2" xfId="0" applyNumberFormat="1" applyFont="1" applyFill="1" applyBorder="1" applyAlignment="1">
      <alignment vertical="center" wrapText="1"/>
    </xf>
    <xf numFmtId="164" fontId="3" fillId="11" borderId="2" xfId="0" applyNumberFormat="1" applyFont="1" applyFill="1" applyBorder="1" applyAlignment="1">
      <alignment vertical="center" wrapText="1"/>
    </xf>
    <xf numFmtId="164" fontId="4" fillId="11" borderId="11" xfId="1" applyNumberFormat="1"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9" fontId="4" fillId="10" borderId="23" xfId="1" applyFont="1" applyFill="1" applyBorder="1" applyAlignment="1">
      <alignment horizontal="center" vertical="center" wrapText="1"/>
    </xf>
    <xf numFmtId="9" fontId="4" fillId="10" borderId="15" xfId="1" applyFont="1" applyFill="1" applyBorder="1" applyAlignment="1">
      <alignment horizontal="center" vertical="center" wrapText="1"/>
    </xf>
    <xf numFmtId="9" fontId="4" fillId="10" borderId="21" xfId="1"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21" xfId="0" applyFont="1" applyFill="1" applyBorder="1" applyAlignment="1">
      <alignment horizontal="center" vertical="center" wrapText="1"/>
    </xf>
    <xf numFmtId="9" fontId="3" fillId="11" borderId="15" xfId="0" applyNumberFormat="1" applyFont="1" applyFill="1" applyBorder="1" applyAlignment="1">
      <alignment horizontal="center" vertical="center" wrapText="1"/>
    </xf>
    <xf numFmtId="9" fontId="3" fillId="11" borderId="21" xfId="0" applyNumberFormat="1" applyFont="1" applyFill="1" applyBorder="1" applyAlignment="1">
      <alignment horizontal="center" vertical="center" wrapText="1"/>
    </xf>
    <xf numFmtId="164" fontId="3" fillId="11" borderId="2" xfId="0" applyNumberFormat="1" applyFont="1" applyFill="1" applyBorder="1" applyAlignment="1">
      <alignment horizontal="center" vertical="center" wrapText="1"/>
    </xf>
    <xf numFmtId="164" fontId="3" fillId="11" borderId="15" xfId="0" applyNumberFormat="1" applyFont="1" applyFill="1" applyBorder="1" applyAlignment="1">
      <alignment horizontal="center" vertical="center" wrapText="1"/>
    </xf>
    <xf numFmtId="164" fontId="3" fillId="11" borderId="16" xfId="0" applyNumberFormat="1" applyFont="1" applyFill="1" applyBorder="1" applyAlignment="1">
      <alignment horizontal="center" vertical="center" wrapText="1"/>
    </xf>
    <xf numFmtId="9" fontId="4" fillId="10" borderId="16" xfId="1"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9" fontId="3" fillId="11" borderId="16"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20" xfId="0" applyFont="1" applyFill="1" applyBorder="1" applyAlignment="1">
      <alignment horizontal="center" vertical="center" wrapText="1"/>
    </xf>
    <xf numFmtId="9" fontId="3" fillId="4" borderId="15" xfId="0" applyNumberFormat="1" applyFont="1" applyFill="1" applyBorder="1" applyAlignment="1">
      <alignment horizontal="center" vertical="center" wrapText="1"/>
    </xf>
    <xf numFmtId="9" fontId="3" fillId="4" borderId="16" xfId="0" applyNumberFormat="1" applyFont="1" applyFill="1" applyBorder="1" applyAlignment="1">
      <alignment horizontal="center" vertical="center" wrapText="1"/>
    </xf>
    <xf numFmtId="9" fontId="3" fillId="5" borderId="15" xfId="0" applyNumberFormat="1" applyFont="1" applyFill="1" applyBorder="1" applyAlignment="1">
      <alignment horizontal="center" vertical="center" wrapText="1"/>
    </xf>
    <xf numFmtId="9" fontId="3" fillId="5" borderId="16" xfId="0" applyNumberFormat="1" applyFont="1" applyFill="1" applyBorder="1" applyAlignment="1">
      <alignment horizontal="center" vertical="center" wrapText="1"/>
    </xf>
    <xf numFmtId="9" fontId="3" fillId="4" borderId="23" xfId="0" applyNumberFormat="1" applyFont="1" applyFill="1" applyBorder="1" applyAlignment="1">
      <alignment horizontal="center" vertical="center" wrapText="1"/>
    </xf>
    <xf numFmtId="9" fontId="3" fillId="5" borderId="23" xfId="1" applyFont="1" applyFill="1" applyBorder="1" applyAlignment="1">
      <alignment horizontal="center" vertical="center" wrapText="1"/>
    </xf>
    <xf numFmtId="9" fontId="3" fillId="5" borderId="16" xfId="1" applyFont="1" applyFill="1" applyBorder="1" applyAlignment="1">
      <alignment horizontal="center" vertical="center" wrapText="1"/>
    </xf>
    <xf numFmtId="9" fontId="3" fillId="6" borderId="23" xfId="1" applyFont="1" applyFill="1" applyBorder="1" applyAlignment="1">
      <alignment horizontal="center" vertical="center" wrapText="1"/>
    </xf>
    <xf numFmtId="9" fontId="3" fillId="6" borderId="16" xfId="1" applyFont="1" applyFill="1" applyBorder="1" applyAlignment="1">
      <alignment horizontal="center" vertical="center" wrapText="1"/>
    </xf>
    <xf numFmtId="9" fontId="2" fillId="11" borderId="23" xfId="0" applyNumberFormat="1" applyFont="1" applyFill="1" applyBorder="1" applyAlignment="1">
      <alignment horizontal="center" vertical="center" wrapText="1"/>
    </xf>
    <xf numFmtId="9" fontId="2" fillId="11" borderId="15" xfId="0" applyNumberFormat="1"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9" fontId="3" fillId="11" borderId="23" xfId="0"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11" borderId="23" xfId="0" applyFont="1" applyFill="1" applyBorder="1" applyAlignment="1">
      <alignment horizontal="center" vertical="center" wrapText="1"/>
    </xf>
    <xf numFmtId="0" fontId="3" fillId="11" borderId="15" xfId="0"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164" fontId="3" fillId="4" borderId="15" xfId="0" applyNumberFormat="1" applyFont="1" applyFill="1" applyBorder="1" applyAlignment="1">
      <alignment horizontal="center" vertical="center" wrapText="1"/>
    </xf>
    <xf numFmtId="164" fontId="3" fillId="4" borderId="16" xfId="0" applyNumberFormat="1"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164" fontId="3" fillId="5" borderId="15" xfId="0" applyNumberFormat="1" applyFont="1" applyFill="1" applyBorder="1" applyAlignment="1">
      <alignment horizontal="center" vertical="center" wrapText="1"/>
    </xf>
    <xf numFmtId="164" fontId="3" fillId="5" borderId="16" xfId="0" applyNumberFormat="1" applyFont="1" applyFill="1" applyBorder="1" applyAlignment="1">
      <alignment horizontal="center" vertical="center" wrapText="1"/>
    </xf>
    <xf numFmtId="10" fontId="3" fillId="6" borderId="2" xfId="0" applyNumberFormat="1" applyFont="1" applyFill="1" applyBorder="1" applyAlignment="1">
      <alignment horizontal="center" vertical="center" wrapText="1"/>
    </xf>
    <xf numFmtId="164" fontId="3" fillId="6" borderId="15" xfId="0" applyNumberFormat="1" applyFont="1" applyFill="1" applyBorder="1" applyAlignment="1">
      <alignment horizontal="center" vertical="center" wrapText="1"/>
    </xf>
    <xf numFmtId="164" fontId="3" fillId="6" borderId="16" xfId="0" applyNumberFormat="1"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164" fontId="2" fillId="4" borderId="1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2" fillId="5" borderId="11"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2" xfId="1" applyFont="1" applyFill="1" applyBorder="1" applyAlignment="1">
      <alignment horizontal="center" vertical="center" wrapText="1"/>
    </xf>
    <xf numFmtId="9" fontId="2" fillId="6" borderId="11" xfId="1" applyFont="1" applyFill="1" applyBorder="1" applyAlignment="1">
      <alignment horizontal="center" vertical="center" wrapText="1"/>
    </xf>
    <xf numFmtId="9" fontId="2" fillId="6" borderId="1" xfId="1" applyFont="1" applyFill="1" applyBorder="1" applyAlignment="1">
      <alignment horizontal="center" vertical="center" wrapText="1"/>
    </xf>
    <xf numFmtId="9" fontId="2" fillId="6" borderId="2" xfId="1" applyFont="1" applyFill="1" applyBorder="1" applyAlignment="1">
      <alignment horizontal="center" vertical="center" wrapText="1"/>
    </xf>
    <xf numFmtId="164" fontId="2" fillId="11" borderId="1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164" fontId="3" fillId="4" borderId="1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64" fontId="3" fillId="5" borderId="11" xfId="0" applyNumberFormat="1"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164" fontId="3" fillId="6" borderId="1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164" fontId="3" fillId="11" borderId="11" xfId="0" applyNumberFormat="1" applyFont="1" applyFill="1" applyBorder="1" applyAlignment="1">
      <alignment horizontal="center" vertical="center" wrapText="1"/>
    </xf>
    <xf numFmtId="164" fontId="3" fillId="11" borderId="1" xfId="0" applyNumberFormat="1" applyFont="1" applyFill="1" applyBorder="1" applyAlignment="1">
      <alignment horizontal="center" vertical="center" wrapText="1"/>
    </xf>
    <xf numFmtId="9" fontId="3" fillId="6" borderId="15" xfId="0" applyNumberFormat="1" applyFont="1" applyFill="1" applyBorder="1" applyAlignment="1">
      <alignment horizontal="center" vertical="center" wrapText="1"/>
    </xf>
    <xf numFmtId="9" fontId="3" fillId="6" borderId="16" xfId="0" applyNumberFormat="1" applyFont="1" applyFill="1" applyBorder="1" applyAlignment="1">
      <alignment horizontal="center" vertical="center" wrapText="1"/>
    </xf>
    <xf numFmtId="0" fontId="4" fillId="2" borderId="16" xfId="0" applyFont="1" applyFill="1" applyBorder="1" applyAlignment="1">
      <alignment horizontal="center" vertical="center" wrapText="1"/>
    </xf>
  </cellXfs>
  <cellStyles count="2">
    <cellStyle name="Normal" xfId="0" builtinId="0"/>
    <cellStyle name="Porcentaje" xfId="1" builtinId="5"/>
  </cellStyles>
  <dxfs count="23">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rgb="FF00B050"/>
      </font>
    </dxf>
    <dxf>
      <font>
        <color rgb="FFFF0000"/>
      </font>
    </dxf>
    <dxf>
      <font>
        <color rgb="FFFFC000"/>
      </font>
    </dxf>
    <dxf>
      <font>
        <color theme="1"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19</xdr:col>
      <xdr:colOff>2327993</xdr:colOff>
      <xdr:row>14</xdr:row>
      <xdr:rowOff>600942</xdr:rowOff>
    </xdr:from>
    <xdr:ext cx="22538373" cy="2076450"/>
    <xdr:pic>
      <xdr:nvPicPr>
        <xdr:cNvPr id="2" name="Imagen 1">
          <a:extLst>
            <a:ext uri="{FF2B5EF4-FFF2-40B4-BE49-F238E27FC236}">
              <a16:creationId xmlns:a16="http://schemas.microsoft.com/office/drawing/2014/main" id="{ABA2311E-CDDB-4B11-B3BE-3063C9C56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038" y="5207578"/>
          <a:ext cx="22538373" cy="2076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37</xdr:col>
      <xdr:colOff>3452812</xdr:colOff>
      <xdr:row>20</xdr:row>
      <xdr:rowOff>4595</xdr:rowOff>
    </xdr:from>
    <xdr:ext cx="5087214" cy="2020519"/>
    <xdr:pic>
      <xdr:nvPicPr>
        <xdr:cNvPr id="3" name="Imagen 2">
          <a:extLst>
            <a:ext uri="{FF2B5EF4-FFF2-40B4-BE49-F238E27FC236}">
              <a16:creationId xmlns:a16="http://schemas.microsoft.com/office/drawing/2014/main" id="{E405441E-4F2D-4FFB-9055-F16E4943E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420462" y="8405645"/>
          <a:ext cx="5087214" cy="202051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25</xdr:row>
      <xdr:rowOff>0</xdr:rowOff>
    </xdr:from>
    <xdr:ext cx="537883" cy="537883"/>
    <xdr:pic>
      <xdr:nvPicPr>
        <xdr:cNvPr id="4" name="Picture 2">
          <a:extLst>
            <a:ext uri="{FF2B5EF4-FFF2-40B4-BE49-F238E27FC236}">
              <a16:creationId xmlns:a16="http://schemas.microsoft.com/office/drawing/2014/main" id="{8427EBE6-247A-4FD7-B356-43F1FFA085D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1413510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26</xdr:row>
      <xdr:rowOff>0</xdr:rowOff>
    </xdr:from>
    <xdr:ext cx="537883" cy="537883"/>
    <xdr:pic>
      <xdr:nvPicPr>
        <xdr:cNvPr id="5" name="Picture 2">
          <a:extLst>
            <a:ext uri="{FF2B5EF4-FFF2-40B4-BE49-F238E27FC236}">
              <a16:creationId xmlns:a16="http://schemas.microsoft.com/office/drawing/2014/main" id="{255F5469-E6F5-4FA3-8C14-079C42245EA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063900" y="164687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575982</xdr:colOff>
      <xdr:row>26</xdr:row>
      <xdr:rowOff>4484</xdr:rowOff>
    </xdr:from>
    <xdr:ext cx="549088" cy="549088"/>
    <xdr:pic>
      <xdr:nvPicPr>
        <xdr:cNvPr id="6" name="Picture 6" descr="SDG 8">
          <a:extLst>
            <a:ext uri="{FF2B5EF4-FFF2-40B4-BE49-F238E27FC236}">
              <a16:creationId xmlns:a16="http://schemas.microsoft.com/office/drawing/2014/main" id="{7FD241EF-44F0-4DAE-AF84-982577FBE5F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639882" y="16473209"/>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47625</xdr:colOff>
      <xdr:row>30</xdr:row>
      <xdr:rowOff>1000126</xdr:rowOff>
    </xdr:from>
    <xdr:ext cx="537883" cy="537883"/>
    <xdr:pic>
      <xdr:nvPicPr>
        <xdr:cNvPr id="7" name="Picture 2">
          <a:extLst>
            <a:ext uri="{FF2B5EF4-FFF2-40B4-BE49-F238E27FC236}">
              <a16:creationId xmlns:a16="http://schemas.microsoft.com/office/drawing/2014/main" id="{A333C6E7-766A-45BE-9DA8-D36EA5D5CFC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173438" y="27908251"/>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628931</xdr:colOff>
      <xdr:row>30</xdr:row>
      <xdr:rowOff>1035144</xdr:rowOff>
    </xdr:from>
    <xdr:ext cx="582706" cy="537882"/>
    <xdr:pic>
      <xdr:nvPicPr>
        <xdr:cNvPr id="8" name="Picture 4" descr="SDG 6">
          <a:extLst>
            <a:ext uri="{FF2B5EF4-FFF2-40B4-BE49-F238E27FC236}">
              <a16:creationId xmlns:a16="http://schemas.microsoft.com/office/drawing/2014/main" id="{BFE2AF3E-970D-44CB-89FB-1D43E669A1C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754744" y="27943269"/>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1243853</xdr:colOff>
      <xdr:row>30</xdr:row>
      <xdr:rowOff>1071563</xdr:rowOff>
    </xdr:from>
    <xdr:ext cx="537883" cy="537883"/>
    <xdr:pic>
      <xdr:nvPicPr>
        <xdr:cNvPr id="9" name="Imagen 8" descr="SDG 11">
          <a:extLst>
            <a:ext uri="{FF2B5EF4-FFF2-40B4-BE49-F238E27FC236}">
              <a16:creationId xmlns:a16="http://schemas.microsoft.com/office/drawing/2014/main" id="{D22EAE43-DDE7-40EA-A7F2-592BCDEA93C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369666" y="27979688"/>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32</xdr:row>
      <xdr:rowOff>0</xdr:rowOff>
    </xdr:from>
    <xdr:ext cx="666750" cy="666750"/>
    <xdr:pic>
      <xdr:nvPicPr>
        <xdr:cNvPr id="10" name="Picture 6" descr="SDG 8">
          <a:extLst>
            <a:ext uri="{FF2B5EF4-FFF2-40B4-BE49-F238E27FC236}">
              <a16:creationId xmlns:a16="http://schemas.microsoft.com/office/drawing/2014/main" id="{1515ED44-BD8A-4987-9BE0-9B3C621105E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3303270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571499</xdr:colOff>
      <xdr:row>33</xdr:row>
      <xdr:rowOff>0</xdr:rowOff>
    </xdr:from>
    <xdr:ext cx="582706" cy="537882"/>
    <xdr:pic>
      <xdr:nvPicPr>
        <xdr:cNvPr id="11" name="Picture 4" descr="SDG 6">
          <a:extLst>
            <a:ext uri="{FF2B5EF4-FFF2-40B4-BE49-F238E27FC236}">
              <a16:creationId xmlns:a16="http://schemas.microsoft.com/office/drawing/2014/main" id="{A28469A6-BBA3-41BE-AC6F-FBA5C5070DC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635399" y="35175825"/>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33</xdr:row>
      <xdr:rowOff>0</xdr:rowOff>
    </xdr:from>
    <xdr:ext cx="537883" cy="537883"/>
    <xdr:pic>
      <xdr:nvPicPr>
        <xdr:cNvPr id="12" name="Picture 2">
          <a:extLst>
            <a:ext uri="{FF2B5EF4-FFF2-40B4-BE49-F238E27FC236}">
              <a16:creationId xmlns:a16="http://schemas.microsoft.com/office/drawing/2014/main" id="{12E748DA-42ED-42BD-8A3A-6B7C8CA1137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351758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1187823</xdr:colOff>
      <xdr:row>33</xdr:row>
      <xdr:rowOff>0</xdr:rowOff>
    </xdr:from>
    <xdr:ext cx="560294" cy="560294"/>
    <xdr:pic>
      <xdr:nvPicPr>
        <xdr:cNvPr id="13" name="Picture 8" descr="SDG 9">
          <a:extLst>
            <a:ext uri="{FF2B5EF4-FFF2-40B4-BE49-F238E27FC236}">
              <a16:creationId xmlns:a16="http://schemas.microsoft.com/office/drawing/2014/main" id="{ED765825-7CF0-4AE9-8C90-A6C62F58568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251723" y="35175825"/>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1781734</xdr:colOff>
      <xdr:row>33</xdr:row>
      <xdr:rowOff>0</xdr:rowOff>
    </xdr:from>
    <xdr:ext cx="537883" cy="537883"/>
    <xdr:pic>
      <xdr:nvPicPr>
        <xdr:cNvPr id="14" name="Imagen 13" descr="SDG 11">
          <a:extLst>
            <a:ext uri="{FF2B5EF4-FFF2-40B4-BE49-F238E27FC236}">
              <a16:creationId xmlns:a16="http://schemas.microsoft.com/office/drawing/2014/main" id="{6720C049-C03A-402C-AC94-5593E4B1FBD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845634" y="351758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1375922</xdr:colOff>
      <xdr:row>33</xdr:row>
      <xdr:rowOff>0</xdr:rowOff>
    </xdr:from>
    <xdr:ext cx="549089" cy="549089"/>
    <xdr:pic>
      <xdr:nvPicPr>
        <xdr:cNvPr id="15" name="Imagen 14" descr="SDG 12">
          <a:extLst>
            <a:ext uri="{FF2B5EF4-FFF2-40B4-BE49-F238E27FC236}">
              <a16:creationId xmlns:a16="http://schemas.microsoft.com/office/drawing/2014/main" id="{BD021858-F599-4AC3-86EE-13E435E8FED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439822" y="35175825"/>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176092</xdr:colOff>
      <xdr:row>33</xdr:row>
      <xdr:rowOff>0</xdr:rowOff>
    </xdr:from>
    <xdr:ext cx="571501" cy="537883"/>
    <xdr:pic>
      <xdr:nvPicPr>
        <xdr:cNvPr id="16" name="Imagen 15" descr="SDG 14">
          <a:extLst>
            <a:ext uri="{FF2B5EF4-FFF2-40B4-BE49-F238E27FC236}">
              <a16:creationId xmlns:a16="http://schemas.microsoft.com/office/drawing/2014/main" id="{CC1F05ED-E9D5-48AA-AA85-6106EF4E960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4239992" y="35175825"/>
          <a:ext cx="571501"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938892</xdr:colOff>
      <xdr:row>36</xdr:row>
      <xdr:rowOff>0</xdr:rowOff>
    </xdr:from>
    <xdr:ext cx="582706" cy="528358"/>
    <xdr:pic>
      <xdr:nvPicPr>
        <xdr:cNvPr id="17" name="Picture 4" descr="SDG 6">
          <a:extLst>
            <a:ext uri="{FF2B5EF4-FFF2-40B4-BE49-F238E27FC236}">
              <a16:creationId xmlns:a16="http://schemas.microsoft.com/office/drawing/2014/main" id="{85DEB1EF-B8B6-4280-83EE-1C21AC0D046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002792" y="44605575"/>
          <a:ext cx="582706" cy="5283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35</xdr:row>
      <xdr:rowOff>0</xdr:rowOff>
    </xdr:from>
    <xdr:ext cx="537883" cy="544687"/>
    <xdr:pic>
      <xdr:nvPicPr>
        <xdr:cNvPr id="18" name="Picture 2">
          <a:extLst>
            <a:ext uri="{FF2B5EF4-FFF2-40B4-BE49-F238E27FC236}">
              <a16:creationId xmlns:a16="http://schemas.microsoft.com/office/drawing/2014/main" id="{2B8D25EC-0050-4413-8F77-458E94D7309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42043350"/>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1732109</xdr:colOff>
      <xdr:row>35</xdr:row>
      <xdr:rowOff>27214</xdr:rowOff>
    </xdr:from>
    <xdr:ext cx="560294" cy="567098"/>
    <xdr:pic>
      <xdr:nvPicPr>
        <xdr:cNvPr id="19" name="Picture 8" descr="SDG 9">
          <a:extLst>
            <a:ext uri="{FF2B5EF4-FFF2-40B4-BE49-F238E27FC236}">
              <a16:creationId xmlns:a16="http://schemas.microsoft.com/office/drawing/2014/main" id="{563E8982-5D67-4E6B-82D8-C0E090D6884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796009" y="42070564"/>
          <a:ext cx="560294" cy="5670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124065</xdr:colOff>
      <xdr:row>36</xdr:row>
      <xdr:rowOff>0</xdr:rowOff>
    </xdr:from>
    <xdr:ext cx="537883" cy="544687"/>
    <xdr:pic>
      <xdr:nvPicPr>
        <xdr:cNvPr id="20" name="Imagen 19" descr="SDG 11">
          <a:extLst>
            <a:ext uri="{FF2B5EF4-FFF2-40B4-BE49-F238E27FC236}">
              <a16:creationId xmlns:a16="http://schemas.microsoft.com/office/drawing/2014/main" id="{2167D763-7F7D-47AC-AAF6-95D8BB46B84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4187965" y="44605575"/>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1732109</xdr:colOff>
      <xdr:row>36</xdr:row>
      <xdr:rowOff>0</xdr:rowOff>
    </xdr:from>
    <xdr:ext cx="549089" cy="555893"/>
    <xdr:pic>
      <xdr:nvPicPr>
        <xdr:cNvPr id="21" name="Imagen 20" descr="SDG 12">
          <a:extLst>
            <a:ext uri="{FF2B5EF4-FFF2-40B4-BE49-F238E27FC236}">
              <a16:creationId xmlns:a16="http://schemas.microsoft.com/office/drawing/2014/main" id="{5F84F02F-16EB-4481-BCE4-517AEB89C5C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796009" y="44605575"/>
          <a:ext cx="549089" cy="5558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36</xdr:row>
      <xdr:rowOff>0</xdr:rowOff>
    </xdr:from>
    <xdr:ext cx="666750" cy="680357"/>
    <xdr:pic>
      <xdr:nvPicPr>
        <xdr:cNvPr id="22" name="Picture 6" descr="SDG 8">
          <a:extLst>
            <a:ext uri="{FF2B5EF4-FFF2-40B4-BE49-F238E27FC236}">
              <a16:creationId xmlns:a16="http://schemas.microsoft.com/office/drawing/2014/main" id="{D474B3B1-E06E-4029-8B9B-AE1956F261B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446055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748392</xdr:colOff>
      <xdr:row>36</xdr:row>
      <xdr:rowOff>707570</xdr:rowOff>
    </xdr:from>
    <xdr:ext cx="680357" cy="693964"/>
    <xdr:pic>
      <xdr:nvPicPr>
        <xdr:cNvPr id="23" name="Picture 8" descr="SDG 9">
          <a:extLst>
            <a:ext uri="{FF2B5EF4-FFF2-40B4-BE49-F238E27FC236}">
              <a16:creationId xmlns:a16="http://schemas.microsoft.com/office/drawing/2014/main" id="{B99B642E-3E23-49D9-BBAE-602373D35EF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812292" y="45313145"/>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1607245</xdr:colOff>
      <xdr:row>36</xdr:row>
      <xdr:rowOff>1455965</xdr:rowOff>
    </xdr:from>
    <xdr:ext cx="581426" cy="588230"/>
    <xdr:pic>
      <xdr:nvPicPr>
        <xdr:cNvPr id="24" name="Imagen 23" descr="SDG 11">
          <a:extLst>
            <a:ext uri="{FF2B5EF4-FFF2-40B4-BE49-F238E27FC236}">
              <a16:creationId xmlns:a16="http://schemas.microsoft.com/office/drawing/2014/main" id="{D417931C-C989-4667-9EB4-6A780D7BFA7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671145" y="46061540"/>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40</xdr:row>
      <xdr:rowOff>0</xdr:rowOff>
    </xdr:from>
    <xdr:ext cx="666750" cy="680357"/>
    <xdr:pic>
      <xdr:nvPicPr>
        <xdr:cNvPr id="25" name="Picture 6" descr="SDG 8">
          <a:extLst>
            <a:ext uri="{FF2B5EF4-FFF2-40B4-BE49-F238E27FC236}">
              <a16:creationId xmlns:a16="http://schemas.microsoft.com/office/drawing/2014/main" id="{B83FEA13-4028-4A8A-95BB-03BD1A99409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13600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1057955</xdr:colOff>
      <xdr:row>40</xdr:row>
      <xdr:rowOff>17008</xdr:rowOff>
    </xdr:from>
    <xdr:ext cx="680357" cy="693964"/>
    <xdr:pic>
      <xdr:nvPicPr>
        <xdr:cNvPr id="26" name="Picture 8" descr="SDG 9">
          <a:extLst>
            <a:ext uri="{FF2B5EF4-FFF2-40B4-BE49-F238E27FC236}">
              <a16:creationId xmlns:a16="http://schemas.microsoft.com/office/drawing/2014/main" id="{5988AF57-5062-48CE-A6E7-6B48A12C2F8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121855" y="61377058"/>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2131120</xdr:colOff>
      <xdr:row>40</xdr:row>
      <xdr:rowOff>51028</xdr:rowOff>
    </xdr:from>
    <xdr:ext cx="581426" cy="588230"/>
    <xdr:pic>
      <xdr:nvPicPr>
        <xdr:cNvPr id="27" name="Imagen 26" descr="SDG 11">
          <a:extLst>
            <a:ext uri="{FF2B5EF4-FFF2-40B4-BE49-F238E27FC236}">
              <a16:creationId xmlns:a16="http://schemas.microsoft.com/office/drawing/2014/main" id="{F95D2C4E-A62C-482D-BC4A-A7B1FE0D70A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195020" y="61411078"/>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41</xdr:row>
      <xdr:rowOff>0</xdr:rowOff>
    </xdr:from>
    <xdr:ext cx="666750" cy="680357"/>
    <xdr:pic>
      <xdr:nvPicPr>
        <xdr:cNvPr id="28" name="Picture 6" descr="SDG 8">
          <a:extLst>
            <a:ext uri="{FF2B5EF4-FFF2-40B4-BE49-F238E27FC236}">
              <a16:creationId xmlns:a16="http://schemas.microsoft.com/office/drawing/2014/main" id="{32E02F9B-683E-4980-969A-BAB722D089B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53605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802820</xdr:colOff>
      <xdr:row>41</xdr:row>
      <xdr:rowOff>13606</xdr:rowOff>
    </xdr:from>
    <xdr:ext cx="680357" cy="693964"/>
    <xdr:pic>
      <xdr:nvPicPr>
        <xdr:cNvPr id="29" name="Picture 8" descr="SDG 9">
          <a:extLst>
            <a:ext uri="{FF2B5EF4-FFF2-40B4-BE49-F238E27FC236}">
              <a16:creationId xmlns:a16="http://schemas.microsoft.com/office/drawing/2014/main" id="{36587524-EFC9-429A-85C9-2FE888913A1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866720" y="65374156"/>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1603565</xdr:colOff>
      <xdr:row>41</xdr:row>
      <xdr:rowOff>27214</xdr:rowOff>
    </xdr:from>
    <xdr:ext cx="693963" cy="707570"/>
    <xdr:pic>
      <xdr:nvPicPr>
        <xdr:cNvPr id="30" name="Imagen 29" descr="SDG 11">
          <a:extLst>
            <a:ext uri="{FF2B5EF4-FFF2-40B4-BE49-F238E27FC236}">
              <a16:creationId xmlns:a16="http://schemas.microsoft.com/office/drawing/2014/main" id="{49ACDF68-8578-4B3F-B209-FB2F1B5A13E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667465" y="65387764"/>
          <a:ext cx="693963" cy="7075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42</xdr:row>
      <xdr:rowOff>0</xdr:rowOff>
    </xdr:from>
    <xdr:ext cx="666750" cy="680357"/>
    <xdr:pic>
      <xdr:nvPicPr>
        <xdr:cNvPr id="31" name="Picture 6" descr="SDG 8">
          <a:extLst>
            <a:ext uri="{FF2B5EF4-FFF2-40B4-BE49-F238E27FC236}">
              <a16:creationId xmlns:a16="http://schemas.microsoft.com/office/drawing/2014/main" id="{938E1AE2-196B-40CD-BB5C-E615D67765A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76941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952499</xdr:colOff>
      <xdr:row>42</xdr:row>
      <xdr:rowOff>13606</xdr:rowOff>
    </xdr:from>
    <xdr:ext cx="680357" cy="693964"/>
    <xdr:pic>
      <xdr:nvPicPr>
        <xdr:cNvPr id="32" name="Picture 8" descr="SDG 9">
          <a:extLst>
            <a:ext uri="{FF2B5EF4-FFF2-40B4-BE49-F238E27FC236}">
              <a16:creationId xmlns:a16="http://schemas.microsoft.com/office/drawing/2014/main" id="{09DD97EF-CDC5-4956-A5C6-D07975F9A03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016399" y="67707781"/>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606136</xdr:colOff>
      <xdr:row>25</xdr:row>
      <xdr:rowOff>0</xdr:rowOff>
    </xdr:from>
    <xdr:ext cx="549088" cy="549088"/>
    <xdr:pic>
      <xdr:nvPicPr>
        <xdr:cNvPr id="33" name="Picture 6" descr="SDG 8">
          <a:extLst>
            <a:ext uri="{FF2B5EF4-FFF2-40B4-BE49-F238E27FC236}">
              <a16:creationId xmlns:a16="http://schemas.microsoft.com/office/drawing/2014/main" id="{9C49BE05-CFD5-4A9E-91C8-E14E8B20561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670036" y="14135100"/>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9ECD-B78B-43D6-9610-7C691C6D0498}">
  <sheetPr>
    <tabColor rgb="FF3333CC"/>
    <pageSetUpPr fitToPage="1"/>
  </sheetPr>
  <dimension ref="A1:AQ45"/>
  <sheetViews>
    <sheetView showGridLines="0" tabSelected="1" zoomScale="55" zoomScaleNormal="55" workbookViewId="0"/>
  </sheetViews>
  <sheetFormatPr baseColWidth="10" defaultColWidth="11.42578125" defaultRowHeight="26.25" x14ac:dyDescent="0.25"/>
  <cols>
    <col min="1" max="1" width="40.5703125" style="1" customWidth="1"/>
    <col min="2" max="2" width="54.140625" style="1" customWidth="1"/>
    <col min="3" max="3" width="73.85546875" style="1" customWidth="1"/>
    <col min="4" max="4" width="27.140625" style="1" customWidth="1"/>
    <col min="5" max="5" width="37.7109375" style="1" hidden="1" customWidth="1"/>
    <col min="6" max="7" width="27.7109375" style="1" hidden="1" customWidth="1"/>
    <col min="8" max="8" width="34.140625" style="1" hidden="1" customWidth="1"/>
    <col min="9" max="10" width="27.7109375" style="1" customWidth="1"/>
    <col min="11" max="11" width="39.42578125" style="2" hidden="1" customWidth="1"/>
    <col min="12" max="12" width="37.7109375" style="2" hidden="1" customWidth="1"/>
    <col min="13" max="13" width="40.140625" style="2" hidden="1" customWidth="1"/>
    <col min="14" max="14" width="31.28515625" style="2" hidden="1" customWidth="1"/>
    <col min="15" max="16" width="31.28515625" style="2" customWidth="1"/>
    <col min="17" max="17" width="29.85546875" style="2" hidden="1" customWidth="1"/>
    <col min="18" max="19" width="27.7109375" style="2" hidden="1" customWidth="1"/>
    <col min="20" max="20" width="80.7109375" style="1" customWidth="1"/>
    <col min="21" max="21" width="39.140625" style="1" bestFit="1" customWidth="1"/>
    <col min="22" max="23" width="27.7109375" style="1" hidden="1" customWidth="1"/>
    <col min="24" max="24" width="33.140625" style="1" hidden="1" customWidth="1"/>
    <col min="25" max="25" width="27.7109375" style="1" hidden="1" customWidth="1"/>
    <col min="26" max="26" width="45.42578125" style="1" customWidth="1"/>
    <col min="27" max="27" width="76.5703125" style="1" customWidth="1"/>
    <col min="28" max="28" width="27.42578125" style="1" bestFit="1" customWidth="1"/>
    <col min="29" max="29" width="17" style="1" customWidth="1"/>
    <col min="30" max="30" width="26.42578125" style="1" customWidth="1"/>
    <col min="31" max="31" width="33.7109375" style="1" bestFit="1" customWidth="1"/>
    <col min="32" max="32" width="24.140625" style="1" hidden="1" customWidth="1"/>
    <col min="33" max="33" width="29.28515625" style="1" customWidth="1"/>
    <col min="34" max="35" width="15.5703125" style="1" hidden="1" customWidth="1"/>
    <col min="36" max="36" width="34.140625" style="1" hidden="1" customWidth="1"/>
    <col min="37" max="37" width="25.85546875" style="1" hidden="1" customWidth="1"/>
    <col min="38" max="38" width="133.5703125" style="1" customWidth="1"/>
    <col min="39" max="39" width="80.140625" style="1" customWidth="1"/>
    <col min="40" max="40" width="14.42578125" style="1" customWidth="1"/>
    <col min="41" max="42" width="11.42578125" style="1"/>
    <col min="43" max="43" width="19" style="1" bestFit="1" customWidth="1"/>
    <col min="44" max="16384" width="11.42578125" style="1"/>
  </cols>
  <sheetData>
    <row r="1" spans="2:39" x14ac:dyDescent="0.25">
      <c r="B1" s="1" t="s">
        <v>0</v>
      </c>
    </row>
    <row r="14" spans="2:39" x14ac:dyDescent="0.25">
      <c r="T14" s="3"/>
    </row>
    <row r="15" spans="2:39" ht="61.5" x14ac:dyDescent="0.25">
      <c r="C15" s="3"/>
      <c r="I15" s="3"/>
      <c r="J15" s="3"/>
      <c r="K15" s="3"/>
      <c r="L15" s="3"/>
      <c r="M15" s="3"/>
      <c r="N15" s="3"/>
      <c r="O15" s="3"/>
      <c r="P15" s="3"/>
      <c r="Q15" s="3"/>
      <c r="R15" s="3"/>
      <c r="S15" s="3"/>
      <c r="V15" s="4"/>
      <c r="W15" s="3"/>
      <c r="X15" s="3"/>
      <c r="Y15" s="4"/>
      <c r="Z15" s="3"/>
      <c r="AA15" s="3"/>
      <c r="AB15" s="3"/>
      <c r="AC15" s="3"/>
      <c r="AD15" s="3"/>
      <c r="AE15" s="3"/>
      <c r="AF15" s="3"/>
      <c r="AG15" s="3"/>
      <c r="AH15" s="3"/>
      <c r="AI15" s="3"/>
      <c r="AJ15" s="3"/>
      <c r="AK15" s="3"/>
      <c r="AL15" s="3"/>
      <c r="AM15" s="3"/>
    </row>
    <row r="16" spans="2:39" ht="46.5" x14ac:dyDescent="0.25">
      <c r="J16" s="3"/>
      <c r="K16" s="3"/>
      <c r="L16" s="3"/>
      <c r="M16" s="3"/>
      <c r="N16" s="3"/>
      <c r="O16" s="3"/>
      <c r="P16" s="3"/>
      <c r="Q16" s="3"/>
      <c r="R16" s="3"/>
      <c r="S16" s="3"/>
      <c r="V16" s="5"/>
      <c r="W16" s="3"/>
      <c r="X16" s="3"/>
      <c r="Y16" s="5"/>
      <c r="Z16" s="3"/>
      <c r="AA16" s="3"/>
      <c r="AB16" s="3"/>
      <c r="AC16" s="3"/>
      <c r="AD16" s="3"/>
      <c r="AE16" s="3"/>
      <c r="AF16" s="6"/>
      <c r="AG16" s="6"/>
      <c r="AH16" s="3"/>
      <c r="AI16" s="3"/>
      <c r="AJ16" s="3"/>
      <c r="AK16" s="3"/>
      <c r="AL16" s="3"/>
      <c r="AM16" s="3"/>
    </row>
    <row r="17" spans="1:43" ht="46.5" x14ac:dyDescent="0.25">
      <c r="J17" s="3"/>
      <c r="K17" s="3"/>
      <c r="L17" s="3"/>
      <c r="M17" s="3"/>
      <c r="N17" s="3"/>
      <c r="O17" s="3"/>
      <c r="P17" s="3"/>
      <c r="Q17" s="3"/>
      <c r="R17" s="3"/>
      <c r="S17" s="3"/>
      <c r="T17" s="5"/>
      <c r="U17" s="3"/>
      <c r="V17" s="3"/>
      <c r="W17" s="3"/>
      <c r="X17" s="3"/>
      <c r="Y17" s="3"/>
      <c r="Z17" s="3"/>
      <c r="AA17" s="3"/>
      <c r="AB17" s="3"/>
      <c r="AC17" s="3"/>
      <c r="AD17" s="3"/>
      <c r="AE17" s="7"/>
      <c r="AF17" s="8"/>
      <c r="AG17" s="8"/>
      <c r="AH17" s="3"/>
      <c r="AI17" s="3"/>
      <c r="AJ17" s="3"/>
      <c r="AK17" s="3"/>
      <c r="AL17" s="3"/>
      <c r="AM17" s="3"/>
    </row>
    <row r="18" spans="1:43" ht="46.5" x14ac:dyDescent="0.25">
      <c r="J18" s="3"/>
      <c r="K18" s="3"/>
      <c r="L18" s="3"/>
      <c r="M18" s="3"/>
      <c r="N18" s="3"/>
      <c r="O18" s="3"/>
      <c r="P18" s="3"/>
      <c r="Q18" s="3"/>
      <c r="R18" s="3"/>
      <c r="S18" s="3"/>
      <c r="T18" s="5"/>
      <c r="U18" s="3"/>
      <c r="V18" s="3"/>
      <c r="W18" s="3"/>
      <c r="X18" s="3"/>
      <c r="Y18" s="3"/>
      <c r="Z18" s="3"/>
      <c r="AA18" s="3"/>
      <c r="AB18" s="3"/>
      <c r="AC18" s="3"/>
      <c r="AD18" s="3"/>
      <c r="AE18" s="7"/>
      <c r="AF18" s="8"/>
      <c r="AG18" s="8"/>
      <c r="AH18" s="3"/>
      <c r="AI18" s="3"/>
      <c r="AK18" s="9"/>
      <c r="AL18" s="10"/>
      <c r="AM18" s="10"/>
    </row>
    <row r="19" spans="1:43" ht="46.5" x14ac:dyDescent="0.25">
      <c r="J19" s="3"/>
      <c r="K19" s="3"/>
      <c r="L19" s="3"/>
      <c r="M19" s="3"/>
      <c r="N19" s="3"/>
      <c r="O19" s="3"/>
      <c r="P19" s="3"/>
      <c r="Q19" s="3"/>
      <c r="R19" s="3"/>
      <c r="S19" s="3"/>
      <c r="T19" s="5"/>
      <c r="U19" s="3"/>
      <c r="V19" s="3"/>
      <c r="W19" s="3"/>
      <c r="X19" s="3"/>
      <c r="Y19" s="3"/>
      <c r="Z19" s="3"/>
      <c r="AA19" s="5" t="s">
        <v>113</v>
      </c>
      <c r="AB19" s="3"/>
      <c r="AC19" s="3"/>
      <c r="AD19" s="3"/>
      <c r="AE19" s="3"/>
      <c r="AF19" s="3"/>
      <c r="AG19" s="3"/>
      <c r="AH19" s="3"/>
      <c r="AI19" s="3"/>
      <c r="AK19" s="11"/>
      <c r="AL19" s="10"/>
      <c r="AM19" s="10"/>
    </row>
    <row r="20" spans="1:43" ht="46.5" x14ac:dyDescent="0.25">
      <c r="J20" s="3"/>
      <c r="K20" s="3"/>
      <c r="L20" s="3"/>
      <c r="M20" s="3"/>
      <c r="N20" s="3"/>
      <c r="O20" s="3"/>
      <c r="P20" s="3"/>
      <c r="Q20" s="3"/>
      <c r="R20" s="3"/>
      <c r="S20" s="3"/>
      <c r="T20" s="3"/>
      <c r="U20" s="3"/>
      <c r="V20" s="3"/>
      <c r="W20" s="3"/>
      <c r="X20" s="3"/>
      <c r="Y20" s="3"/>
      <c r="Z20" s="3"/>
      <c r="AA20" s="5"/>
      <c r="AB20" s="3"/>
      <c r="AC20" s="3"/>
      <c r="AD20" s="3"/>
      <c r="AE20" s="3"/>
      <c r="AF20" s="3"/>
      <c r="AG20" s="3"/>
      <c r="AH20" s="3"/>
      <c r="AI20" s="3"/>
      <c r="AK20" s="11"/>
      <c r="AL20" s="10"/>
      <c r="AM20" s="10"/>
    </row>
    <row r="21" spans="1:43" ht="109.5" x14ac:dyDescent="0.25">
      <c r="C21" s="12" t="s">
        <v>1</v>
      </c>
      <c r="D21" s="13">
        <v>0.89</v>
      </c>
      <c r="J21" s="3"/>
      <c r="K21" s="3"/>
      <c r="L21" s="3"/>
      <c r="M21" s="3"/>
      <c r="N21" s="3"/>
      <c r="O21" s="3"/>
      <c r="P21" s="3"/>
      <c r="Q21" s="3"/>
      <c r="R21" s="3"/>
      <c r="S21" s="3"/>
      <c r="T21" s="3"/>
      <c r="U21" s="3"/>
      <c r="V21" s="3"/>
      <c r="W21" s="3"/>
      <c r="X21" s="3"/>
      <c r="Y21" s="3"/>
      <c r="Z21" s="3"/>
      <c r="AA21" s="3"/>
      <c r="AB21" s="3"/>
      <c r="AC21" s="3"/>
      <c r="AD21" s="3"/>
      <c r="AE21" s="3"/>
      <c r="AF21" s="3"/>
      <c r="AG21" s="3"/>
      <c r="AH21" s="3"/>
      <c r="AI21" s="3"/>
      <c r="AK21" s="11"/>
      <c r="AL21" s="14"/>
      <c r="AM21" s="14"/>
    </row>
    <row r="22" spans="1:43" ht="78" x14ac:dyDescent="0.25">
      <c r="C22" s="12" t="s">
        <v>110</v>
      </c>
      <c r="D22" s="13">
        <v>0.74099999999999999</v>
      </c>
      <c r="H22" s="11"/>
      <c r="J22" s="3"/>
      <c r="K22" s="3"/>
      <c r="L22" s="3"/>
      <c r="M22" s="3"/>
      <c r="N22" s="3"/>
      <c r="O22" s="3"/>
      <c r="P22" s="3"/>
      <c r="Q22" s="3"/>
      <c r="R22" s="3"/>
      <c r="S22" s="3"/>
      <c r="T22" s="3"/>
      <c r="U22" s="3"/>
      <c r="V22" s="3"/>
      <c r="W22" s="3"/>
      <c r="X22" s="3"/>
      <c r="Y22" s="3"/>
      <c r="Z22" s="3"/>
      <c r="AA22" s="3"/>
      <c r="AB22" s="3"/>
      <c r="AC22" s="3"/>
      <c r="AD22" s="3"/>
      <c r="AE22" s="3"/>
      <c r="AF22" s="3"/>
      <c r="AG22" s="3"/>
      <c r="AH22" s="3"/>
      <c r="AI22" s="3"/>
      <c r="AK22" s="11"/>
      <c r="AL22" s="15"/>
      <c r="AM22" s="15"/>
    </row>
    <row r="23" spans="1:43" ht="27" thickBot="1" x14ac:dyDescent="0.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1:43" ht="47.25" thickBot="1" x14ac:dyDescent="0.3">
      <c r="E24" s="16" t="s">
        <v>2</v>
      </c>
      <c r="F24" s="17" t="s">
        <v>2</v>
      </c>
      <c r="G24" s="18" t="s">
        <v>2</v>
      </c>
      <c r="H24" s="19"/>
      <c r="K24" s="16" t="s">
        <v>2</v>
      </c>
      <c r="L24" s="17" t="s">
        <v>2</v>
      </c>
      <c r="M24" s="18" t="s">
        <v>2</v>
      </c>
      <c r="Q24" s="16"/>
      <c r="R24" s="17"/>
      <c r="S24" s="18"/>
      <c r="V24" s="16" t="s">
        <v>2</v>
      </c>
      <c r="W24" s="17" t="s">
        <v>2</v>
      </c>
      <c r="X24" s="18" t="s">
        <v>2</v>
      </c>
      <c r="Y24" s="20" t="s">
        <v>2</v>
      </c>
      <c r="AD24" s="21"/>
      <c r="AF24" s="22" t="s">
        <v>2</v>
      </c>
      <c r="AG24" s="23"/>
      <c r="AH24" s="22" t="s">
        <v>2</v>
      </c>
      <c r="AI24" s="24"/>
      <c r="AJ24" s="22" t="s">
        <v>2</v>
      </c>
    </row>
    <row r="25" spans="1:43" ht="189.75" thickBot="1" x14ac:dyDescent="0.3">
      <c r="A25" s="25" t="s">
        <v>3</v>
      </c>
      <c r="B25" s="25" t="s">
        <v>4</v>
      </c>
      <c r="C25" s="25" t="s">
        <v>5</v>
      </c>
      <c r="D25" s="26" t="s">
        <v>6</v>
      </c>
      <c r="E25" s="27" t="s">
        <v>7</v>
      </c>
      <c r="F25" s="28" t="s">
        <v>8</v>
      </c>
      <c r="G25" s="29" t="s">
        <v>9</v>
      </c>
      <c r="H25" s="26" t="s">
        <v>10</v>
      </c>
      <c r="I25" s="26" t="s">
        <v>11</v>
      </c>
      <c r="J25" s="26" t="s">
        <v>6</v>
      </c>
      <c r="K25" s="27" t="s">
        <v>12</v>
      </c>
      <c r="L25" s="28" t="s">
        <v>8</v>
      </c>
      <c r="M25" s="29" t="s">
        <v>9</v>
      </c>
      <c r="N25" s="26" t="s">
        <v>13</v>
      </c>
      <c r="O25" s="26" t="s">
        <v>14</v>
      </c>
      <c r="P25" s="26" t="s">
        <v>15</v>
      </c>
      <c r="Q25" s="27" t="s">
        <v>16</v>
      </c>
      <c r="R25" s="28" t="s">
        <v>8</v>
      </c>
      <c r="S25" s="29" t="s">
        <v>9</v>
      </c>
      <c r="T25" s="26" t="s">
        <v>17</v>
      </c>
      <c r="U25" s="26" t="s">
        <v>15</v>
      </c>
      <c r="V25" s="27" t="s">
        <v>18</v>
      </c>
      <c r="W25" s="28" t="s">
        <v>8</v>
      </c>
      <c r="X25" s="29" t="s">
        <v>9</v>
      </c>
      <c r="Y25" s="26" t="s">
        <v>19</v>
      </c>
      <c r="Z25" s="26" t="s">
        <v>20</v>
      </c>
      <c r="AA25" s="26" t="s">
        <v>21</v>
      </c>
      <c r="AB25" s="26" t="s">
        <v>22</v>
      </c>
      <c r="AC25" s="26" t="s">
        <v>82</v>
      </c>
      <c r="AD25" s="26" t="s">
        <v>23</v>
      </c>
      <c r="AE25" s="26" t="s">
        <v>24</v>
      </c>
      <c r="AF25" s="242" t="s">
        <v>25</v>
      </c>
      <c r="AG25" s="243"/>
      <c r="AH25" s="243"/>
      <c r="AI25" s="244"/>
      <c r="AJ25" s="30" t="s">
        <v>26</v>
      </c>
      <c r="AK25" s="26" t="s">
        <v>27</v>
      </c>
      <c r="AL25" s="31" t="s">
        <v>28</v>
      </c>
      <c r="AM25" s="31" t="s">
        <v>29</v>
      </c>
    </row>
    <row r="26" spans="1:43" ht="183.75" x14ac:dyDescent="0.25">
      <c r="A26" s="189" t="s">
        <v>30</v>
      </c>
      <c r="B26" s="189" t="s">
        <v>31</v>
      </c>
      <c r="C26" s="186" t="s">
        <v>32</v>
      </c>
      <c r="D26" s="192">
        <v>0.4</v>
      </c>
      <c r="E26" s="245">
        <f>+SUM(K26:K33)*D26</f>
        <v>0.45863999999999994</v>
      </c>
      <c r="F26" s="248">
        <f>+E26/D26</f>
        <v>1.1465999999999998</v>
      </c>
      <c r="G26" s="251" t="e">
        <f>+SUM(M26:M33)*D26</f>
        <v>#DIV/0!</v>
      </c>
      <c r="H26" s="254"/>
      <c r="I26" s="218" t="s">
        <v>33</v>
      </c>
      <c r="J26" s="192">
        <v>0.49</v>
      </c>
      <c r="K26" s="257">
        <f>+SUM(V26:V30)*J26</f>
        <v>1.1465999999999998</v>
      </c>
      <c r="L26" s="259">
        <f>+K26/J26</f>
        <v>2.34</v>
      </c>
      <c r="M26" s="261" t="e">
        <f>+SUM(X26:X30)*J26</f>
        <v>#DIV/0!</v>
      </c>
      <c r="N26" s="263"/>
      <c r="O26" s="32" t="s">
        <v>34</v>
      </c>
      <c r="P26" s="32">
        <v>0.4</v>
      </c>
      <c r="Q26" s="33">
        <f>+V26*P26</f>
        <v>0.4</v>
      </c>
      <c r="R26" s="34">
        <f>+Q26/P26</f>
        <v>1</v>
      </c>
      <c r="S26" s="35">
        <f>+X26/P26</f>
        <v>0</v>
      </c>
      <c r="T26" s="36" t="s">
        <v>35</v>
      </c>
      <c r="U26" s="37">
        <v>1</v>
      </c>
      <c r="V26" s="38">
        <f>+$U$26*AJ26</f>
        <v>1</v>
      </c>
      <c r="W26" s="39">
        <f t="shared" ref="W26:W37" si="0">+V26/U26</f>
        <v>1</v>
      </c>
      <c r="X26" s="40">
        <f t="shared" ref="X26:X32" si="1">+U26*AF26</f>
        <v>0</v>
      </c>
      <c r="Y26" s="41">
        <f t="shared" ref="Y26:Y32" si="2">+X26/U26</f>
        <v>0</v>
      </c>
      <c r="Z26" s="42" t="s">
        <v>36</v>
      </c>
      <c r="AA26" s="36" t="s">
        <v>83</v>
      </c>
      <c r="AB26" s="43" t="s">
        <v>37</v>
      </c>
      <c r="AC26" s="44">
        <v>1</v>
      </c>
      <c r="AD26" s="45">
        <v>1</v>
      </c>
      <c r="AE26" s="45">
        <v>1</v>
      </c>
      <c r="AF26" s="46"/>
      <c r="AG26" s="47">
        <v>1</v>
      </c>
      <c r="AH26" s="48" t="s">
        <v>38</v>
      </c>
      <c r="AI26" s="49" t="s">
        <v>38</v>
      </c>
      <c r="AJ26" s="50">
        <f t="shared" ref="AJ26:AJ37" si="3">+AE26/AC26</f>
        <v>1</v>
      </c>
      <c r="AK26" s="51"/>
      <c r="AL26" s="52" t="s">
        <v>118</v>
      </c>
      <c r="AM26" s="52"/>
    </row>
    <row r="27" spans="1:43" ht="399" customHeight="1" x14ac:dyDescent="0.25">
      <c r="A27" s="190"/>
      <c r="B27" s="190"/>
      <c r="C27" s="187"/>
      <c r="D27" s="193"/>
      <c r="E27" s="246"/>
      <c r="F27" s="249"/>
      <c r="G27" s="252"/>
      <c r="H27" s="255"/>
      <c r="I27" s="219"/>
      <c r="J27" s="193"/>
      <c r="K27" s="258"/>
      <c r="L27" s="260"/>
      <c r="M27" s="262"/>
      <c r="N27" s="264"/>
      <c r="O27" s="199" t="s">
        <v>39</v>
      </c>
      <c r="P27" s="199">
        <v>0.3</v>
      </c>
      <c r="Q27" s="233">
        <f>SUM(V27:V29)*P27</f>
        <v>0.16200000000000001</v>
      </c>
      <c r="R27" s="236">
        <f>+Q27/P27</f>
        <v>0.54</v>
      </c>
      <c r="S27" s="239">
        <f>SUM(X27:X29)/P27</f>
        <v>1</v>
      </c>
      <c r="T27" s="53" t="s">
        <v>40</v>
      </c>
      <c r="U27" s="54">
        <v>0.3</v>
      </c>
      <c r="V27" s="55">
        <f t="shared" ref="V27:V37" si="4">+U27*AJ27</f>
        <v>0.27</v>
      </c>
      <c r="W27" s="56">
        <f t="shared" si="0"/>
        <v>0.90000000000000013</v>
      </c>
      <c r="X27" s="57">
        <f t="shared" si="1"/>
        <v>0.3</v>
      </c>
      <c r="Y27" s="58">
        <f t="shared" si="2"/>
        <v>1</v>
      </c>
      <c r="Z27" s="59" t="s">
        <v>36</v>
      </c>
      <c r="AA27" s="53" t="s">
        <v>84</v>
      </c>
      <c r="AB27" s="53" t="s">
        <v>111</v>
      </c>
      <c r="AC27" s="60">
        <v>100</v>
      </c>
      <c r="AD27" s="70">
        <v>90</v>
      </c>
      <c r="AE27" s="70">
        <v>90</v>
      </c>
      <c r="AF27" s="61">
        <f>+IF(AE27/AD27&lt;120%,(AE27/AD27),120%)</f>
        <v>1</v>
      </c>
      <c r="AG27" s="62">
        <v>1</v>
      </c>
      <c r="AH27" s="63" t="s">
        <v>38</v>
      </c>
      <c r="AI27" s="49" t="s">
        <v>38</v>
      </c>
      <c r="AJ27" s="64">
        <f t="shared" si="3"/>
        <v>0.9</v>
      </c>
      <c r="AK27" s="65"/>
      <c r="AL27" s="66" t="s">
        <v>121</v>
      </c>
      <c r="AM27" s="66"/>
      <c r="AP27" s="67"/>
      <c r="AQ27" s="68"/>
    </row>
    <row r="28" spans="1:43" ht="193.5" customHeight="1" x14ac:dyDescent="0.25">
      <c r="A28" s="190"/>
      <c r="B28" s="190"/>
      <c r="C28" s="187"/>
      <c r="D28" s="193"/>
      <c r="E28" s="246"/>
      <c r="F28" s="249"/>
      <c r="G28" s="252"/>
      <c r="H28" s="255"/>
      <c r="I28" s="219"/>
      <c r="J28" s="193"/>
      <c r="K28" s="258"/>
      <c r="L28" s="260"/>
      <c r="M28" s="262"/>
      <c r="N28" s="264"/>
      <c r="O28" s="200"/>
      <c r="P28" s="200"/>
      <c r="Q28" s="234"/>
      <c r="R28" s="237"/>
      <c r="S28" s="240"/>
      <c r="T28" s="53" t="s">
        <v>103</v>
      </c>
      <c r="U28" s="54">
        <v>0.3</v>
      </c>
      <c r="V28" s="55">
        <f t="shared" si="4"/>
        <v>0.27</v>
      </c>
      <c r="W28" s="56">
        <f t="shared" si="0"/>
        <v>0.90000000000000013</v>
      </c>
      <c r="X28" s="57">
        <f t="shared" si="1"/>
        <v>0</v>
      </c>
      <c r="Y28" s="58">
        <f t="shared" si="2"/>
        <v>0</v>
      </c>
      <c r="Z28" s="59" t="s">
        <v>41</v>
      </c>
      <c r="AA28" s="53" t="s">
        <v>85</v>
      </c>
      <c r="AB28" s="53" t="s">
        <v>111</v>
      </c>
      <c r="AC28" s="60">
        <v>100</v>
      </c>
      <c r="AD28" s="70">
        <v>90</v>
      </c>
      <c r="AE28" s="70">
        <v>90</v>
      </c>
      <c r="AF28" s="61"/>
      <c r="AG28" s="62">
        <v>1</v>
      </c>
      <c r="AH28" s="63" t="s">
        <v>38</v>
      </c>
      <c r="AI28" s="49" t="s">
        <v>38</v>
      </c>
      <c r="AJ28" s="64">
        <f t="shared" si="3"/>
        <v>0.9</v>
      </c>
      <c r="AK28" s="65"/>
      <c r="AL28" s="66" t="s">
        <v>114</v>
      </c>
      <c r="AM28" s="66"/>
      <c r="AQ28" s="67"/>
    </row>
    <row r="29" spans="1:43" ht="78.75" x14ac:dyDescent="0.25">
      <c r="A29" s="190"/>
      <c r="B29" s="190"/>
      <c r="C29" s="187"/>
      <c r="D29" s="193"/>
      <c r="E29" s="246"/>
      <c r="F29" s="249"/>
      <c r="G29" s="252"/>
      <c r="H29" s="255"/>
      <c r="I29" s="219"/>
      <c r="J29" s="193"/>
      <c r="K29" s="258"/>
      <c r="L29" s="260"/>
      <c r="M29" s="262"/>
      <c r="N29" s="264"/>
      <c r="O29" s="201"/>
      <c r="P29" s="201"/>
      <c r="Q29" s="235"/>
      <c r="R29" s="238"/>
      <c r="S29" s="241"/>
      <c r="T29" s="53" t="s">
        <v>104</v>
      </c>
      <c r="U29" s="54">
        <v>0.4</v>
      </c>
      <c r="V29" s="55">
        <f t="shared" si="4"/>
        <v>0</v>
      </c>
      <c r="W29" s="56">
        <f t="shared" si="0"/>
        <v>0</v>
      </c>
      <c r="X29" s="57">
        <f t="shared" si="1"/>
        <v>0</v>
      </c>
      <c r="Y29" s="58">
        <f t="shared" si="2"/>
        <v>0</v>
      </c>
      <c r="Z29" s="59" t="s">
        <v>41</v>
      </c>
      <c r="AA29" s="53" t="s">
        <v>86</v>
      </c>
      <c r="AB29" s="53" t="s">
        <v>37</v>
      </c>
      <c r="AC29" s="60">
        <v>1</v>
      </c>
      <c r="AD29" s="71">
        <v>0</v>
      </c>
      <c r="AE29" s="71">
        <v>0</v>
      </c>
      <c r="AF29" s="61"/>
      <c r="AG29" s="62">
        <v>1</v>
      </c>
      <c r="AH29" s="63" t="s">
        <v>38</v>
      </c>
      <c r="AI29" s="49" t="s">
        <v>38</v>
      </c>
      <c r="AJ29" s="64">
        <f t="shared" si="3"/>
        <v>0</v>
      </c>
      <c r="AK29" s="65"/>
      <c r="AL29" s="66" t="s">
        <v>120</v>
      </c>
      <c r="AM29" s="66"/>
      <c r="AQ29" s="67"/>
    </row>
    <row r="30" spans="1:43" ht="171" customHeight="1" x14ac:dyDescent="0.25">
      <c r="A30" s="190"/>
      <c r="B30" s="190"/>
      <c r="C30" s="187"/>
      <c r="D30" s="193"/>
      <c r="E30" s="246"/>
      <c r="F30" s="249"/>
      <c r="G30" s="252"/>
      <c r="H30" s="255"/>
      <c r="I30" s="267"/>
      <c r="J30" s="202"/>
      <c r="K30" s="258"/>
      <c r="L30" s="260"/>
      <c r="M30" s="262"/>
      <c r="N30" s="264"/>
      <c r="O30" s="184" t="s">
        <v>42</v>
      </c>
      <c r="P30" s="180">
        <v>0.3</v>
      </c>
      <c r="Q30" s="181">
        <f>SUM(V30:V30)*P30</f>
        <v>0.24</v>
      </c>
      <c r="R30" s="182">
        <f>+Q30/P30</f>
        <v>0.8</v>
      </c>
      <c r="S30" s="178" t="e" cm="1">
        <f t="array" ref="S30">SUM(X30:X30/P30)</f>
        <v>#DIV/0!</v>
      </c>
      <c r="T30" s="53" t="s">
        <v>43</v>
      </c>
      <c r="U30" s="54">
        <v>1</v>
      </c>
      <c r="V30" s="55">
        <f t="shared" si="4"/>
        <v>0.8</v>
      </c>
      <c r="W30" s="56">
        <f t="shared" si="0"/>
        <v>0.8</v>
      </c>
      <c r="X30" s="57" t="e">
        <f t="shared" si="1"/>
        <v>#DIV/0!</v>
      </c>
      <c r="Y30" s="58" t="e">
        <f t="shared" si="2"/>
        <v>#DIV/0!</v>
      </c>
      <c r="Z30" s="59" t="s">
        <v>41</v>
      </c>
      <c r="AA30" s="53" t="s">
        <v>87</v>
      </c>
      <c r="AB30" s="53" t="s">
        <v>44</v>
      </c>
      <c r="AC30" s="60">
        <v>5</v>
      </c>
      <c r="AD30" s="71">
        <v>0</v>
      </c>
      <c r="AE30" s="71">
        <v>4</v>
      </c>
      <c r="AF30" s="61" t="e">
        <f>+IF(AE30/AD30&lt;120%,(AE30/AD30),120%)</f>
        <v>#DIV/0!</v>
      </c>
      <c r="AG30" s="62">
        <v>1.2</v>
      </c>
      <c r="AH30" s="63" t="s">
        <v>38</v>
      </c>
      <c r="AI30" s="49" t="s">
        <v>38</v>
      </c>
      <c r="AJ30" s="64">
        <f t="shared" si="3"/>
        <v>0.8</v>
      </c>
      <c r="AK30" s="65"/>
      <c r="AL30" s="66" t="s">
        <v>122</v>
      </c>
      <c r="AM30" s="66"/>
    </row>
    <row r="31" spans="1:43" ht="408" customHeight="1" x14ac:dyDescent="0.25">
      <c r="A31" s="190"/>
      <c r="B31" s="190"/>
      <c r="C31" s="187"/>
      <c r="D31" s="193"/>
      <c r="E31" s="246"/>
      <c r="F31" s="249"/>
      <c r="G31" s="252"/>
      <c r="H31" s="255"/>
      <c r="I31" s="227" t="s">
        <v>45</v>
      </c>
      <c r="J31" s="226">
        <v>0.51</v>
      </c>
      <c r="K31" s="229"/>
      <c r="L31" s="223"/>
      <c r="M31" s="220"/>
      <c r="N31" s="222"/>
      <c r="O31" s="203" t="s">
        <v>46</v>
      </c>
      <c r="P31" s="203">
        <v>0.49</v>
      </c>
      <c r="Q31" s="207"/>
      <c r="R31" s="209"/>
      <c r="S31" s="265"/>
      <c r="T31" s="53" t="s">
        <v>105</v>
      </c>
      <c r="U31" s="72">
        <v>0.6</v>
      </c>
      <c r="V31" s="55">
        <f t="shared" si="4"/>
        <v>0.54545454545454541</v>
      </c>
      <c r="W31" s="56">
        <f t="shared" si="0"/>
        <v>0.90909090909090906</v>
      </c>
      <c r="X31" s="57">
        <f t="shared" si="1"/>
        <v>0.75</v>
      </c>
      <c r="Y31" s="58">
        <f t="shared" si="2"/>
        <v>1.25</v>
      </c>
      <c r="Z31" s="73" t="s">
        <v>41</v>
      </c>
      <c r="AA31" s="53" t="s">
        <v>88</v>
      </c>
      <c r="AB31" s="53" t="s">
        <v>89</v>
      </c>
      <c r="AC31" s="60">
        <v>11</v>
      </c>
      <c r="AD31" s="70">
        <v>8</v>
      </c>
      <c r="AE31" s="70">
        <v>10</v>
      </c>
      <c r="AF31" s="61">
        <f>+AE31/AD31</f>
        <v>1.25</v>
      </c>
      <c r="AG31" s="62">
        <v>1.2</v>
      </c>
      <c r="AH31" s="63" t="s">
        <v>38</v>
      </c>
      <c r="AI31" s="49" t="s">
        <v>38</v>
      </c>
      <c r="AJ31" s="64">
        <f t="shared" si="3"/>
        <v>0.90909090909090906</v>
      </c>
      <c r="AK31" s="65"/>
      <c r="AL31" s="66" t="s">
        <v>116</v>
      </c>
      <c r="AM31" s="205"/>
    </row>
    <row r="32" spans="1:43" ht="258.75" customHeight="1" x14ac:dyDescent="0.25">
      <c r="A32" s="190"/>
      <c r="B32" s="190"/>
      <c r="C32" s="187"/>
      <c r="D32" s="193"/>
      <c r="E32" s="247"/>
      <c r="F32" s="250"/>
      <c r="G32" s="253"/>
      <c r="H32" s="256"/>
      <c r="I32" s="219"/>
      <c r="J32" s="193"/>
      <c r="K32" s="230"/>
      <c r="L32" s="224"/>
      <c r="M32" s="221"/>
      <c r="N32" s="195"/>
      <c r="O32" s="204"/>
      <c r="P32" s="204"/>
      <c r="Q32" s="208"/>
      <c r="R32" s="210"/>
      <c r="S32" s="266"/>
      <c r="T32" s="74" t="s">
        <v>106</v>
      </c>
      <c r="U32" s="75">
        <v>0.4</v>
      </c>
      <c r="V32" s="55">
        <f t="shared" si="4"/>
        <v>1.2400000000000002</v>
      </c>
      <c r="W32" s="56">
        <f t="shared" si="0"/>
        <v>3.1000000000000005</v>
      </c>
      <c r="X32" s="57">
        <f t="shared" si="1"/>
        <v>0.48</v>
      </c>
      <c r="Y32" s="58">
        <f t="shared" si="2"/>
        <v>1.2</v>
      </c>
      <c r="Z32" s="76" t="s">
        <v>49</v>
      </c>
      <c r="AA32" s="74" t="s">
        <v>90</v>
      </c>
      <c r="AB32" s="74" t="s">
        <v>48</v>
      </c>
      <c r="AC32" s="77">
        <v>20</v>
      </c>
      <c r="AD32" s="78">
        <v>14</v>
      </c>
      <c r="AE32" s="78">
        <v>62</v>
      </c>
      <c r="AF32" s="46">
        <f>+IF(AE32/AD32&lt;120%,(AE32/AD32),120%)</f>
        <v>1.2</v>
      </c>
      <c r="AG32" s="79">
        <v>1.2</v>
      </c>
      <c r="AH32" s="80" t="s">
        <v>38</v>
      </c>
      <c r="AI32" s="81" t="s">
        <v>38</v>
      </c>
      <c r="AJ32" s="82">
        <f t="shared" si="3"/>
        <v>3.1</v>
      </c>
      <c r="AK32" s="83"/>
      <c r="AL32" s="84" t="s">
        <v>117</v>
      </c>
      <c r="AM32" s="206"/>
    </row>
    <row r="33" spans="1:41" ht="168.75" customHeight="1" thickBot="1" x14ac:dyDescent="0.3">
      <c r="A33" s="191"/>
      <c r="B33" s="191"/>
      <c r="C33" s="188"/>
      <c r="D33" s="194"/>
      <c r="E33" s="247"/>
      <c r="F33" s="250"/>
      <c r="G33" s="253"/>
      <c r="H33" s="256"/>
      <c r="I33" s="228"/>
      <c r="J33" s="194"/>
      <c r="K33" s="230"/>
      <c r="L33" s="224"/>
      <c r="M33" s="221"/>
      <c r="N33" s="195"/>
      <c r="O33" s="183" t="s">
        <v>50</v>
      </c>
      <c r="P33" s="179">
        <v>0.51</v>
      </c>
      <c r="Q33" s="89" t="e">
        <f>SUM(V33:V33)*#REF!</f>
        <v>#REF!</v>
      </c>
      <c r="R33" s="90" t="e">
        <f>+Q33/#REF!</f>
        <v>#REF!</v>
      </c>
      <c r="S33" s="91" t="e" cm="1">
        <f t="array" ref="S33">SUM(X33:X33/#REF!)</f>
        <v>#REF!</v>
      </c>
      <c r="T33" s="74" t="s">
        <v>107</v>
      </c>
      <c r="U33" s="75">
        <v>1</v>
      </c>
      <c r="V33" s="85">
        <f t="shared" si="4"/>
        <v>1</v>
      </c>
      <c r="W33" s="86">
        <f t="shared" si="0"/>
        <v>1</v>
      </c>
      <c r="X33" s="87">
        <f>+U33*AF33</f>
        <v>1</v>
      </c>
      <c r="Y33" s="88">
        <f>+X33/U33</f>
        <v>1</v>
      </c>
      <c r="Z33" s="76" t="s">
        <v>41</v>
      </c>
      <c r="AA33" s="74" t="s">
        <v>91</v>
      </c>
      <c r="AB33" s="74" t="s">
        <v>37</v>
      </c>
      <c r="AC33" s="77">
        <v>1</v>
      </c>
      <c r="AD33" s="78">
        <v>1</v>
      </c>
      <c r="AE33" s="78">
        <v>1</v>
      </c>
      <c r="AF33" s="46">
        <f>+IF(AE33/AD33&lt;120%,(AE33/AD33),120%)</f>
        <v>1</v>
      </c>
      <c r="AG33" s="79">
        <v>1</v>
      </c>
      <c r="AH33" s="80" t="s">
        <v>38</v>
      </c>
      <c r="AI33" s="81" t="s">
        <v>38</v>
      </c>
      <c r="AJ33" s="82">
        <f t="shared" si="3"/>
        <v>1</v>
      </c>
      <c r="AK33" s="83"/>
      <c r="AL33" s="84" t="s">
        <v>115</v>
      </c>
      <c r="AM33" s="92"/>
    </row>
    <row r="34" spans="1:41" ht="173.25" customHeight="1" x14ac:dyDescent="0.25">
      <c r="A34" s="189" t="s">
        <v>51</v>
      </c>
      <c r="B34" s="189" t="s">
        <v>52</v>
      </c>
      <c r="C34" s="186" t="s">
        <v>53</v>
      </c>
      <c r="D34" s="192">
        <v>0.6</v>
      </c>
      <c r="E34" s="93">
        <f>+SUM(K34:K43)*D34</f>
        <v>1.3568296261486796</v>
      </c>
      <c r="F34" s="94">
        <f>+E34/D34</f>
        <v>2.2613827102477995</v>
      </c>
      <c r="G34" s="95" t="e">
        <f>+SUM(M34:M43)*D34</f>
        <v>#DIV/0!</v>
      </c>
      <c r="H34" s="216"/>
      <c r="I34" s="218" t="s">
        <v>54</v>
      </c>
      <c r="J34" s="192">
        <v>0.25</v>
      </c>
      <c r="K34" s="96">
        <f>+SUM(V34:V37)*J34</f>
        <v>0.30860849056603767</v>
      </c>
      <c r="L34" s="97">
        <f>+K34/J34</f>
        <v>1.2344339622641507</v>
      </c>
      <c r="M34" s="98">
        <f>+SUM(X34:X37)*J34</f>
        <v>0.3</v>
      </c>
      <c r="N34" s="225"/>
      <c r="O34" s="99" t="s">
        <v>55</v>
      </c>
      <c r="P34" s="100">
        <v>0.2</v>
      </c>
      <c r="Q34" s="211">
        <f>SUM(V34:V35)*P34</f>
        <v>0.06</v>
      </c>
      <c r="R34" s="212">
        <f>+Q34/P34</f>
        <v>0.3</v>
      </c>
      <c r="S34" s="214" cm="1">
        <f t="array" ref="S34">SUM(X34:X35/P34)</f>
        <v>5.9999999999999991</v>
      </c>
      <c r="T34" s="36" t="s">
        <v>56</v>
      </c>
      <c r="U34" s="37">
        <v>1</v>
      </c>
      <c r="V34" s="38">
        <f t="shared" si="4"/>
        <v>0</v>
      </c>
      <c r="W34" s="39">
        <f t="shared" si="0"/>
        <v>0</v>
      </c>
      <c r="X34" s="40">
        <f>+U34*AF34</f>
        <v>1.2</v>
      </c>
      <c r="Y34" s="41">
        <f>+X34/U34</f>
        <v>1.2</v>
      </c>
      <c r="Z34" s="101" t="s">
        <v>57</v>
      </c>
      <c r="AA34" s="36" t="s">
        <v>92</v>
      </c>
      <c r="AB34" s="36" t="s">
        <v>37</v>
      </c>
      <c r="AC34" s="102">
        <v>1</v>
      </c>
      <c r="AD34" s="45">
        <v>1</v>
      </c>
      <c r="AE34" s="45">
        <v>0</v>
      </c>
      <c r="AF34" s="103">
        <v>1.2</v>
      </c>
      <c r="AG34" s="79">
        <v>1</v>
      </c>
      <c r="AH34" s="48" t="s">
        <v>38</v>
      </c>
      <c r="AI34" s="104" t="s">
        <v>38</v>
      </c>
      <c r="AJ34" s="50">
        <f t="shared" si="3"/>
        <v>0</v>
      </c>
      <c r="AK34" s="51"/>
      <c r="AL34" s="52" t="s">
        <v>123</v>
      </c>
      <c r="AM34" s="205"/>
    </row>
    <row r="35" spans="1:41" ht="290.25" customHeight="1" x14ac:dyDescent="0.25">
      <c r="A35" s="190"/>
      <c r="B35" s="190"/>
      <c r="C35" s="187"/>
      <c r="D35" s="193"/>
      <c r="E35" s="105"/>
      <c r="F35" s="106"/>
      <c r="G35" s="107"/>
      <c r="H35" s="217"/>
      <c r="I35" s="219"/>
      <c r="J35" s="193"/>
      <c r="K35" s="108"/>
      <c r="L35" s="109"/>
      <c r="M35" s="110"/>
      <c r="N35" s="197"/>
      <c r="O35" s="195" t="s">
        <v>58</v>
      </c>
      <c r="P35" s="197">
        <v>0.8</v>
      </c>
      <c r="Q35" s="208"/>
      <c r="R35" s="213"/>
      <c r="S35" s="215"/>
      <c r="T35" s="53" t="s">
        <v>59</v>
      </c>
      <c r="U35" s="54">
        <v>0.5</v>
      </c>
      <c r="V35" s="55">
        <f t="shared" si="4"/>
        <v>0.3</v>
      </c>
      <c r="W35" s="56">
        <f t="shared" si="0"/>
        <v>0.6</v>
      </c>
      <c r="X35" s="57">
        <f>+U35*AF35</f>
        <v>0</v>
      </c>
      <c r="Y35" s="58">
        <f>+X35/U35</f>
        <v>0</v>
      </c>
      <c r="Z35" s="73" t="s">
        <v>47</v>
      </c>
      <c r="AA35" s="111" t="s">
        <v>93</v>
      </c>
      <c r="AB35" s="53" t="s">
        <v>60</v>
      </c>
      <c r="AC35" s="69">
        <v>5</v>
      </c>
      <c r="AD35" s="71">
        <v>5</v>
      </c>
      <c r="AE35" s="71">
        <v>3</v>
      </c>
      <c r="AF35" s="61"/>
      <c r="AG35" s="62">
        <v>0.6</v>
      </c>
      <c r="AH35" s="63" t="s">
        <v>38</v>
      </c>
      <c r="AI35" s="112" t="s">
        <v>38</v>
      </c>
      <c r="AJ35" s="64">
        <f t="shared" si="3"/>
        <v>0.6</v>
      </c>
      <c r="AK35" s="65"/>
      <c r="AL35" s="66" t="s">
        <v>112</v>
      </c>
      <c r="AM35" s="205"/>
    </row>
    <row r="36" spans="1:41" ht="408" customHeight="1" thickBot="1" x14ac:dyDescent="0.3">
      <c r="A36" s="190"/>
      <c r="B36" s="190"/>
      <c r="C36" s="187"/>
      <c r="D36" s="193"/>
      <c r="E36" s="105"/>
      <c r="F36" s="106"/>
      <c r="G36" s="107"/>
      <c r="H36" s="217"/>
      <c r="I36" s="219"/>
      <c r="J36" s="193"/>
      <c r="K36" s="108"/>
      <c r="L36" s="109"/>
      <c r="M36" s="110"/>
      <c r="N36" s="197"/>
      <c r="O36" s="196"/>
      <c r="P36" s="198"/>
      <c r="Q36" s="113">
        <f>SUM(V36:V36)*P35</f>
        <v>0.26666666666666666</v>
      </c>
      <c r="R36" s="114">
        <f>+Q36/P35</f>
        <v>0.33333333333333331</v>
      </c>
      <c r="S36" s="115" cm="1">
        <f t="array" ref="S36">SUM(X36:X36/P35)</f>
        <v>0</v>
      </c>
      <c r="T36" s="74" t="s">
        <v>61</v>
      </c>
      <c r="U36" s="116">
        <v>0.5</v>
      </c>
      <c r="V36" s="85">
        <f t="shared" si="4"/>
        <v>0.33333333333333331</v>
      </c>
      <c r="W36" s="86">
        <f t="shared" si="0"/>
        <v>0.66666666666666663</v>
      </c>
      <c r="X36" s="87">
        <f>+U36*AF36</f>
        <v>0</v>
      </c>
      <c r="Y36" s="88">
        <f>+X36/U36</f>
        <v>0</v>
      </c>
      <c r="Z36" s="117" t="s">
        <v>62</v>
      </c>
      <c r="AA36" s="74" t="s">
        <v>94</v>
      </c>
      <c r="AB36" s="74" t="s">
        <v>60</v>
      </c>
      <c r="AC36" s="77">
        <v>3</v>
      </c>
      <c r="AD36" s="78">
        <v>2</v>
      </c>
      <c r="AE36" s="78">
        <v>2</v>
      </c>
      <c r="AF36" s="46"/>
      <c r="AG36" s="79">
        <v>1</v>
      </c>
      <c r="AH36" s="80" t="s">
        <v>38</v>
      </c>
      <c r="AI36" s="118" t="s">
        <v>38</v>
      </c>
      <c r="AJ36" s="82">
        <f t="shared" si="3"/>
        <v>0.66666666666666663</v>
      </c>
      <c r="AK36" s="83"/>
      <c r="AL36" s="84" t="s">
        <v>128</v>
      </c>
      <c r="AM36" s="92"/>
    </row>
    <row r="37" spans="1:41" ht="265.5" customHeight="1" x14ac:dyDescent="0.25">
      <c r="A37" s="190"/>
      <c r="B37" s="190"/>
      <c r="C37" s="187"/>
      <c r="D37" s="193"/>
      <c r="E37" s="105"/>
      <c r="F37" s="106"/>
      <c r="G37" s="107"/>
      <c r="H37" s="217"/>
      <c r="I37" s="218" t="s">
        <v>63</v>
      </c>
      <c r="J37" s="192">
        <v>0.45</v>
      </c>
      <c r="K37" s="119">
        <f>+SUM(V37:V43)*J37</f>
        <v>1.9527742196817617</v>
      </c>
      <c r="L37" s="120">
        <f>+K37/J37</f>
        <v>4.3394982659594703</v>
      </c>
      <c r="M37" s="121" t="e">
        <f>+SUM(X37:X43)*J37</f>
        <v>#DIV/0!</v>
      </c>
      <c r="N37" s="225"/>
      <c r="O37" s="100" t="s">
        <v>64</v>
      </c>
      <c r="P37" s="100">
        <v>0.15</v>
      </c>
      <c r="Q37" s="122"/>
      <c r="R37" s="123"/>
      <c r="S37" s="124"/>
      <c r="T37" s="36" t="s">
        <v>108</v>
      </c>
      <c r="U37" s="37">
        <v>1</v>
      </c>
      <c r="V37" s="38">
        <f t="shared" si="4"/>
        <v>0.6011006289308175</v>
      </c>
      <c r="W37" s="39">
        <f t="shared" si="0"/>
        <v>0.6011006289308175</v>
      </c>
      <c r="X37" s="40"/>
      <c r="Y37" s="41"/>
      <c r="Z37" s="101" t="s">
        <v>65</v>
      </c>
      <c r="AA37" s="36" t="s">
        <v>95</v>
      </c>
      <c r="AB37" s="36" t="s">
        <v>96</v>
      </c>
      <c r="AC37" s="125">
        <v>63.6</v>
      </c>
      <c r="AD37" s="126">
        <v>24.08</v>
      </c>
      <c r="AE37" s="45">
        <v>38.229999999999997</v>
      </c>
      <c r="AF37" s="103"/>
      <c r="AG37" s="47">
        <v>1.2</v>
      </c>
      <c r="AH37" s="48"/>
      <c r="AI37" s="127"/>
      <c r="AJ37" s="50">
        <f t="shared" si="3"/>
        <v>0.6011006289308175</v>
      </c>
      <c r="AK37" s="51"/>
      <c r="AL37" s="52" t="s">
        <v>127</v>
      </c>
      <c r="AM37" s="52"/>
      <c r="AO37" s="128"/>
    </row>
    <row r="38" spans="1:41" ht="237" thickBot="1" x14ac:dyDescent="0.3">
      <c r="A38" s="190"/>
      <c r="B38" s="190"/>
      <c r="C38" s="187"/>
      <c r="D38" s="193"/>
      <c r="E38" s="105"/>
      <c r="F38" s="106"/>
      <c r="G38" s="107"/>
      <c r="H38" s="217"/>
      <c r="I38" s="219"/>
      <c r="J38" s="193"/>
      <c r="K38" s="129"/>
      <c r="L38" s="130"/>
      <c r="M38" s="131"/>
      <c r="N38" s="197"/>
      <c r="O38" s="132" t="s">
        <v>66</v>
      </c>
      <c r="P38" s="132">
        <v>0.05</v>
      </c>
      <c r="Q38" s="133"/>
      <c r="R38" s="134"/>
      <c r="S38" s="135"/>
      <c r="T38" s="53" t="s">
        <v>109</v>
      </c>
      <c r="U38" s="54">
        <v>1</v>
      </c>
      <c r="V38" s="55">
        <f t="shared" ref="V38:V43" si="5">+U38*AJ38</f>
        <v>0.14285714285714285</v>
      </c>
      <c r="W38" s="56">
        <f t="shared" ref="W38:W43" si="6">+V38/U38</f>
        <v>0.14285714285714285</v>
      </c>
      <c r="X38" s="57">
        <f>+U38*AF38</f>
        <v>0.33333333333333331</v>
      </c>
      <c r="Y38" s="58">
        <f>+X38/U38</f>
        <v>0.33333333333333331</v>
      </c>
      <c r="Z38" s="73" t="s">
        <v>67</v>
      </c>
      <c r="AA38" s="53" t="s">
        <v>97</v>
      </c>
      <c r="AB38" s="53" t="s">
        <v>89</v>
      </c>
      <c r="AC38" s="136">
        <v>7</v>
      </c>
      <c r="AD38" s="138">
        <v>3</v>
      </c>
      <c r="AE38" s="138">
        <v>1</v>
      </c>
      <c r="AF38" s="61">
        <f>+IF(AE38/AD38&lt;120%,(AE38/AD38),120%)</f>
        <v>0.33333333333333331</v>
      </c>
      <c r="AG38" s="62">
        <v>0.33</v>
      </c>
      <c r="AH38" s="63" t="s">
        <v>38</v>
      </c>
      <c r="AI38" s="137" t="s">
        <v>38</v>
      </c>
      <c r="AJ38" s="64">
        <f t="shared" ref="AJ38:AJ43" si="7">+AE38/AC38</f>
        <v>0.14285714285714285</v>
      </c>
      <c r="AK38" s="65"/>
      <c r="AL38" s="66" t="s">
        <v>124</v>
      </c>
      <c r="AM38" s="66"/>
      <c r="AO38" s="128"/>
    </row>
    <row r="39" spans="1:41" ht="348" customHeight="1" thickBot="1" x14ac:dyDescent="0.3">
      <c r="A39" s="190"/>
      <c r="B39" s="190"/>
      <c r="C39" s="187"/>
      <c r="D39" s="193"/>
      <c r="E39" s="105"/>
      <c r="F39" s="106"/>
      <c r="G39" s="107"/>
      <c r="H39" s="217"/>
      <c r="I39" s="219"/>
      <c r="J39" s="193"/>
      <c r="K39" s="129"/>
      <c r="L39" s="130"/>
      <c r="M39" s="131"/>
      <c r="N39" s="197"/>
      <c r="O39" s="132" t="s">
        <v>68</v>
      </c>
      <c r="P39" s="132">
        <v>0.4</v>
      </c>
      <c r="Q39" s="133"/>
      <c r="R39" s="134"/>
      <c r="S39" s="135"/>
      <c r="T39" s="53" t="s">
        <v>69</v>
      </c>
      <c r="U39" s="54">
        <v>1</v>
      </c>
      <c r="V39" s="55">
        <f t="shared" si="5"/>
        <v>0.4097133076593924</v>
      </c>
      <c r="W39" s="56">
        <f t="shared" si="6"/>
        <v>0.4097133076593924</v>
      </c>
      <c r="X39" s="57"/>
      <c r="Y39" s="58"/>
      <c r="Z39" s="73" t="s">
        <v>70</v>
      </c>
      <c r="AA39" s="53" t="s">
        <v>98</v>
      </c>
      <c r="AB39" s="53" t="s">
        <v>96</v>
      </c>
      <c r="AC39" s="136">
        <v>233.7</v>
      </c>
      <c r="AD39" s="138">
        <v>121.87</v>
      </c>
      <c r="AE39" s="71">
        <v>95.75</v>
      </c>
      <c r="AF39" s="61"/>
      <c r="AG39" s="185">
        <f>+AE39/AD39</f>
        <v>0.78567325839008773</v>
      </c>
      <c r="AH39" s="63"/>
      <c r="AI39" s="137"/>
      <c r="AJ39" s="64">
        <f t="shared" si="7"/>
        <v>0.4097133076593924</v>
      </c>
      <c r="AK39" s="65"/>
      <c r="AL39" s="66" t="s">
        <v>129</v>
      </c>
      <c r="AM39" s="66"/>
      <c r="AO39" s="128"/>
    </row>
    <row r="40" spans="1:41" ht="308.25" customHeight="1" thickBot="1" x14ac:dyDescent="0.3">
      <c r="A40" s="190"/>
      <c r="B40" s="190"/>
      <c r="C40" s="187"/>
      <c r="D40" s="193"/>
      <c r="E40" s="105"/>
      <c r="F40" s="106"/>
      <c r="G40" s="107"/>
      <c r="H40" s="217"/>
      <c r="I40" s="219"/>
      <c r="J40" s="193"/>
      <c r="K40" s="139"/>
      <c r="L40" s="140"/>
      <c r="M40" s="141"/>
      <c r="N40" s="197"/>
      <c r="O40" s="142" t="s">
        <v>71</v>
      </c>
      <c r="P40" s="142">
        <v>0.4</v>
      </c>
      <c r="Q40" s="113"/>
      <c r="R40" s="90"/>
      <c r="S40" s="143"/>
      <c r="T40" s="74" t="s">
        <v>72</v>
      </c>
      <c r="U40" s="116">
        <v>1</v>
      </c>
      <c r="V40" s="85">
        <f t="shared" si="5"/>
        <v>0.43582718651211805</v>
      </c>
      <c r="W40" s="86">
        <f t="shared" si="6"/>
        <v>0.43582718651211805</v>
      </c>
      <c r="X40" s="87"/>
      <c r="Y40" s="88"/>
      <c r="Z40" s="76" t="s">
        <v>70</v>
      </c>
      <c r="AA40" s="74" t="s">
        <v>102</v>
      </c>
      <c r="AB40" s="74" t="s">
        <v>96</v>
      </c>
      <c r="AC40" s="144">
        <v>474.5</v>
      </c>
      <c r="AD40" s="145">
        <v>291.23</v>
      </c>
      <c r="AE40" s="146">
        <v>206.8</v>
      </c>
      <c r="AF40" s="46"/>
      <c r="AG40" s="47">
        <f>+AE40/AD40</f>
        <v>0.71009168011537271</v>
      </c>
      <c r="AH40" s="80"/>
      <c r="AI40" s="147"/>
      <c r="AJ40" s="82">
        <f t="shared" si="7"/>
        <v>0.43582718651211805</v>
      </c>
      <c r="AK40" s="83"/>
      <c r="AL40" s="66" t="s">
        <v>130</v>
      </c>
      <c r="AM40" s="84"/>
      <c r="AO40" s="128"/>
    </row>
    <row r="41" spans="1:41" ht="315" x14ac:dyDescent="0.25">
      <c r="A41" s="190"/>
      <c r="B41" s="190"/>
      <c r="C41" s="187"/>
      <c r="D41" s="193"/>
      <c r="E41" s="105"/>
      <c r="F41" s="106"/>
      <c r="G41" s="107"/>
      <c r="H41" s="217"/>
      <c r="I41" s="218" t="s">
        <v>73</v>
      </c>
      <c r="J41" s="192">
        <v>0.3</v>
      </c>
      <c r="K41" s="148"/>
      <c r="L41" s="120"/>
      <c r="M41" s="121"/>
      <c r="N41" s="231"/>
      <c r="O41" s="149" t="s">
        <v>74</v>
      </c>
      <c r="P41" s="100">
        <v>0.35</v>
      </c>
      <c r="Q41" s="150">
        <f>+V41*P41</f>
        <v>0.35</v>
      </c>
      <c r="R41" s="123">
        <f>+Q41/P41</f>
        <v>1</v>
      </c>
      <c r="S41" s="124">
        <f>+X41/P41</f>
        <v>2.8571428571428572</v>
      </c>
      <c r="T41" s="36" t="s">
        <v>75</v>
      </c>
      <c r="U41" s="37">
        <v>1</v>
      </c>
      <c r="V41" s="38">
        <f t="shared" si="5"/>
        <v>1</v>
      </c>
      <c r="W41" s="39">
        <f t="shared" si="6"/>
        <v>1</v>
      </c>
      <c r="X41" s="40">
        <f>+U41*AF41</f>
        <v>1</v>
      </c>
      <c r="Y41" s="41">
        <f>+X41/U41</f>
        <v>1</v>
      </c>
      <c r="Z41" s="101" t="s">
        <v>76</v>
      </c>
      <c r="AA41" s="36" t="s">
        <v>99</v>
      </c>
      <c r="AB41" s="36" t="s">
        <v>96</v>
      </c>
      <c r="AC41" s="102">
        <v>1077</v>
      </c>
      <c r="AD41" s="45">
        <v>1077</v>
      </c>
      <c r="AE41" s="45">
        <v>1077</v>
      </c>
      <c r="AF41" s="103">
        <f>+IF(AE41/AD41&lt;120%,(AE41/AD41),120%)</f>
        <v>1</v>
      </c>
      <c r="AG41" s="47">
        <v>1</v>
      </c>
      <c r="AH41" s="48" t="s">
        <v>38</v>
      </c>
      <c r="AI41" s="104" t="s">
        <v>38</v>
      </c>
      <c r="AJ41" s="50">
        <f t="shared" si="7"/>
        <v>1</v>
      </c>
      <c r="AK41" s="51"/>
      <c r="AL41" s="52" t="s">
        <v>126</v>
      </c>
      <c r="AM41" s="52"/>
    </row>
    <row r="42" spans="1:41" ht="270" customHeight="1" x14ac:dyDescent="0.25">
      <c r="A42" s="190"/>
      <c r="B42" s="190"/>
      <c r="C42" s="187"/>
      <c r="D42" s="193"/>
      <c r="E42" s="105"/>
      <c r="F42" s="106"/>
      <c r="G42" s="107"/>
      <c r="H42" s="217"/>
      <c r="I42" s="219"/>
      <c r="J42" s="193"/>
      <c r="K42" s="151"/>
      <c r="L42" s="130"/>
      <c r="M42" s="131"/>
      <c r="N42" s="232"/>
      <c r="O42" s="152" t="s">
        <v>77</v>
      </c>
      <c r="P42" s="132">
        <v>0.35</v>
      </c>
      <c r="Q42" s="153">
        <f>+V42*P42</f>
        <v>0.35</v>
      </c>
      <c r="R42" s="134">
        <f>+Q42/P42</f>
        <v>1</v>
      </c>
      <c r="S42" s="135" t="e">
        <f>+X42/P42</f>
        <v>#DIV/0!</v>
      </c>
      <c r="T42" s="53" t="s">
        <v>78</v>
      </c>
      <c r="U42" s="54">
        <v>1</v>
      </c>
      <c r="V42" s="55">
        <f t="shared" si="5"/>
        <v>1</v>
      </c>
      <c r="W42" s="56">
        <f t="shared" si="6"/>
        <v>1</v>
      </c>
      <c r="X42" s="57" t="e">
        <f>+U42*AF42</f>
        <v>#DIV/0!</v>
      </c>
      <c r="Y42" s="58" t="e">
        <f>+X42/U42</f>
        <v>#DIV/0!</v>
      </c>
      <c r="Z42" s="73" t="s">
        <v>79</v>
      </c>
      <c r="AA42" s="53" t="s">
        <v>100</v>
      </c>
      <c r="AB42" s="53" t="s">
        <v>22</v>
      </c>
      <c r="AC42" s="60">
        <v>3</v>
      </c>
      <c r="AD42" s="70">
        <v>0</v>
      </c>
      <c r="AE42" s="70">
        <v>3</v>
      </c>
      <c r="AF42" s="61" t="e">
        <f>+IF(AE42/AD42&lt;120%,(AE42/AD42),120%)</f>
        <v>#DIV/0!</v>
      </c>
      <c r="AG42" s="62">
        <v>1.2</v>
      </c>
      <c r="AH42" s="63" t="s">
        <v>38</v>
      </c>
      <c r="AI42" s="49" t="s">
        <v>38</v>
      </c>
      <c r="AJ42" s="64">
        <f t="shared" si="7"/>
        <v>1</v>
      </c>
      <c r="AK42" s="65"/>
      <c r="AL42" s="66" t="s">
        <v>125</v>
      </c>
      <c r="AM42" s="66"/>
    </row>
    <row r="43" spans="1:41" ht="251.25" customHeight="1" thickBot="1" x14ac:dyDescent="0.3">
      <c r="A43" s="191"/>
      <c r="B43" s="191"/>
      <c r="C43" s="188"/>
      <c r="D43" s="194"/>
      <c r="E43" s="154"/>
      <c r="F43" s="155"/>
      <c r="G43" s="156"/>
      <c r="H43" s="217"/>
      <c r="I43" s="228"/>
      <c r="J43" s="194"/>
      <c r="K43" s="157"/>
      <c r="L43" s="158"/>
      <c r="M43" s="159"/>
      <c r="N43" s="196"/>
      <c r="O43" s="160" t="s">
        <v>80</v>
      </c>
      <c r="P43" s="132">
        <v>0.3</v>
      </c>
      <c r="Q43" s="157">
        <f>+V43*P43</f>
        <v>0.22499999999999998</v>
      </c>
      <c r="R43" s="158">
        <f>+Q43/P43</f>
        <v>0.75</v>
      </c>
      <c r="S43" s="159">
        <f>+X43/P43</f>
        <v>3.3333333333333335</v>
      </c>
      <c r="T43" s="161" t="s">
        <v>81</v>
      </c>
      <c r="U43" s="162">
        <v>1</v>
      </c>
      <c r="V43" s="163">
        <f t="shared" si="5"/>
        <v>0.75</v>
      </c>
      <c r="W43" s="164">
        <f t="shared" si="6"/>
        <v>0.75</v>
      </c>
      <c r="X43" s="165">
        <f>+U43*AF43</f>
        <v>1</v>
      </c>
      <c r="Y43" s="166">
        <f>+X43/U43</f>
        <v>1</v>
      </c>
      <c r="Z43" s="167" t="s">
        <v>79</v>
      </c>
      <c r="AA43" s="161" t="s">
        <v>101</v>
      </c>
      <c r="AB43" s="161" t="s">
        <v>37</v>
      </c>
      <c r="AC43" s="168">
        <v>4</v>
      </c>
      <c r="AD43" s="169">
        <v>3</v>
      </c>
      <c r="AE43" s="169">
        <v>3</v>
      </c>
      <c r="AF43" s="170">
        <f>+IF(AE43/AD43&lt;120%,(AE43/AD43),120%)</f>
        <v>1</v>
      </c>
      <c r="AG43" s="171">
        <v>1</v>
      </c>
      <c r="AH43" s="172" t="s">
        <v>38</v>
      </c>
      <c r="AI43" s="173" t="s">
        <v>38</v>
      </c>
      <c r="AJ43" s="174">
        <f t="shared" si="7"/>
        <v>0.75</v>
      </c>
      <c r="AK43" s="175"/>
      <c r="AL43" s="176" t="s">
        <v>119</v>
      </c>
      <c r="AM43" s="176"/>
    </row>
    <row r="45" spans="1:41" x14ac:dyDescent="0.25">
      <c r="AL45" s="177"/>
      <c r="AM45" s="177"/>
    </row>
  </sheetData>
  <autoFilter ref="C25:AL43" xr:uid="{0E8F8555-1EAE-49D9-BBA9-1382328AF5D6}">
    <filterColumn colId="29" showButton="0"/>
    <filterColumn colId="30" showButton="0"/>
    <filterColumn colId="31" showButton="0"/>
  </autoFilter>
  <mergeCells count="52">
    <mergeCell ref="Q27:Q29"/>
    <mergeCell ref="R27:R29"/>
    <mergeCell ref="S27:S29"/>
    <mergeCell ref="AF25:AI25"/>
    <mergeCell ref="B26:B33"/>
    <mergeCell ref="E26:E33"/>
    <mergeCell ref="F26:F33"/>
    <mergeCell ref="G26:G33"/>
    <mergeCell ref="H26:H33"/>
    <mergeCell ref="K26:K30"/>
    <mergeCell ref="L26:L30"/>
    <mergeCell ref="M26:M30"/>
    <mergeCell ref="N26:N30"/>
    <mergeCell ref="S31:S32"/>
    <mergeCell ref="I26:I30"/>
    <mergeCell ref="D26:D33"/>
    <mergeCell ref="H34:H43"/>
    <mergeCell ref="I34:I36"/>
    <mergeCell ref="M31:M33"/>
    <mergeCell ref="N31:N33"/>
    <mergeCell ref="L31:L33"/>
    <mergeCell ref="J34:J36"/>
    <mergeCell ref="N34:N36"/>
    <mergeCell ref="J31:J33"/>
    <mergeCell ref="I31:I33"/>
    <mergeCell ref="K31:K33"/>
    <mergeCell ref="I41:I43"/>
    <mergeCell ref="J41:J43"/>
    <mergeCell ref="N41:N43"/>
    <mergeCell ref="I37:I40"/>
    <mergeCell ref="J37:J40"/>
    <mergeCell ref="N37:N40"/>
    <mergeCell ref="AM31:AM32"/>
    <mergeCell ref="Q31:Q32"/>
    <mergeCell ref="R31:R32"/>
    <mergeCell ref="Q34:Q35"/>
    <mergeCell ref="R34:R35"/>
    <mergeCell ref="S34:S35"/>
    <mergeCell ref="AM34:AM35"/>
    <mergeCell ref="O35:O36"/>
    <mergeCell ref="P35:P36"/>
    <mergeCell ref="P27:P29"/>
    <mergeCell ref="O27:O29"/>
    <mergeCell ref="J26:J30"/>
    <mergeCell ref="P31:P32"/>
    <mergeCell ref="O31:O32"/>
    <mergeCell ref="C26:C33"/>
    <mergeCell ref="A26:A33"/>
    <mergeCell ref="D34:D43"/>
    <mergeCell ref="C34:C43"/>
    <mergeCell ref="B34:B43"/>
    <mergeCell ref="A34:A43"/>
  </mergeCells>
  <conditionalFormatting sqref="AH35:AH36 AH39:AH43 AH26:AH33">
    <cfRule type="expression" dxfId="22" priority="25">
      <formula>+AND(AD26=0%,AE26=0%)</formula>
    </cfRule>
    <cfRule type="expression" dxfId="21" priority="29">
      <formula>+AND(AF26&gt;=70%,AF26&lt;90%)</formula>
    </cfRule>
    <cfRule type="expression" dxfId="20" priority="30">
      <formula>+AND(AD26&lt;&gt;0%,AE26=0%)</formula>
    </cfRule>
    <cfRule type="expression" dxfId="19" priority="31">
      <formula>AF26&gt;=90%</formula>
    </cfRule>
  </conditionalFormatting>
  <conditionalFormatting sqref="AH27">
    <cfRule type="expression" dxfId="18" priority="26">
      <formula>+AND(AF27&gt;=70%,AF27&lt;90%)</formula>
    </cfRule>
    <cfRule type="expression" dxfId="17" priority="27">
      <formula>+AND(AD27&lt;&gt;0%,AE27=0%)</formula>
    </cfRule>
    <cfRule type="expression" dxfId="16" priority="28">
      <formula>AF27&gt;=90%</formula>
    </cfRule>
  </conditionalFormatting>
  <conditionalFormatting sqref="AH35:AH36 AH39:AH43 AH26:AH33">
    <cfRule type="expression" dxfId="15" priority="24">
      <formula>+AND(AF26&gt;0%,AF26&lt;=69.9999999999999%,AD26&lt;&gt;0%)</formula>
    </cfRule>
  </conditionalFormatting>
  <conditionalFormatting sqref="AH34">
    <cfRule type="expression" dxfId="14" priority="20">
      <formula>+AND(AD34=0%,AE34=0%)</formula>
    </cfRule>
    <cfRule type="expression" dxfId="13" priority="21">
      <formula>+AND(AF34&gt;=70%,AF34&lt;90%)</formula>
    </cfRule>
    <cfRule type="expression" dxfId="12" priority="22">
      <formula>+AND(AD34&lt;&gt;0%,AE34=0%)</formula>
    </cfRule>
    <cfRule type="expression" dxfId="11" priority="23">
      <formula>AF34&gt;=90%</formula>
    </cfRule>
  </conditionalFormatting>
  <conditionalFormatting sqref="AH34">
    <cfRule type="expression" dxfId="10" priority="19">
      <formula>+AND(AF34&gt;0%,AF34&lt;=69.9999999999999%,AD34&lt;&gt;0%)</formula>
    </cfRule>
  </conditionalFormatting>
  <conditionalFormatting sqref="AK39:AK43 AK26:AK36">
    <cfRule type="iconSet" priority="32">
      <iconSet iconSet="4TrafficLights">
        <cfvo type="percent" val="0"/>
        <cfvo type="num" val="0" gte="0"/>
        <cfvo type="num" val="70"/>
        <cfvo type="num" val="90" gte="0"/>
      </iconSet>
    </cfRule>
  </conditionalFormatting>
  <conditionalFormatting sqref="AH37">
    <cfRule type="expression" dxfId="9" priority="7">
      <formula>+AND(AF37&gt;0%,AF37&lt;=69.9999999999999%,AD37&lt;&gt;0%)</formula>
    </cfRule>
  </conditionalFormatting>
  <conditionalFormatting sqref="AH38">
    <cfRule type="expression" dxfId="8" priority="14">
      <formula>+AND(AD38=0%,AE38=0%)</formula>
    </cfRule>
    <cfRule type="expression" dxfId="7" priority="15">
      <formula>+AND(AF38&gt;=70%,AF38&lt;90%)</formula>
    </cfRule>
    <cfRule type="expression" dxfId="6" priority="16">
      <formula>+AND(AD38&lt;&gt;0%,AE38=0%)</formula>
    </cfRule>
    <cfRule type="expression" dxfId="5" priority="17">
      <formula>AF38&gt;=90%</formula>
    </cfRule>
  </conditionalFormatting>
  <conditionalFormatting sqref="AH38">
    <cfRule type="expression" dxfId="4" priority="13">
      <formula>+AND(AF38&gt;0%,AF38&lt;=69.9999999999999%,AD38&lt;&gt;0%)</formula>
    </cfRule>
  </conditionalFormatting>
  <conditionalFormatting sqref="AK38">
    <cfRule type="iconSet" priority="18">
      <iconSet iconSet="4TrafficLights">
        <cfvo type="percent" val="0"/>
        <cfvo type="num" val="0" gte="0"/>
        <cfvo type="num" val="70"/>
        <cfvo type="num" val="90" gte="0"/>
      </iconSet>
    </cfRule>
  </conditionalFormatting>
  <conditionalFormatting sqref="AH37">
    <cfRule type="expression" dxfId="3" priority="8">
      <formula>+AND(AD37=0%,AE37=0%)</formula>
    </cfRule>
    <cfRule type="expression" dxfId="2" priority="9">
      <formula>+AND(AF37&gt;=70%,AF37&lt;90%)</formula>
    </cfRule>
    <cfRule type="expression" dxfId="1" priority="10">
      <formula>+AND(AD37&lt;&gt;0%,AE37=0%)</formula>
    </cfRule>
    <cfRule type="expression" dxfId="0" priority="11">
      <formula>AF37&gt;=90%</formula>
    </cfRule>
  </conditionalFormatting>
  <conditionalFormatting sqref="AK37">
    <cfRule type="iconSet" priority="12">
      <iconSet iconSet="4TrafficLights">
        <cfvo type="percent" val="0"/>
        <cfvo type="num" val="0" gte="0"/>
        <cfvo type="num" val="70"/>
        <cfvo type="num" val="90" gte="0"/>
      </iconSet>
    </cfRule>
  </conditionalFormatting>
  <printOptions horizontalCentered="1"/>
  <pageMargins left="0.25" right="0.25" top="0.75" bottom="0.75" header="0.3" footer="0.3"/>
  <pageSetup paperSize="8" scale="12"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2021-01-26T03:18:09Z</dcterms:created>
  <dcterms:modified xsi:type="dcterms:W3CDTF">2021-11-02T13:55:29Z</dcterms:modified>
</cp:coreProperties>
</file>