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Plan de Acción/2022/Seguimiento/Marzo/Presentaciones/"/>
    </mc:Choice>
  </mc:AlternateContent>
  <xr:revisionPtr revIDLastSave="179" documentId="8_{B6335E97-D723-4AD6-88A2-3E5471A73E0D}" xr6:coauthVersionLast="47" xr6:coauthVersionMax="47" xr10:uidLastSave="{F1E895FE-3A2B-4DBE-BFA5-33A6F5191DD5}"/>
  <bookViews>
    <workbookView xWindow="-120" yWindow="-120" windowWidth="20730" windowHeight="11160" xr2:uid="{025C23F7-A20B-4985-92AA-C25ADCDD3E5D}"/>
  </bookViews>
  <sheets>
    <sheet name="Tablero" sheetId="1" r:id="rId1"/>
  </sheets>
  <externalReferences>
    <externalReference r:id="rId2"/>
  </externalReferences>
  <definedNames>
    <definedName name="_xlnm._FilterDatabase" localSheetId="0" hidden="1">Tablero!$C$17:$AL$35</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2" i="1" l="1"/>
  <c r="AG29" i="1"/>
  <c r="AJ32" i="1" l="1"/>
  <c r="V32" i="1" s="1"/>
  <c r="W32" i="1" s="1"/>
  <c r="AJ31" i="1"/>
  <c r="V31" i="1" s="1"/>
  <c r="W31" i="1" s="1"/>
  <c r="AJ35" i="1"/>
  <c r="V35" i="1" s="1"/>
  <c r="W35" i="1" s="1"/>
  <c r="X35" i="1"/>
  <c r="Y35" i="1" s="1"/>
  <c r="AJ34" i="1"/>
  <c r="V34" i="1" s="1"/>
  <c r="X34" i="1"/>
  <c r="Y34" i="1" s="1"/>
  <c r="AJ33" i="1"/>
  <c r="V33" i="1" s="1"/>
  <c r="X33" i="1"/>
  <c r="Y33" i="1" s="1"/>
  <c r="AJ30" i="1"/>
  <c r="V30" i="1" s="1"/>
  <c r="W30" i="1" s="1"/>
  <c r="X30" i="1"/>
  <c r="AJ29" i="1"/>
  <c r="V29" i="1" s="1"/>
  <c r="AJ28" i="1"/>
  <c r="V28" i="1" s="1"/>
  <c r="X28" i="1"/>
  <c r="Y28" i="1" s="1"/>
  <c r="AJ27" i="1"/>
  <c r="V27" i="1" s="1"/>
  <c r="W27" i="1" s="1"/>
  <c r="X27" i="1"/>
  <c r="Y27" i="1" s="1"/>
  <c r="AJ26" i="1"/>
  <c r="V26" i="1" s="1"/>
  <c r="W26" i="1" s="1"/>
  <c r="X26" i="1"/>
  <c r="Y26" i="1" s="1"/>
  <c r="AJ25" i="1"/>
  <c r="V25" i="1" s="1"/>
  <c r="X25" i="1"/>
  <c r="S25" i="1" s="1" a="1"/>
  <c r="S25" i="1" s="1"/>
  <c r="AJ24" i="1"/>
  <c r="V24" i="1" s="1"/>
  <c r="W24" i="1" s="1"/>
  <c r="X24" i="1"/>
  <c r="Y24" i="1" s="1"/>
  <c r="AJ23" i="1"/>
  <c r="V23" i="1" s="1"/>
  <c r="W23" i="1" s="1"/>
  <c r="X23" i="1"/>
  <c r="Y23" i="1" s="1"/>
  <c r="AJ22" i="1"/>
  <c r="V22" i="1" s="1"/>
  <c r="X22" i="1"/>
  <c r="AJ20" i="1"/>
  <c r="V20" i="1" s="1"/>
  <c r="X20" i="1"/>
  <c r="Y20" i="1" s="1"/>
  <c r="AJ19" i="1"/>
  <c r="V19" i="1" s="1"/>
  <c r="W19" i="1" s="1"/>
  <c r="X19" i="1"/>
  <c r="S28" i="1" l="1" a="1"/>
  <c r="S28" i="1" s="1"/>
  <c r="S26" i="1" a="1"/>
  <c r="S26" i="1" s="1"/>
  <c r="S34" i="1"/>
  <c r="Q25" i="1"/>
  <c r="R25" i="1" s="1"/>
  <c r="W25" i="1"/>
  <c r="W33" i="1"/>
  <c r="Q33" i="1"/>
  <c r="R33" i="1" s="1"/>
  <c r="Q34" i="1"/>
  <c r="R34" i="1" s="1"/>
  <c r="W34" i="1"/>
  <c r="S33" i="1"/>
  <c r="Y25" i="1"/>
  <c r="M26" i="1"/>
  <c r="S35" i="1"/>
  <c r="Q26" i="1"/>
  <c r="R26" i="1" s="1"/>
  <c r="Q22" i="1"/>
  <c r="R22" i="1" s="1"/>
  <c r="W22" i="1"/>
  <c r="Y22" i="1"/>
  <c r="S22" i="1" a="1"/>
  <c r="S22" i="1" s="1"/>
  <c r="W28" i="1"/>
  <c r="Q28" i="1"/>
  <c r="R28" i="1" s="1"/>
  <c r="W29" i="1"/>
  <c r="K26" i="1"/>
  <c r="L26" i="1" s="1"/>
  <c r="Y30" i="1"/>
  <c r="M29" i="1"/>
  <c r="Y19" i="1"/>
  <c r="S19" i="1"/>
  <c r="M18" i="1"/>
  <c r="G18" i="1" s="1"/>
  <c r="Q35" i="1"/>
  <c r="R35" i="1" s="1"/>
  <c r="K29" i="1"/>
  <c r="W20" i="1"/>
  <c r="Q19" i="1"/>
  <c r="R19" i="1" s="1"/>
  <c r="K18" i="1"/>
  <c r="G26" i="1" l="1"/>
  <c r="L29" i="1"/>
  <c r="E26" i="1"/>
  <c r="F26" i="1" s="1"/>
  <c r="L18" i="1"/>
  <c r="E18" i="1"/>
  <c r="F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18"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<sst xmlns="http://schemas.openxmlformats.org/spreadsheetml/2006/main" count="179" uniqueCount="120">
  <si>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</si>
  <si>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</si>
  <si>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</si>
  <si>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</si>
  <si>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</si>
  <si>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</si>
  <si>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</si>
  <si>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</si>
  <si>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</si>
  <si>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</si>
  <si>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</si>
  <si>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</si>
  <si>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</si>
  <si>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</si>
  <si>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</si>
  <si>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</si>
  <si>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</si>
  <si>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</si>
  <si>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</si>
  <si>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</si>
  <si>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</si>
  <si>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</si>
  <si>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</si>
  <si>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</si>
  <si>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</si>
  <si>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</si>
  <si>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</si>
  <si>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</si>
  <si>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</si>
  <si>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</si>
  <si>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</si>
  <si>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</si>
  <si>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</si>
  <si>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Vicepresidencia Administrativa y Financiera</t>
  </si>
  <si>
    <t>Documento</t>
  </si>
  <si>
    <t>n</t>
  </si>
  <si>
    <t>Vicepresidencia de Planeación, Riesgos y Entorno</t>
  </si>
  <si>
    <t>Modulo</t>
  </si>
  <si>
    <t>1.2 Generar confianza en los ciudadanos, Estado e inversionistas</t>
  </si>
  <si>
    <t xml:space="preserve">1.2.1 Socialización con las partes interesadas, de todos los proyectos de infraestructura de transporte a cargo de la ANI. </t>
  </si>
  <si>
    <t>Vicepresidencia de Estructuración</t>
  </si>
  <si>
    <t>Evento</t>
  </si>
  <si>
    <t>Oficina de Comunicaciones</t>
  </si>
  <si>
    <t>1.2.2 Implementación y optimización de mecanismos de transparencia para la gestión de la Entidad.</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</si>
  <si>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</si>
  <si>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</si>
  <si>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</si>
  <si>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</si>
  <si>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Proyecto</t>
  </si>
  <si>
    <t>Vicepresidencia de Estructuración
Vicepresidencia Jurídica</t>
  </si>
  <si>
    <t>2.2 Gestionar la ejecucion de proyectos en el modo carretero</t>
  </si>
  <si>
    <t>2.2.1 Ampliación de la red vial nacional (proyectos de infraestructura de transporte del modo carretero, 1a a 3a generación de concesiones).</t>
  </si>
  <si>
    <t>2.2.2 Finalización de etapa de construcción e inicio de la etapa de operación y mantenimiento de los proyectos de cuarta generación</t>
  </si>
  <si>
    <t>2.2.3 Gestión para la construcción de las vías primarias bajo el esquema de concesión Programa 4G programadas para el cuatrienio</t>
  </si>
  <si>
    <t xml:space="preserve"> 2.2.3.1 Monitorear la construcción de vias de cuarta generación</t>
  </si>
  <si>
    <t>2.2.4 Gestión para la rehabilitación y mejoramiento de las vías primarias bajo el esquema de concesión Programa 4G</t>
  </si>
  <si>
    <t xml:space="preserve"> 2.2.4.1 Monitorear el mejoramiento de vias de cuarta generación</t>
  </si>
  <si>
    <t>2.3 Gestionar la ejecución de proyectos en otros modos de transporte</t>
  </si>
  <si>
    <t>2.3.1 Reactivación de la operación comercial en vías férreas a cargo de la ANI</t>
  </si>
  <si>
    <t>2.3.1.1 Gestionar la reactivación del transporte a través del modo férreo</t>
  </si>
  <si>
    <t xml:space="preserve">2.3.2 Impulso para la modernización de la infraestructura de los Aeropuertos concesionados </t>
  </si>
  <si>
    <t>2.3.2.1 Monitorear los planes de modernización de los aeropuertos a cargo de la ANI</t>
  </si>
  <si>
    <t>Vicepresidencia de Gestión Contractual</t>
  </si>
  <si>
    <t xml:space="preserve">2.3.3 Impulso para la modernización de la infraestructura en los puertos concesionados </t>
  </si>
  <si>
    <t>2.3.3.1  Presentar informes de avance de obligaciones contractuales de las sociedades portuarias</t>
  </si>
  <si>
    <t>Implementar acciones para el fortalecimiento del Talento Humano</t>
  </si>
  <si>
    <t>Fortalecer la implementación del MIPG</t>
  </si>
  <si>
    <t>Implementar módulos de registro de información</t>
  </si>
  <si>
    <t>Realizar los procesos de consulta previa programados.</t>
  </si>
  <si>
    <t>Acta</t>
  </si>
  <si>
    <t>Realizar mesas de socialización de proyectos en los diferentes departamentos</t>
  </si>
  <si>
    <t>Gestionar convenios interadministrativos en temas de transparencia</t>
  </si>
  <si>
    <t>Estructurar  proyectos a nivel de factibilidad técnica</t>
  </si>
  <si>
    <t>Adjudicar proyectos de Infraestructura</t>
  </si>
  <si>
    <t>Monitorear la construcción de nuevos kilómetros en proyectos de 1a a 3a gen</t>
  </si>
  <si>
    <t>Km</t>
  </si>
  <si>
    <t>Monitorear proyectos de 4a gen.
Inicio de etapa de operación y mantenimiento</t>
  </si>
  <si>
    <t>Monitorear la construcción de vías de cuarta generación</t>
  </si>
  <si>
    <t>Gestionar la reactivación del transporte a través del modo férreo</t>
  </si>
  <si>
    <t>Monitorear los planes de modernización de los aeropuertos a cargo de la ANI</t>
  </si>
  <si>
    <t>Presentar informes de avance de obligaciones contractuales de las sociedades portuarias</t>
  </si>
  <si>
    <t>Monitorear la rehabilitación de vías de cuarta generación</t>
  </si>
  <si>
    <t>1.2.1.1 Desarrollar Espacios de diálogo social - Eventos</t>
  </si>
  <si>
    <t>1.2.1.2 Desarrollar el Plan de comunicaciones</t>
  </si>
  <si>
    <t>1.2.2.1 Gestionar convenios interadministrativos en temas de transparencia (MRAN)</t>
  </si>
  <si>
    <t>2.2.1.1 Monitorear la construcción de nuevos kilómetros en proyectos de 1a a 3a generación</t>
  </si>
  <si>
    <t>2.2.2.1 Monitorear proyectos de cuarta generación - Inicio de etapa de operación y mantenimiento</t>
  </si>
  <si>
    <r>
      <t xml:space="preserve">% Avance 
</t>
    </r>
    <r>
      <rPr>
        <b/>
        <sz val="24"/>
        <color theme="0"/>
        <rFont val="Candara"/>
        <family val="2"/>
      </rPr>
      <t>(Respecto a meta de 2021)</t>
    </r>
  </si>
  <si>
    <t>%</t>
  </si>
  <si>
    <t>Preuspuesto Asignado</t>
  </si>
  <si>
    <t>Sin Recursos PGN</t>
  </si>
  <si>
    <t>Meta 2022</t>
  </si>
  <si>
    <t>Plan</t>
  </si>
  <si>
    <t xml:space="preserve">1.1.1 Fortalecimiento de la capacidad de gestión y eficiencia de la ANI </t>
  </si>
  <si>
    <t>1.1.2 Optimización del  sistema de información misional de la Entidad</t>
  </si>
  <si>
    <t>2.1.1 Adjudicación de Proyectos de Infraestructura de Transporte, bajo el esquema de Asociaciones Público Privadas</t>
  </si>
  <si>
    <t>Fecha de actualización 27/01/2022</t>
  </si>
  <si>
    <t>Vicepresidencia Ejecutiva</t>
  </si>
  <si>
    <t xml:space="preserve">Vicepresidencia Ejecutiva
</t>
  </si>
  <si>
    <t>Avances con corte a marzo de 2022</t>
  </si>
  <si>
    <t>Desde la Oficina de Comunicaciones se están desarrollando las mesas de socialización con los diferentes públicos de interés y el acompañamiento de los vicepresidentes o el presidente de la ANI, en estos espacios se evidencia la gestión de los proyectos concesionados y acercamientos estratégicos para apalancar nuevos.
En marzo se desarrollaron 17 mesas de socialización.</t>
  </si>
  <si>
    <t>En el mes de marzo se realizaron las actividades requeridas para el seguimiento de las inversiones en los puertos concesionados, con el fin de verificar los avances en los planes formulados</t>
  </si>
  <si>
    <t xml:space="preserve">El Aeropuerto El Dorado viene desarrollando los siguientes proyectos 1)Obras de mantenimiento túnel CATAM con un avance del 97%, 2) Trampa de grasas en T2 con un avance del 20%, 3) actividades de mantenimiento de puertas, cubierta, mantenimientos con equipo vactor y pintura en general. Del mismo modo se termino la ejecución del punto de atención al usuario de Aerocivil.
	Aeropuerto de Cali: Se vienen interviniendo actividades de bacheo, reposición y/o manto de equipos SISE, escaleras, UPS, ascensores y plantas eléctricas.
•	Aeropuerto de Cartagena: actividades de mantenimiento correctivo lado tierra, reposición de equipos y reparación de baches pista.
Actividades de operación y mantenimiento rutinario en los 16 aeropuertos concesionados 
</t>
  </si>
  <si>
    <t>Durante el primer trimestre de la vigencia se ha venido avanzado en la formulación y desarrollo de las actividades de los planes de bienestar y capacitación, así como el plan de seguridad y salud en el trabajo</t>
  </si>
  <si>
    <t>1. En el marco del "plan padrino" por políticasdel Modelo Integrado de Planeación y Gestión, en el equipo de planeación se llevaron a cabo las socializaciones de las políticas de Gestión Estratégica del Talento Humano, Integridad, Planeación Institucional, Gestión Presupuestal y Eficiencia del Gasto Público, Compras y Contratación Pública y Fortalecimiento Organizacional y Simplificación de Procesos.                                                                
2. Se actualizó el autodiagnóstico de la Política de Seguimiento y Evaluación.                                                                                                                                                      3. Se realizó el diligenciamiento del FURAG 2021.</t>
  </si>
  <si>
    <t>Durante el mes de marzo se continuó con la implmentación de los módulos en la platafoma ANISCOPIO y se avanzó en la implementación de las firmas digitales y las estampas cronológicas</t>
  </si>
  <si>
    <t xml:space="preserve">En el mes de marzo se avanzó en el Proyecto Antioquia-Bolivar: El 22 de marzo en compañía con la DANCP, concesión, comunidad e interventoria se realizó reunión de seguimiento de consulta previa con la comunidad del provenir, reunión que quedó establecida como parte de los acuerdos de la minga del 16 de febrero de misma anualidad. </t>
  </si>
  <si>
    <t>Durante el mes de marzo se avanzó en ña contratación de los expertos para el Mecanísmo de Reporte de Alto Nivel . MRAN, los cuales apoyarán la contratación de los proyectos 5G</t>
  </si>
  <si>
    <t>En la vigencia se viene avanzando en la estructuración de los proyectos:
- Pasto - Mojarras - Popayan
- Corredor Aguazul – Maní – Puerto Gaitán
- Corredor Villeta – Guaduas  y Calle 80 - Villeta</t>
  </si>
  <si>
    <t>Durante el mes de marzo fue adjudicado el proyecto Accesos Norte 2, el primero de los proyectos programado para la presente vigencia</t>
  </si>
  <si>
    <t>Durante el mes de febrero dio inicio la operación del proyecto Transversal del Sisga el cual correspondel al sexto proyecto de 4g entregado</t>
  </si>
  <si>
    <t xml:space="preserve">Con corte al mes de marzo se ha avanzado en la construcción de 13,56 Km, correspondientes a los proyectos: - Devimed 0,74 Km
- Ruta del Sol III  12,31 Km </t>
  </si>
  <si>
    <t>Con corte al mes de marzo se ha avanzado en la rehabilitación de 42,43 Km, representados en los siguientes proyectos:
- Cambao - Manizales 12,82 Km
- Neiva Espinal Girardot 9,97 Km
- Mar 2 19,64 Km</t>
  </si>
  <si>
    <t>Durante la presente vigencia en el mes de enero se reinicio la operación comercial en el proyecto La Dorada - Chiriguaná, alcanzandose al movilizar 1,235 Toneladas, que junto con las 3,903 movilizadas en el proyecto Bogotá - Belencito aportan a la reactivaciónn de este modo de transporte</t>
  </si>
  <si>
    <t>1.1.1.1 Implementar acciones para la mejora del Talento Humano</t>
  </si>
  <si>
    <t>1.1.1.2 Realizar  Informes de seguimiento a la implementación del MIPG</t>
  </si>
  <si>
    <t>1.1.2.1 Implementar los módulos de registro de información</t>
  </si>
  <si>
    <t>2.1.1.1 Estructurar  proyectos a nivel de factibilidad técnica</t>
  </si>
  <si>
    <t xml:space="preserve">2.1.1.2 Adjudicar proyectos de APP </t>
  </si>
  <si>
    <t>En el periodo de seguimiento se ha avanzado en la construcción de 19,84 Km correspondientes a los siguientes proyectos:
- Conexión Norte 6.33 Km
- Neiva Espinal Girardot 9,97 Km
- Pacífico I 0,95 Km
- Mar 2, 2,59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</si>
</sst>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0;[Red]\-&quot;$&quot;#,##0"/>
    <numFmt numFmtId="165" formatCode="0.0%"/>
  </numFmts>
  <fonts count="20"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
      <b/>
      <sz val="24"/>
      <color theme="1"/>
      <name val="Candara"/>
      <family val="2"/>
    </font>
    <font>
      <sz val="48"/>
      <color theme="1"/>
      <name val="Candara"/>
      <family val="2"/>
    </font>
    <font>
      <sz val="26"/>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96">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3"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5" fontId="5" fillId="0" borderId="0" xfId="0" applyNumberFormat="1" applyFont="1" applyAlignment="1">
      <alignment horizontal="center" vertical="center"/>
    </xf>
    <xf numFmtId="0" fontId="2" fillId="7" borderId="2" xfId="0" applyFont="1" applyFill="1" applyBorder="1" applyAlignment="1">
      <alignment horizontal="center" vertical="center"/>
    </xf>
    <xf numFmtId="0" fontId="9"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2" fillId="0" borderId="11" xfId="0" applyFont="1" applyBorder="1" applyAlignment="1">
      <alignment horizontal="center" vertical="center"/>
    </xf>
    <xf numFmtId="0" fontId="13"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0" fillId="0" borderId="11" xfId="1" applyNumberFormat="1"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2"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6"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6"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2" fillId="0" borderId="2" xfId="0" applyFont="1" applyBorder="1" applyAlignment="1">
      <alignment horizontal="center" vertical="center"/>
    </xf>
    <xf numFmtId="0" fontId="13"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0" fillId="0" borderId="2" xfId="1" applyNumberFormat="1" applyFont="1" applyFill="1" applyBorder="1" applyAlignment="1">
      <alignment horizontal="center" vertical="center" wrapText="1"/>
    </xf>
    <xf numFmtId="0" fontId="2" fillId="2" borderId="19" xfId="0" applyFont="1" applyFill="1" applyBorder="1" applyAlignment="1">
      <alignment horizontal="left"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4" borderId="23" xfId="0" applyNumberFormat="1" applyFont="1" applyFill="1" applyBorder="1" applyAlignment="1">
      <alignment vertical="center" wrapText="1"/>
    </xf>
    <xf numFmtId="9" fontId="3" fillId="5" borderId="23" xfId="1" applyFont="1" applyFill="1" applyBorder="1" applyAlignment="1">
      <alignment vertical="center" wrapText="1"/>
    </xf>
    <xf numFmtId="9" fontId="3" fillId="6" borderId="23" xfId="1" applyFont="1" applyFill="1" applyBorder="1" applyAlignment="1">
      <alignment vertical="center" wrapText="1"/>
    </xf>
    <xf numFmtId="9" fontId="3" fillId="11" borderId="11" xfId="0" applyNumberFormat="1"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12" borderId="11" xfId="0"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3"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14"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0" fontId="13" fillId="0" borderId="2" xfId="0" applyFont="1" applyBorder="1" applyAlignment="1">
      <alignment horizontal="center" vertical="center"/>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2" fontId="2" fillId="10" borderId="11" xfId="0" applyNumberFormat="1" applyFont="1" applyFill="1" applyBorder="1" applyAlignment="1">
      <alignment horizontal="center" vertical="center" wrapText="1"/>
    </xf>
    <xf numFmtId="0" fontId="15"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5" fillId="0" borderId="2" xfId="0" applyFont="1" applyBorder="1" applyAlignment="1">
      <alignment horizontal="center" vertical="center"/>
    </xf>
    <xf numFmtId="0" fontId="3" fillId="4"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5" xfId="0" applyFont="1" applyFill="1" applyBorder="1" applyAlignment="1">
      <alignment vertical="center" wrapText="1"/>
    </xf>
    <xf numFmtId="9" fontId="2" fillId="5" borderId="25" xfId="0" applyNumberFormat="1" applyFont="1" applyFill="1" applyBorder="1" applyAlignment="1">
      <alignment vertical="center" wrapText="1"/>
    </xf>
    <xf numFmtId="9" fontId="2" fillId="6" borderId="25" xfId="0" applyNumberFormat="1" applyFont="1" applyFill="1" applyBorder="1" applyAlignment="1">
      <alignment vertical="center" wrapText="1"/>
    </xf>
    <xf numFmtId="0" fontId="3" fillId="4" borderId="25" xfId="0" applyFont="1" applyFill="1" applyBorder="1" applyAlignment="1">
      <alignment vertical="center" wrapText="1"/>
    </xf>
    <xf numFmtId="9" fontId="3" fillId="5" borderId="25" xfId="0" applyNumberFormat="1" applyFont="1" applyFill="1" applyBorder="1" applyAlignment="1">
      <alignment vertical="center" wrapText="1"/>
    </xf>
    <xf numFmtId="9" fontId="3" fillId="6" borderId="25" xfId="0" applyNumberFormat="1" applyFont="1" applyFill="1" applyBorder="1" applyAlignment="1">
      <alignment vertical="center" wrapText="1"/>
    </xf>
    <xf numFmtId="0" fontId="3" fillId="11"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9" fontId="4" fillId="10" borderId="25" xfId="1" applyFont="1" applyFill="1" applyBorder="1" applyAlignment="1">
      <alignment horizontal="center" vertical="center" wrapText="1"/>
    </xf>
    <xf numFmtId="10" fontId="2" fillId="4" borderId="25" xfId="1" applyNumberFormat="1" applyFont="1" applyFill="1" applyBorder="1" applyAlignment="1">
      <alignment horizontal="center" vertical="center" wrapText="1"/>
    </xf>
    <xf numFmtId="10" fontId="2" fillId="5" borderId="25" xfId="1" applyNumberFormat="1" applyFont="1" applyFill="1" applyBorder="1" applyAlignment="1">
      <alignment horizontal="center" vertical="center" wrapText="1"/>
    </xf>
    <xf numFmtId="10" fontId="2" fillId="6" borderId="25" xfId="1" applyNumberFormat="1" applyFont="1" applyFill="1" applyBorder="1" applyAlignment="1">
      <alignment horizontal="center" vertical="center" wrapText="1"/>
    </xf>
    <xf numFmtId="10" fontId="2" fillId="11" borderId="25" xfId="1" applyNumberFormat="1" applyFont="1" applyFill="1" applyBorder="1" applyAlignment="1">
      <alignment horizontal="center" vertical="center" wrapText="1"/>
    </xf>
    <xf numFmtId="9" fontId="2" fillId="2" borderId="25" xfId="1"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10" fontId="4" fillId="11" borderId="25" xfId="1" applyNumberFormat="1" applyFont="1" applyFill="1" applyBorder="1" applyAlignment="1">
      <alignment horizontal="center" vertical="center" wrapText="1"/>
    </xf>
    <xf numFmtId="9" fontId="4" fillId="11" borderId="25" xfId="1" applyFont="1" applyFill="1" applyBorder="1" applyAlignment="1">
      <alignment horizontal="center" vertical="center" wrapText="1"/>
    </xf>
    <xf numFmtId="0" fontId="12" fillId="0" borderId="25" xfId="0" applyFont="1" applyBorder="1" applyAlignment="1">
      <alignment horizontal="center" vertical="center"/>
    </xf>
    <xf numFmtId="0" fontId="13" fillId="0" borderId="21" xfId="0" applyFont="1" applyBorder="1" applyAlignment="1">
      <alignment horizontal="center" vertical="center"/>
    </xf>
    <xf numFmtId="10" fontId="2" fillId="12" borderId="25" xfId="1" applyNumberFormat="1" applyFont="1" applyFill="1" applyBorder="1" applyAlignment="1">
      <alignment horizontal="center" vertical="center" wrapText="1"/>
    </xf>
    <xf numFmtId="0" fontId="10" fillId="0" borderId="25" xfId="1"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9" fontId="2" fillId="0" borderId="0" xfId="1" applyFont="1" applyAlignment="1">
      <alignment horizontal="center" vertical="center"/>
    </xf>
    <xf numFmtId="0" fontId="3" fillId="6" borderId="2" xfId="0"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165" fontId="3" fillId="11" borderId="2"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9" fontId="3" fillId="11" borderId="2" xfId="0" applyNumberFormat="1" applyFont="1" applyFill="1" applyBorder="1" applyAlignment="1">
      <alignment vertical="center" wrapText="1"/>
    </xf>
    <xf numFmtId="165" fontId="3" fillId="11" borderId="2" xfId="0" applyNumberFormat="1" applyFont="1" applyFill="1" applyBorder="1" applyAlignment="1">
      <alignment vertical="center" wrapText="1"/>
    </xf>
    <xf numFmtId="165" fontId="4" fillId="11" borderId="11" xfId="1" applyNumberFormat="1" applyFont="1" applyFill="1" applyBorder="1" applyAlignment="1">
      <alignment horizontal="center" vertical="center" wrapText="1"/>
    </xf>
    <xf numFmtId="6" fontId="2" fillId="2" borderId="28" xfId="0" applyNumberFormat="1" applyFont="1" applyFill="1" applyBorder="1" applyAlignment="1">
      <alignment horizontal="left" vertical="center" wrapText="1"/>
    </xf>
    <xf numFmtId="0" fontId="2" fillId="2" borderId="28" xfId="0" applyFont="1" applyFill="1" applyBorder="1" applyAlignment="1">
      <alignment horizontal="left" vertical="center" wrapText="1"/>
    </xf>
    <xf numFmtId="0" fontId="4" fillId="0" borderId="0" xfId="0" applyFont="1" applyAlignment="1">
      <alignment horizontal="left" vertical="center"/>
    </xf>
    <xf numFmtId="1" fontId="2" fillId="12" borderId="1" xfId="0" applyNumberFormat="1" applyFont="1" applyFill="1" applyBorder="1" applyAlignment="1">
      <alignment horizontal="center" vertical="center" wrapText="1"/>
    </xf>
    <xf numFmtId="0" fontId="19" fillId="0" borderId="0" xfId="0" applyFont="1" applyAlignment="1">
      <alignment horizontal="center"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3" fillId="11" borderId="23"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2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9" fontId="4" fillId="10" borderId="23"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3" fillId="11" borderId="23"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0" fontId="18" fillId="0" borderId="0" xfId="0" applyFont="1" applyAlignment="1">
      <alignment horizontal="center" vertical="center"/>
    </xf>
    <xf numFmtId="165" fontId="3" fillId="4" borderId="2" xfId="0" applyNumberFormat="1" applyFont="1" applyFill="1" applyBorder="1" applyAlignment="1">
      <alignment horizontal="center" vertical="center" wrapText="1"/>
    </xf>
    <xf numFmtId="165" fontId="3" fillId="4" borderId="15" xfId="0" applyNumberFormat="1" applyFont="1" applyFill="1" applyBorder="1" applyAlignment="1">
      <alignment horizontal="center" vertical="center" wrapText="1"/>
    </xf>
    <xf numFmtId="165" fontId="3" fillId="4" borderId="16"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xf numFmtId="165" fontId="3" fillId="5" borderId="16"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5" fontId="3" fillId="6" borderId="15" xfId="0" applyNumberFormat="1" applyFont="1" applyFill="1" applyBorder="1" applyAlignment="1">
      <alignment horizontal="center" vertical="center" wrapText="1"/>
    </xf>
    <xf numFmtId="165" fontId="3" fillId="6" borderId="16"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165"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5"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9" fontId="4" fillId="10" borderId="21" xfId="1" applyFont="1" applyFill="1" applyBorder="1" applyAlignment="1">
      <alignment horizontal="center" vertical="center" wrapText="1"/>
    </xf>
    <xf numFmtId="9" fontId="2" fillId="11" borderId="23"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1" xfId="0"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3" fillId="6" borderId="1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4" borderId="23" xfId="0" applyNumberFormat="1" applyFont="1" applyFill="1" applyBorder="1" applyAlignment="1">
      <alignment horizontal="center" vertical="center" wrapText="1"/>
    </xf>
    <xf numFmtId="9" fontId="3" fillId="5" borderId="23" xfId="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6" borderId="23" xfId="1" applyFont="1" applyFill="1" applyBorder="1" applyAlignment="1">
      <alignment horizontal="center" vertical="center" wrapText="1"/>
    </xf>
    <xf numFmtId="9" fontId="3" fillId="6" borderId="16" xfId="1" applyFont="1" applyFill="1" applyBorder="1" applyAlignment="1">
      <alignment horizontal="center" vertical="center" wrapText="1"/>
    </xf>
    <xf numFmtId="9" fontId="4" fillId="10" borderId="2" xfId="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165" fontId="3" fillId="11" borderId="11" xfId="0" applyNumberFormat="1" applyFont="1" applyFill="1" applyBorder="1" applyAlignment="1">
      <alignment horizontal="center" vertical="center" wrapText="1"/>
    </xf>
    <xf numFmtId="165" fontId="3" fillId="11" borderId="1" xfId="0"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6" fontId="2" fillId="2" borderId="10" xfId="0" applyNumberFormat="1"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9" fontId="2" fillId="2" borderId="2" xfId="0" applyNumberFormat="1" applyFont="1" applyFill="1" applyBorder="1" applyAlignment="1">
      <alignment horizontal="center" vertical="center" wrapText="1"/>
    </xf>
    <xf numFmtId="9" fontId="2" fillId="2" borderId="16" xfId="0" applyNumberFormat="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2" borderId="16" xfId="1" applyNumberFormat="1" applyFont="1" applyFill="1" applyBorder="1" applyAlignment="1">
      <alignment horizontal="center" vertical="center" wrapText="1"/>
    </xf>
    <xf numFmtId="9" fontId="2" fillId="2" borderId="23"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12" borderId="23" xfId="1" applyNumberFormat="1" applyFont="1" applyFill="1" applyBorder="1" applyAlignment="1">
      <alignment horizontal="center" vertical="center" wrapText="1"/>
    </xf>
    <xf numFmtId="0" fontId="2" fillId="10" borderId="23" xfId="1" applyNumberFormat="1" applyFont="1" applyFill="1" applyBorder="1" applyAlignment="1">
      <alignment horizontal="center" vertical="center" wrapText="1"/>
    </xf>
    <xf numFmtId="0" fontId="2" fillId="10" borderId="16" xfId="1" applyNumberFormat="1" applyFont="1" applyFill="1" applyBorder="1" applyAlignment="1">
      <alignment horizontal="center" vertical="center" wrapText="1"/>
    </xf>
    <xf numFmtId="9" fontId="4" fillId="11" borderId="23" xfId="1" applyFont="1" applyFill="1" applyBorder="1" applyAlignment="1">
      <alignment horizontal="center" vertical="center" wrapText="1"/>
    </xf>
    <xf numFmtId="9" fontId="4" fillId="11" borderId="16" xfId="1"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17" fillId="0" borderId="0" xfId="0" applyFont="1" applyAlignment="1">
      <alignment horizontal="left" vertical="center"/>
    </xf>
    <xf numFmtId="164" fontId="2" fillId="2" borderId="18" xfId="0" applyNumberFormat="1" applyFont="1" applyFill="1" applyBorder="1" applyAlignment="1">
      <alignment horizontal="left" vertical="center" wrapText="1"/>
    </xf>
    <xf numFmtId="164" fontId="2" fillId="2" borderId="20" xfId="0" applyNumberFormat="1" applyFont="1" applyFill="1" applyBorder="1" applyAlignment="1">
      <alignment horizontal="left" vertical="center" wrapText="1"/>
    </xf>
    <xf numFmtId="0" fontId="2" fillId="2" borderId="18" xfId="0" applyFont="1" applyFill="1" applyBorder="1" applyAlignment="1">
      <alignment horizontal="center" vertical="center" wrapText="1"/>
    </xf>
    <xf numFmtId="0" fontId="2" fillId="2" borderId="10" xfId="0" applyFont="1" applyFill="1" applyBorder="1" applyAlignment="1">
      <alignment horizontal="center" vertical="center" wrapText="1"/>
    </xf>
    <xf numFmtId="9" fontId="3" fillId="11" borderId="21" xfId="0" applyNumberFormat="1" applyFont="1" applyFill="1" applyBorder="1" applyAlignment="1">
      <alignment horizontal="center" vertical="center" wrapText="1"/>
    </xf>
    <xf numFmtId="9" fontId="2" fillId="2" borderId="23" xfId="1" applyFont="1" applyFill="1" applyBorder="1" applyAlignment="1">
      <alignment horizontal="center" vertical="center" wrapText="1"/>
    </xf>
    <xf numFmtId="9" fontId="2" fillId="2" borderId="16" xfId="1"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center" vertical="center" wrapText="1"/>
    </xf>
    <xf numFmtId="0" fontId="2" fillId="12" borderId="23" xfId="0" applyFont="1" applyFill="1" applyBorder="1" applyAlignment="1">
      <alignment horizontal="center" vertical="center" wrapText="1"/>
    </xf>
    <xf numFmtId="0" fontId="2" fillId="12" borderId="16" xfId="0" applyFont="1" applyFill="1" applyBorder="1" applyAlignment="1">
      <alignment horizontal="center" vertical="center" wrapText="1"/>
    </xf>
    <xf numFmtId="6" fontId="2" fillId="2" borderId="18" xfId="0" applyNumberFormat="1" applyFont="1" applyFill="1" applyBorder="1" applyAlignment="1">
      <alignment horizontal="left" vertical="center" wrapText="1"/>
    </xf>
    <xf numFmtId="6" fontId="2" fillId="2" borderId="18" xfId="0" applyNumberFormat="1"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20" xfId="0" applyFont="1" applyFill="1" applyBorder="1" applyAlignment="1">
      <alignment horizontal="left" vertical="top" wrapText="1"/>
    </xf>
    <xf numFmtId="165" fontId="3" fillId="11" borderId="23" xfId="0" applyNumberFormat="1" applyFont="1" applyFill="1" applyBorder="1" applyAlignment="1">
      <alignment horizontal="left" vertical="center" wrapText="1"/>
    </xf>
    <xf numFmtId="165" fontId="3" fillId="11" borderId="15" xfId="0" applyNumberFormat="1" applyFont="1" applyFill="1" applyBorder="1" applyAlignment="1">
      <alignment horizontal="left" vertical="center" wrapText="1"/>
    </xf>
    <xf numFmtId="165" fontId="3" fillId="11" borderId="16" xfId="0" applyNumberFormat="1" applyFont="1" applyFill="1" applyBorder="1" applyAlignment="1">
      <alignment horizontal="left" vertical="center" wrapText="1"/>
    </xf>
    <xf numFmtId="165" fontId="3" fillId="11" borderId="23" xfId="0" applyNumberFormat="1" applyFont="1" applyFill="1" applyBorder="1" applyAlignment="1">
      <alignment horizontal="center" vertical="center" wrapText="1"/>
    </xf>
    <xf numFmtId="165" fontId="3" fillId="11" borderId="15" xfId="0" applyNumberFormat="1" applyFont="1" applyFill="1" applyBorder="1" applyAlignment="1">
      <alignment horizontal="center" vertical="center" wrapText="1"/>
    </xf>
    <xf numFmtId="165" fontId="3" fillId="11" borderId="16" xfId="0"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2" fillId="2" borderId="19" xfId="0" applyFont="1" applyFill="1" applyBorder="1" applyAlignment="1">
      <alignment horizontal="left" vertical="center" wrapText="1"/>
    </xf>
    <xf numFmtId="0" fontId="2" fillId="10" borderId="23"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cellXfs>
  <cellStyles count="2">
    <cellStyle name="Normal" xfId="0" builtinId="0"/>
    <cellStyle name="Porcentaje" xfId="1" builtinId="5"/>
  </cellStyles>
  <dxfs count="28">
    <dxf>
      <font>
        <color rgb="FF00B050"/>
      </font>
    </dxf>
    <dxf>
      <font>
        <color rgb="FFFF0000"/>
      </font>
    </dxf>
    <dxf>
      <font>
        <color rgb="FFFFC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oneCellAnchor>
    <xdr:from>
      <xdr:col>39</xdr:col>
      <xdr:colOff>0</xdr:colOff>
      <xdr:row>18</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575982</xdr:colOff>
      <xdr:row>18</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47625</xdr:colOff>
      <xdr:row>22</xdr:row>
      <xdr:rowOff>1000126</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73438" y="27908251"/>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628931</xdr:colOff>
      <xdr:row>22</xdr:row>
      <xdr:rowOff>1035144</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4754744" y="27943269"/>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1243853</xdr:colOff>
      <xdr:row>22</xdr:row>
      <xdr:rowOff>1071563</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369666" y="27979688"/>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24</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1643057</xdr:colOff>
      <xdr:row>25</xdr:row>
      <xdr:rowOff>166688</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578495" y="30241876"/>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166684</xdr:colOff>
      <xdr:row>25</xdr:row>
      <xdr:rowOff>166686</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02122" y="30241874"/>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2354632</xdr:colOff>
      <xdr:row>25</xdr:row>
      <xdr:rowOff>142875</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290070" y="30218063"/>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4043922</xdr:colOff>
      <xdr:row>25</xdr:row>
      <xdr:rowOff>142875</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979360" y="30218063"/>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3114234</xdr:colOff>
      <xdr:row>25</xdr:row>
      <xdr:rowOff>166688</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049672" y="30241876"/>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890463</xdr:colOff>
      <xdr:row>25</xdr:row>
      <xdr:rowOff>142877</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825901" y="3021806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938892</xdr:colOff>
      <xdr:row>28</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27</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1732109</xdr:colOff>
      <xdr:row>27</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124065</xdr:colOff>
      <xdr:row>28</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1732109</xdr:colOff>
      <xdr:row>28</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28</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748392</xdr:colOff>
      <xdr:row>28</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1607245</xdr:colOff>
      <xdr:row>28</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32</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1057955</xdr:colOff>
      <xdr:row>32</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2131120</xdr:colOff>
      <xdr:row>32</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33</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802820</xdr:colOff>
      <xdr:row>33</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1603565</xdr:colOff>
      <xdr:row>33</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34</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952499</xdr:colOff>
      <xdr:row>34</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1943100</xdr:colOff>
      <xdr:row>2</xdr:row>
      <xdr:rowOff>38100</xdr:rowOff>
    </xdr:from>
    <xdr:ext cx="22538373" cy="2076450"/>
    <xdr:pic>
      <xdr:nvPicPr>
        <xdr:cNvPr id="33" name="Imagen 32">
          <a:extLst>
            <a:ext uri="{FF2B5EF4-FFF2-40B4-BE49-F238E27FC236}">
              <a16:creationId xmlns:a16="http://schemas.microsoft.com/office/drawing/2014/main" id="{14E1847D-A8E7-4531-8031-B5C4D04DB89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840700" y="723900"/>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2286000</xdr:colOff>
      <xdr:row>13</xdr:row>
      <xdr:rowOff>190500</xdr:rowOff>
    </xdr:from>
    <xdr:ext cx="6192114" cy="2552700"/>
    <xdr:pic>
      <xdr:nvPicPr>
        <xdr:cNvPr id="34" name="Imagen 33">
          <a:extLst>
            <a:ext uri="{FF2B5EF4-FFF2-40B4-BE49-F238E27FC236}">
              <a16:creationId xmlns:a16="http://schemas.microsoft.com/office/drawing/2014/main" id="{D4CAB6DD-A8CD-4055-B840-9B11452929B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2405300" y="6400800"/>
          <a:ext cx="6192114" cy="25527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0:AR37"/>
  <sheetViews>
    <sheetView showGridLines="0" tabSelected="1" topLeftCell="U31" zoomScale="40" zoomScaleNormal="40" workbookViewId="0">
      <selection activeCell="AE31" sqref="AE31"/>
    </sheetView>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33.5703125" style="1" customWidth="1"/>
    <col min="39" max="39" width="49.42578125" style="1" hidden="1" customWidth="1"/>
    <col min="40" max="40" width="80.140625" style="1" customWidth="1"/>
    <col min="41" max="41" width="14.42578125" style="1" customWidth="1"/>
    <col min="42" max="43" width="11.42578125" style="1"/>
    <col min="44" max="44" width="19" style="1" bestFit="1" customWidth="1"/>
    <col min="45" max="16384" width="11.42578125" style="1"/>
  </cols>
  <sheetData>
    <row r="10" spans="1:40" ht="61.5" x14ac:dyDescent="0.25">
      <c r="A10" s="183" t="s">
        <v>99</v>
      </c>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row>
    <row r="11" spans="1:40" ht="33.75" x14ac:dyDescent="0.25">
      <c r="A11" s="170"/>
      <c r="B11" s="170"/>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row>
    <row r="12" spans="1:40" ht="33.75" x14ac:dyDescent="0.25">
      <c r="A12" s="170"/>
      <c r="B12" s="170"/>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row>
    <row r="13" spans="1:40" ht="145.5" customHeight="1" x14ac:dyDescent="0.25">
      <c r="A13" s="170"/>
      <c r="B13" s="4" t="s">
        <v>0</v>
      </c>
      <c r="C13" s="5">
        <v>1.0369999999999999</v>
      </c>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row>
    <row r="14" spans="1:40" ht="124.5" customHeight="1" x14ac:dyDescent="0.25">
      <c r="A14" s="170"/>
      <c r="B14" s="4" t="s">
        <v>87</v>
      </c>
      <c r="C14" s="5">
        <v>0.26</v>
      </c>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row>
    <row r="15" spans="1:40" ht="60" customHeight="1" thickBot="1" x14ac:dyDescent="0.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row>
    <row r="16" spans="1:40" ht="47.25" thickBot="1" x14ac:dyDescent="0.3">
      <c r="E16" s="6" t="s">
        <v>1</v>
      </c>
      <c r="F16" s="7" t="s">
        <v>1</v>
      </c>
      <c r="G16" s="8" t="s">
        <v>1</v>
      </c>
      <c r="H16" s="9"/>
      <c r="K16" s="6" t="s">
        <v>1</v>
      </c>
      <c r="L16" s="7" t="s">
        <v>1</v>
      </c>
      <c r="M16" s="8" t="s">
        <v>1</v>
      </c>
      <c r="Q16" s="6"/>
      <c r="R16" s="7"/>
      <c r="S16" s="8"/>
      <c r="V16" s="6" t="s">
        <v>1</v>
      </c>
      <c r="W16" s="7" t="s">
        <v>1</v>
      </c>
      <c r="X16" s="8" t="s">
        <v>1</v>
      </c>
      <c r="Y16" s="10" t="s">
        <v>1</v>
      </c>
      <c r="AD16" s="11"/>
      <c r="AF16" s="12" t="s">
        <v>1</v>
      </c>
      <c r="AG16" s="13"/>
      <c r="AH16" s="12" t="s">
        <v>1</v>
      </c>
      <c r="AI16" s="14"/>
      <c r="AJ16" s="12" t="s">
        <v>1</v>
      </c>
    </row>
    <row r="17" spans="1:44" ht="189.75" thickBot="1" x14ac:dyDescent="0.3">
      <c r="A17" s="15" t="s">
        <v>2</v>
      </c>
      <c r="B17" s="15" t="s">
        <v>3</v>
      </c>
      <c r="C17" s="15" t="s">
        <v>4</v>
      </c>
      <c r="D17" s="16" t="s">
        <v>5</v>
      </c>
      <c r="E17" s="17" t="s">
        <v>6</v>
      </c>
      <c r="F17" s="18" t="s">
        <v>7</v>
      </c>
      <c r="G17" s="19" t="s">
        <v>8</v>
      </c>
      <c r="H17" s="16" t="s">
        <v>9</v>
      </c>
      <c r="I17" s="16" t="s">
        <v>10</v>
      </c>
      <c r="J17" s="16" t="s">
        <v>5</v>
      </c>
      <c r="K17" s="17" t="s">
        <v>11</v>
      </c>
      <c r="L17" s="18" t="s">
        <v>7</v>
      </c>
      <c r="M17" s="19" t="s">
        <v>8</v>
      </c>
      <c r="N17" s="16" t="s">
        <v>12</v>
      </c>
      <c r="O17" s="16" t="s">
        <v>13</v>
      </c>
      <c r="P17" s="16" t="s">
        <v>14</v>
      </c>
      <c r="Q17" s="17" t="s">
        <v>15</v>
      </c>
      <c r="R17" s="18" t="s">
        <v>7</v>
      </c>
      <c r="S17" s="19" t="s">
        <v>8</v>
      </c>
      <c r="T17" s="16" t="s">
        <v>16</v>
      </c>
      <c r="U17" s="16" t="s">
        <v>14</v>
      </c>
      <c r="V17" s="17" t="s">
        <v>17</v>
      </c>
      <c r="W17" s="18" t="s">
        <v>7</v>
      </c>
      <c r="X17" s="19" t="s">
        <v>8</v>
      </c>
      <c r="Y17" s="16" t="s">
        <v>18</v>
      </c>
      <c r="Z17" s="16" t="s">
        <v>19</v>
      </c>
      <c r="AA17" s="16" t="s">
        <v>20</v>
      </c>
      <c r="AB17" s="16" t="s">
        <v>21</v>
      </c>
      <c r="AC17" s="16" t="s">
        <v>91</v>
      </c>
      <c r="AD17" s="16" t="s">
        <v>22</v>
      </c>
      <c r="AE17" s="16" t="s">
        <v>23</v>
      </c>
      <c r="AF17" s="171"/>
      <c r="AG17" s="171" t="s">
        <v>24</v>
      </c>
      <c r="AH17" s="172"/>
      <c r="AI17" s="173"/>
      <c r="AJ17" s="20" t="s">
        <v>25</v>
      </c>
      <c r="AK17" s="16" t="s">
        <v>26</v>
      </c>
      <c r="AL17" s="21" t="s">
        <v>27</v>
      </c>
      <c r="AM17" s="21" t="s">
        <v>89</v>
      </c>
      <c r="AN17" s="21" t="s">
        <v>28</v>
      </c>
    </row>
    <row r="18" spans="1:44" ht="58.5" x14ac:dyDescent="0.25">
      <c r="A18" s="193" t="s">
        <v>29</v>
      </c>
      <c r="B18" s="193" t="s">
        <v>30</v>
      </c>
      <c r="C18" s="247" t="s">
        <v>31</v>
      </c>
      <c r="D18" s="179">
        <v>0.4</v>
      </c>
      <c r="E18" s="196" t="e">
        <f>+SUM(K18:K25)*D18</f>
        <v>#DIV/0!</v>
      </c>
      <c r="F18" s="199" t="e">
        <f>+E18/D18</f>
        <v>#DIV/0!</v>
      </c>
      <c r="G18" s="202">
        <f>+SUM(M18:M25)*D18</f>
        <v>0</v>
      </c>
      <c r="H18" s="205"/>
      <c r="I18" s="177" t="s">
        <v>32</v>
      </c>
      <c r="J18" s="179">
        <v>0.49</v>
      </c>
      <c r="K18" s="208" t="e">
        <f>+SUM(V18:V22)*J18</f>
        <v>#DIV/0!</v>
      </c>
      <c r="L18" s="218" t="e">
        <f>+K18/J18</f>
        <v>#DIV/0!</v>
      </c>
      <c r="M18" s="220">
        <f>+SUM(X18:X22)*J18</f>
        <v>0</v>
      </c>
      <c r="N18" s="245"/>
      <c r="O18" s="283" t="s">
        <v>93</v>
      </c>
      <c r="P18" s="286">
        <v>0.6</v>
      </c>
      <c r="Q18" s="22"/>
      <c r="R18" s="23"/>
      <c r="S18" s="24"/>
      <c r="T18" s="259" t="s">
        <v>114</v>
      </c>
      <c r="U18" s="179">
        <v>0.6</v>
      </c>
      <c r="V18" s="27"/>
      <c r="W18" s="28"/>
      <c r="X18" s="29"/>
      <c r="Y18" s="30"/>
      <c r="Z18" s="258" t="s">
        <v>33</v>
      </c>
      <c r="AA18" s="259" t="s">
        <v>65</v>
      </c>
      <c r="AB18" s="259" t="s">
        <v>88</v>
      </c>
      <c r="AC18" s="260">
        <v>100</v>
      </c>
      <c r="AD18" s="261">
        <v>16</v>
      </c>
      <c r="AE18" s="261">
        <v>16</v>
      </c>
      <c r="AF18" s="32"/>
      <c r="AG18" s="263">
        <v>1</v>
      </c>
      <c r="AH18" s="34"/>
      <c r="AI18" s="35"/>
      <c r="AJ18" s="36"/>
      <c r="AK18" s="37"/>
      <c r="AL18" s="265" t="s">
        <v>103</v>
      </c>
      <c r="AM18" s="250">
        <v>595000000</v>
      </c>
      <c r="AN18" s="271"/>
    </row>
    <row r="19" spans="1:44" ht="196.5" customHeight="1" x14ac:dyDescent="0.25">
      <c r="A19" s="194"/>
      <c r="B19" s="194"/>
      <c r="C19" s="248"/>
      <c r="D19" s="180"/>
      <c r="E19" s="197"/>
      <c r="F19" s="200"/>
      <c r="G19" s="203"/>
      <c r="H19" s="206"/>
      <c r="I19" s="178"/>
      <c r="J19" s="180"/>
      <c r="K19" s="209"/>
      <c r="L19" s="219"/>
      <c r="M19" s="221"/>
      <c r="N19" s="246"/>
      <c r="O19" s="284"/>
      <c r="P19" s="287"/>
      <c r="Q19" s="184" t="e">
        <f>SUM(V19:V21)*P18</f>
        <v>#DIV/0!</v>
      </c>
      <c r="R19" s="187" t="e">
        <f>+Q19/P18</f>
        <v>#DIV/0!</v>
      </c>
      <c r="S19" s="190">
        <f>SUM(X19:X21)/P18</f>
        <v>0</v>
      </c>
      <c r="T19" s="253"/>
      <c r="U19" s="238"/>
      <c r="V19" s="41" t="e">
        <f>+U18*AJ19</f>
        <v>#DIV/0!</v>
      </c>
      <c r="W19" s="42" t="e">
        <f>+V19/U18</f>
        <v>#DIV/0!</v>
      </c>
      <c r="X19" s="43">
        <f>+U18*AF19</f>
        <v>0</v>
      </c>
      <c r="Y19" s="44">
        <f>+X19/U18</f>
        <v>0</v>
      </c>
      <c r="Z19" s="255"/>
      <c r="AA19" s="253"/>
      <c r="AB19" s="253"/>
      <c r="AC19" s="257"/>
      <c r="AD19" s="262"/>
      <c r="AE19" s="262"/>
      <c r="AF19" s="47"/>
      <c r="AG19" s="264"/>
      <c r="AH19" s="49" t="s">
        <v>35</v>
      </c>
      <c r="AI19" s="35" t="s">
        <v>35</v>
      </c>
      <c r="AJ19" s="50" t="e">
        <f>+AE18/AC19</f>
        <v>#DIV/0!</v>
      </c>
      <c r="AK19" s="51"/>
      <c r="AL19" s="266"/>
      <c r="AM19" s="251"/>
      <c r="AN19" s="223"/>
      <c r="AQ19" s="53"/>
      <c r="AR19" s="54"/>
    </row>
    <row r="20" spans="1:44" ht="186" customHeight="1" x14ac:dyDescent="0.25">
      <c r="A20" s="194"/>
      <c r="B20" s="194"/>
      <c r="C20" s="248"/>
      <c r="D20" s="180"/>
      <c r="E20" s="197"/>
      <c r="F20" s="200"/>
      <c r="G20" s="203"/>
      <c r="H20" s="206"/>
      <c r="I20" s="178"/>
      <c r="J20" s="180"/>
      <c r="K20" s="209"/>
      <c r="L20" s="219"/>
      <c r="M20" s="221"/>
      <c r="N20" s="246"/>
      <c r="O20" s="284"/>
      <c r="P20" s="287"/>
      <c r="Q20" s="185"/>
      <c r="R20" s="188"/>
      <c r="S20" s="191"/>
      <c r="T20" s="252" t="s">
        <v>115</v>
      </c>
      <c r="U20" s="233">
        <v>0.4</v>
      </c>
      <c r="V20" s="41">
        <f t="shared" ref="V20:V29" si="0">+U20*AJ20</f>
        <v>0.06</v>
      </c>
      <c r="W20" s="42">
        <f t="shared" ref="W20:W29" si="1">+V20/U20</f>
        <v>0.15</v>
      </c>
      <c r="X20" s="43">
        <f t="shared" ref="X20:X24" si="2">+U20*AF20</f>
        <v>0</v>
      </c>
      <c r="Y20" s="44">
        <f t="shared" ref="Y20:Y24" si="3">+X20/U20</f>
        <v>0</v>
      </c>
      <c r="Z20" s="254" t="s">
        <v>36</v>
      </c>
      <c r="AA20" s="252" t="s">
        <v>66</v>
      </c>
      <c r="AB20" s="252" t="s">
        <v>88</v>
      </c>
      <c r="AC20" s="256">
        <v>100</v>
      </c>
      <c r="AD20" s="289">
        <v>15</v>
      </c>
      <c r="AE20" s="289">
        <v>15</v>
      </c>
      <c r="AF20" s="47"/>
      <c r="AG20" s="290">
        <v>1</v>
      </c>
      <c r="AH20" s="49" t="s">
        <v>35</v>
      </c>
      <c r="AI20" s="35" t="s">
        <v>35</v>
      </c>
      <c r="AJ20" s="50">
        <f t="shared" ref="AJ20:AJ29" si="4">+AE20/AC20</f>
        <v>0.15</v>
      </c>
      <c r="AK20" s="51"/>
      <c r="AL20" s="291" t="s">
        <v>104</v>
      </c>
      <c r="AM20" s="268">
        <v>182461598</v>
      </c>
      <c r="AN20" s="270"/>
      <c r="AR20" s="53"/>
    </row>
    <row r="21" spans="1:44" ht="35.25" customHeight="1" x14ac:dyDescent="0.25">
      <c r="A21" s="194"/>
      <c r="B21" s="194"/>
      <c r="C21" s="248"/>
      <c r="D21" s="180"/>
      <c r="E21" s="197"/>
      <c r="F21" s="200"/>
      <c r="G21" s="203"/>
      <c r="H21" s="206"/>
      <c r="I21" s="178"/>
      <c r="J21" s="180"/>
      <c r="K21" s="209"/>
      <c r="L21" s="219"/>
      <c r="M21" s="221"/>
      <c r="N21" s="246"/>
      <c r="O21" s="285"/>
      <c r="P21" s="288"/>
      <c r="Q21" s="186"/>
      <c r="R21" s="189"/>
      <c r="S21" s="192"/>
      <c r="T21" s="253"/>
      <c r="U21" s="238"/>
      <c r="V21" s="41"/>
      <c r="W21" s="42"/>
      <c r="X21" s="43"/>
      <c r="Y21" s="44"/>
      <c r="Z21" s="255"/>
      <c r="AA21" s="253"/>
      <c r="AB21" s="253"/>
      <c r="AC21" s="257"/>
      <c r="AD21" s="262"/>
      <c r="AE21" s="262"/>
      <c r="AF21" s="47"/>
      <c r="AG21" s="264"/>
      <c r="AH21" s="49"/>
      <c r="AI21" s="35"/>
      <c r="AJ21" s="50"/>
      <c r="AK21" s="51"/>
      <c r="AL21" s="266"/>
      <c r="AM21" s="269"/>
      <c r="AN21" s="223"/>
      <c r="AR21" s="53"/>
    </row>
    <row r="22" spans="1:44" ht="189" customHeight="1" x14ac:dyDescent="0.25">
      <c r="A22" s="194"/>
      <c r="B22" s="194"/>
      <c r="C22" s="248"/>
      <c r="D22" s="180"/>
      <c r="E22" s="197"/>
      <c r="F22" s="200"/>
      <c r="G22" s="203"/>
      <c r="H22" s="206"/>
      <c r="I22" s="210"/>
      <c r="J22" s="238"/>
      <c r="K22" s="209"/>
      <c r="L22" s="219"/>
      <c r="M22" s="221"/>
      <c r="N22" s="246"/>
      <c r="O22" s="164" t="s">
        <v>94</v>
      </c>
      <c r="P22" s="160">
        <v>0.4</v>
      </c>
      <c r="Q22" s="161">
        <f>SUM(V22:V22)*P22</f>
        <v>0.2</v>
      </c>
      <c r="R22" s="162">
        <f>+Q22/P22</f>
        <v>0.5</v>
      </c>
      <c r="S22" s="158" cm="1">
        <f t="array" ref="S22">SUM(X22:X22/P22)</f>
        <v>0</v>
      </c>
      <c r="T22" s="39" t="s">
        <v>116</v>
      </c>
      <c r="U22" s="40">
        <v>1</v>
      </c>
      <c r="V22" s="41">
        <f t="shared" si="0"/>
        <v>0.5</v>
      </c>
      <c r="W22" s="42">
        <f t="shared" si="1"/>
        <v>0.5</v>
      </c>
      <c r="X22" s="43">
        <f t="shared" si="2"/>
        <v>0</v>
      </c>
      <c r="Y22" s="44">
        <f t="shared" si="3"/>
        <v>0</v>
      </c>
      <c r="Z22" s="45" t="s">
        <v>36</v>
      </c>
      <c r="AA22" s="39" t="s">
        <v>67</v>
      </c>
      <c r="AB22" s="39" t="s">
        <v>37</v>
      </c>
      <c r="AC22" s="46">
        <v>4</v>
      </c>
      <c r="AD22" s="56">
        <v>0</v>
      </c>
      <c r="AE22" s="56">
        <v>2</v>
      </c>
      <c r="AF22" s="47"/>
      <c r="AG22" s="48">
        <v>1.2</v>
      </c>
      <c r="AH22" s="49" t="s">
        <v>35</v>
      </c>
      <c r="AI22" s="35" t="s">
        <v>35</v>
      </c>
      <c r="AJ22" s="50">
        <f t="shared" si="4"/>
        <v>0.5</v>
      </c>
      <c r="AK22" s="51"/>
      <c r="AL22" s="52" t="s">
        <v>105</v>
      </c>
      <c r="AM22" s="166">
        <v>746359556</v>
      </c>
      <c r="AN22" s="52"/>
    </row>
    <row r="23" spans="1:44" ht="262.5" customHeight="1" x14ac:dyDescent="0.25">
      <c r="A23" s="194"/>
      <c r="B23" s="194"/>
      <c r="C23" s="248"/>
      <c r="D23" s="180"/>
      <c r="E23" s="197"/>
      <c r="F23" s="200"/>
      <c r="G23" s="203"/>
      <c r="H23" s="206"/>
      <c r="I23" s="216" t="s">
        <v>38</v>
      </c>
      <c r="J23" s="233">
        <v>0.51</v>
      </c>
      <c r="K23" s="234"/>
      <c r="L23" s="243"/>
      <c r="M23" s="214"/>
      <c r="N23" s="241"/>
      <c r="O23" s="239" t="s">
        <v>39</v>
      </c>
      <c r="P23" s="239">
        <v>0.49</v>
      </c>
      <c r="Q23" s="224"/>
      <c r="R23" s="226"/>
      <c r="S23" s="236"/>
      <c r="T23" s="39" t="s">
        <v>82</v>
      </c>
      <c r="U23" s="57">
        <v>0.6</v>
      </c>
      <c r="V23" s="41">
        <f t="shared" si="0"/>
        <v>6.6666666666666666E-2</v>
      </c>
      <c r="W23" s="42">
        <f t="shared" si="1"/>
        <v>0.11111111111111112</v>
      </c>
      <c r="X23" s="43">
        <f t="shared" si="2"/>
        <v>0</v>
      </c>
      <c r="Y23" s="44">
        <f t="shared" si="3"/>
        <v>0</v>
      </c>
      <c r="Z23" s="58" t="s">
        <v>36</v>
      </c>
      <c r="AA23" s="39" t="s">
        <v>68</v>
      </c>
      <c r="AB23" s="39" t="s">
        <v>69</v>
      </c>
      <c r="AC23" s="46">
        <v>18</v>
      </c>
      <c r="AD23" s="55">
        <v>1</v>
      </c>
      <c r="AE23" s="55">
        <v>2</v>
      </c>
      <c r="AF23" s="47"/>
      <c r="AG23" s="48">
        <v>1.2</v>
      </c>
      <c r="AH23" s="49" t="s">
        <v>35</v>
      </c>
      <c r="AI23" s="35" t="s">
        <v>35</v>
      </c>
      <c r="AJ23" s="50">
        <f t="shared" si="4"/>
        <v>0.1111111111111111</v>
      </c>
      <c r="AK23" s="51"/>
      <c r="AL23" s="52" t="s">
        <v>106</v>
      </c>
      <c r="AM23" s="166">
        <v>10000000000</v>
      </c>
      <c r="AN23" s="222"/>
    </row>
    <row r="24" spans="1:44" ht="267" customHeight="1" x14ac:dyDescent="0.25">
      <c r="A24" s="194"/>
      <c r="B24" s="194"/>
      <c r="C24" s="248"/>
      <c r="D24" s="180"/>
      <c r="E24" s="198"/>
      <c r="F24" s="201"/>
      <c r="G24" s="204"/>
      <c r="H24" s="207"/>
      <c r="I24" s="178"/>
      <c r="J24" s="180"/>
      <c r="K24" s="235"/>
      <c r="L24" s="244"/>
      <c r="M24" s="215"/>
      <c r="N24" s="242"/>
      <c r="O24" s="240"/>
      <c r="P24" s="240"/>
      <c r="Q24" s="225"/>
      <c r="R24" s="227"/>
      <c r="S24" s="237"/>
      <c r="T24" s="59" t="s">
        <v>83</v>
      </c>
      <c r="U24" s="60">
        <v>0.4</v>
      </c>
      <c r="V24" s="41">
        <f t="shared" si="0"/>
        <v>0.52</v>
      </c>
      <c r="W24" s="42">
        <f t="shared" si="1"/>
        <v>1.3</v>
      </c>
      <c r="X24" s="43">
        <f t="shared" si="2"/>
        <v>0</v>
      </c>
      <c r="Y24" s="44">
        <f t="shared" si="3"/>
        <v>0</v>
      </c>
      <c r="Z24" s="61" t="s">
        <v>42</v>
      </c>
      <c r="AA24" s="59" t="s">
        <v>70</v>
      </c>
      <c r="AB24" s="59" t="s">
        <v>41</v>
      </c>
      <c r="AC24" s="62">
        <v>20</v>
      </c>
      <c r="AD24" s="63">
        <v>4</v>
      </c>
      <c r="AE24" s="63">
        <v>26</v>
      </c>
      <c r="AF24" s="32"/>
      <c r="AG24" s="64">
        <v>1.2</v>
      </c>
      <c r="AH24" s="65" t="s">
        <v>35</v>
      </c>
      <c r="AI24" s="66" t="s">
        <v>35</v>
      </c>
      <c r="AJ24" s="67">
        <f t="shared" si="4"/>
        <v>1.3</v>
      </c>
      <c r="AK24" s="68"/>
      <c r="AL24" s="69" t="s">
        <v>100</v>
      </c>
      <c r="AM24" s="166">
        <v>300000000</v>
      </c>
      <c r="AN24" s="223"/>
    </row>
    <row r="25" spans="1:44" ht="242.25" customHeight="1" thickBot="1" x14ac:dyDescent="0.3">
      <c r="A25" s="195"/>
      <c r="B25" s="195"/>
      <c r="C25" s="249"/>
      <c r="D25" s="211"/>
      <c r="E25" s="198"/>
      <c r="F25" s="201"/>
      <c r="G25" s="204"/>
      <c r="H25" s="207"/>
      <c r="I25" s="217"/>
      <c r="J25" s="211"/>
      <c r="K25" s="235"/>
      <c r="L25" s="244"/>
      <c r="M25" s="215"/>
      <c r="N25" s="242"/>
      <c r="O25" s="163" t="s">
        <v>43</v>
      </c>
      <c r="P25" s="159">
        <v>0.51</v>
      </c>
      <c r="Q25" s="74" t="e">
        <f>SUM(V25:V25)*#REF!</f>
        <v>#REF!</v>
      </c>
      <c r="R25" s="75" t="e">
        <f>+Q25/#REF!</f>
        <v>#REF!</v>
      </c>
      <c r="S25" s="76" t="e" cm="1">
        <f t="array" ref="S25">SUM(X25:X25/#REF!)</f>
        <v>#REF!</v>
      </c>
      <c r="T25" s="59" t="s">
        <v>84</v>
      </c>
      <c r="U25" s="60">
        <v>1</v>
      </c>
      <c r="V25" s="70">
        <f t="shared" si="0"/>
        <v>0.25</v>
      </c>
      <c r="W25" s="71">
        <f t="shared" si="1"/>
        <v>0.25</v>
      </c>
      <c r="X25" s="72">
        <f>+U25*AF25</f>
        <v>0</v>
      </c>
      <c r="Y25" s="73">
        <f>+X25/U25</f>
        <v>0</v>
      </c>
      <c r="Z25" s="61" t="s">
        <v>36</v>
      </c>
      <c r="AA25" s="59" t="s">
        <v>71</v>
      </c>
      <c r="AB25" s="59" t="s">
        <v>92</v>
      </c>
      <c r="AC25" s="62">
        <v>100</v>
      </c>
      <c r="AD25" s="63">
        <v>25</v>
      </c>
      <c r="AE25" s="63">
        <v>25</v>
      </c>
      <c r="AF25" s="32"/>
      <c r="AG25" s="64">
        <v>1</v>
      </c>
      <c r="AH25" s="65" t="s">
        <v>35</v>
      </c>
      <c r="AI25" s="66" t="s">
        <v>35</v>
      </c>
      <c r="AJ25" s="67">
        <f t="shared" si="4"/>
        <v>0.25</v>
      </c>
      <c r="AK25" s="68"/>
      <c r="AL25" s="69" t="s">
        <v>107</v>
      </c>
      <c r="AM25" s="166">
        <v>64657040</v>
      </c>
      <c r="AN25" s="77"/>
    </row>
    <row r="26" spans="1:44" ht="133.5" customHeight="1" x14ac:dyDescent="0.25">
      <c r="A26" s="193" t="s">
        <v>44</v>
      </c>
      <c r="B26" s="193" t="s">
        <v>45</v>
      </c>
      <c r="C26" s="247" t="s">
        <v>46</v>
      </c>
      <c r="D26" s="179">
        <v>0.6</v>
      </c>
      <c r="E26" s="78" t="e">
        <f>+SUM(K26:K35)*D26</f>
        <v>#REF!</v>
      </c>
      <c r="F26" s="79" t="e">
        <f>+E26/D26</f>
        <v>#REF!</v>
      </c>
      <c r="G26" s="80" t="e">
        <f>+SUM(M26:M35)*D26</f>
        <v>#REF!</v>
      </c>
      <c r="H26" s="212"/>
      <c r="I26" s="177" t="s">
        <v>47</v>
      </c>
      <c r="J26" s="179">
        <v>0.25</v>
      </c>
      <c r="K26" s="81" t="e">
        <f>+SUM(V26:V29)*J26</f>
        <v>#REF!</v>
      </c>
      <c r="L26" s="82" t="e">
        <f>+K26/J26</f>
        <v>#REF!</v>
      </c>
      <c r="M26" s="83" t="e">
        <f>+SUM(X26:X29)*J26</f>
        <v>#REF!</v>
      </c>
      <c r="N26" s="181"/>
      <c r="O26" s="174" t="s">
        <v>95</v>
      </c>
      <c r="P26" s="181">
        <v>0.8</v>
      </c>
      <c r="Q26" s="228" t="e">
        <f>SUM(V26:V27)*#REF!</f>
        <v>#REF!</v>
      </c>
      <c r="R26" s="229" t="e">
        <f>+Q26/#REF!</f>
        <v>#REF!</v>
      </c>
      <c r="S26" s="231" t="e" cm="1">
        <f t="array" ref="S26">SUM(X26:X27/#REF!)</f>
        <v>#REF!</v>
      </c>
      <c r="T26" s="259" t="s">
        <v>117</v>
      </c>
      <c r="U26" s="179">
        <v>0.5</v>
      </c>
      <c r="V26" s="27" t="e">
        <f>+#REF!*AJ26</f>
        <v>#REF!</v>
      </c>
      <c r="W26" s="28" t="e">
        <f>+V26/#REF!</f>
        <v>#REF!</v>
      </c>
      <c r="X26" s="29" t="e">
        <f>+#REF!*AF26</f>
        <v>#REF!</v>
      </c>
      <c r="Y26" s="30" t="e">
        <f>+X26/#REF!</f>
        <v>#REF!</v>
      </c>
      <c r="Z26" s="273" t="s">
        <v>40</v>
      </c>
      <c r="AA26" s="275" t="s">
        <v>72</v>
      </c>
      <c r="AB26" s="259" t="s">
        <v>48</v>
      </c>
      <c r="AC26" s="277">
        <v>4</v>
      </c>
      <c r="AD26" s="292">
        <v>0</v>
      </c>
      <c r="AE26" s="292">
        <v>0</v>
      </c>
      <c r="AF26" s="87"/>
      <c r="AG26" s="290">
        <v>1</v>
      </c>
      <c r="AH26" s="34" t="s">
        <v>35</v>
      </c>
      <c r="AI26" s="88" t="s">
        <v>35</v>
      </c>
      <c r="AJ26" s="36" t="e">
        <f>+AE26/#REF!</f>
        <v>#REF!</v>
      </c>
      <c r="AK26" s="37"/>
      <c r="AL26" s="294" t="s">
        <v>108</v>
      </c>
      <c r="AM26" s="279">
        <v>33024100000</v>
      </c>
      <c r="AN26" s="222"/>
    </row>
    <row r="27" spans="1:44" ht="100.5" customHeight="1" x14ac:dyDescent="0.25">
      <c r="A27" s="194"/>
      <c r="B27" s="194"/>
      <c r="C27" s="248"/>
      <c r="D27" s="180"/>
      <c r="E27" s="89"/>
      <c r="F27" s="90"/>
      <c r="G27" s="91"/>
      <c r="H27" s="213"/>
      <c r="I27" s="178"/>
      <c r="J27" s="180"/>
      <c r="K27" s="92"/>
      <c r="L27" s="93"/>
      <c r="M27" s="94"/>
      <c r="N27" s="182"/>
      <c r="O27" s="175"/>
      <c r="P27" s="182"/>
      <c r="Q27" s="225"/>
      <c r="R27" s="230"/>
      <c r="S27" s="232"/>
      <c r="T27" s="253"/>
      <c r="U27" s="238"/>
      <c r="V27" s="41">
        <f>+U26*AJ27</f>
        <v>0</v>
      </c>
      <c r="W27" s="42">
        <f>+V27/U26</f>
        <v>0</v>
      </c>
      <c r="X27" s="43">
        <f>+U26*AF27</f>
        <v>0</v>
      </c>
      <c r="Y27" s="44">
        <f>+X27/U26</f>
        <v>0</v>
      </c>
      <c r="Z27" s="274"/>
      <c r="AA27" s="276"/>
      <c r="AB27" s="253"/>
      <c r="AC27" s="278"/>
      <c r="AD27" s="293"/>
      <c r="AE27" s="293"/>
      <c r="AF27" s="47"/>
      <c r="AG27" s="264"/>
      <c r="AH27" s="49" t="s">
        <v>35</v>
      </c>
      <c r="AI27" s="95" t="s">
        <v>35</v>
      </c>
      <c r="AJ27" s="50">
        <f>+AE27/AC26</f>
        <v>0</v>
      </c>
      <c r="AK27" s="51"/>
      <c r="AL27" s="295"/>
      <c r="AM27" s="251"/>
      <c r="AN27" s="222"/>
    </row>
    <row r="28" spans="1:44" ht="293.25" customHeight="1" thickBot="1" x14ac:dyDescent="0.3">
      <c r="A28" s="194"/>
      <c r="B28" s="194"/>
      <c r="C28" s="248"/>
      <c r="D28" s="180"/>
      <c r="E28" s="89"/>
      <c r="F28" s="90"/>
      <c r="G28" s="91"/>
      <c r="H28" s="213"/>
      <c r="I28" s="178"/>
      <c r="J28" s="180"/>
      <c r="K28" s="92"/>
      <c r="L28" s="93"/>
      <c r="M28" s="94"/>
      <c r="N28" s="182"/>
      <c r="O28" s="176"/>
      <c r="P28" s="272"/>
      <c r="Q28" s="96">
        <f>SUM(V28:V28)*P26</f>
        <v>8.0000000000000016E-2</v>
      </c>
      <c r="R28" s="97">
        <f>+Q28/P26</f>
        <v>0.10000000000000002</v>
      </c>
      <c r="S28" s="98" cm="1">
        <f t="array" ref="S28">SUM(X28:X28/P26)</f>
        <v>0</v>
      </c>
      <c r="T28" s="59" t="s">
        <v>118</v>
      </c>
      <c r="U28" s="99">
        <v>0.5</v>
      </c>
      <c r="V28" s="70">
        <f t="shared" si="0"/>
        <v>0.1</v>
      </c>
      <c r="W28" s="71">
        <f t="shared" si="1"/>
        <v>0.2</v>
      </c>
      <c r="X28" s="72">
        <f>+U28*AF28</f>
        <v>0</v>
      </c>
      <c r="Y28" s="73">
        <f>+X28/U28</f>
        <v>0</v>
      </c>
      <c r="Z28" s="100" t="s">
        <v>49</v>
      </c>
      <c r="AA28" s="59" t="s">
        <v>73</v>
      </c>
      <c r="AB28" s="59" t="s">
        <v>48</v>
      </c>
      <c r="AC28" s="62">
        <v>5</v>
      </c>
      <c r="AD28" s="63">
        <v>1</v>
      </c>
      <c r="AE28" s="63">
        <v>1</v>
      </c>
      <c r="AF28" s="32"/>
      <c r="AG28" s="64">
        <v>1</v>
      </c>
      <c r="AH28" s="65" t="s">
        <v>35</v>
      </c>
      <c r="AI28" s="101" t="s">
        <v>35</v>
      </c>
      <c r="AJ28" s="67">
        <f t="shared" si="4"/>
        <v>0.2</v>
      </c>
      <c r="AK28" s="68"/>
      <c r="AL28" s="69" t="s">
        <v>109</v>
      </c>
      <c r="AM28" s="167" t="s">
        <v>90</v>
      </c>
      <c r="AN28" s="77"/>
    </row>
    <row r="29" spans="1:44" ht="265.5" customHeight="1" x14ac:dyDescent="0.25">
      <c r="A29" s="194"/>
      <c r="B29" s="194"/>
      <c r="C29" s="248"/>
      <c r="D29" s="180"/>
      <c r="E29" s="89"/>
      <c r="F29" s="90"/>
      <c r="G29" s="91"/>
      <c r="H29" s="213"/>
      <c r="I29" s="177" t="s">
        <v>50</v>
      </c>
      <c r="J29" s="179">
        <v>0.45</v>
      </c>
      <c r="K29" s="102">
        <f>+SUM(V29:V35)*J29</f>
        <v>0.74201257295623602</v>
      </c>
      <c r="L29" s="103">
        <f>+K29/J29</f>
        <v>1.6489168287916356</v>
      </c>
      <c r="M29" s="104">
        <f>+SUM(X29:X35)*J29</f>
        <v>0</v>
      </c>
      <c r="N29" s="181"/>
      <c r="O29" s="84" t="s">
        <v>51</v>
      </c>
      <c r="P29" s="84">
        <v>0.15</v>
      </c>
      <c r="Q29" s="105"/>
      <c r="R29" s="106"/>
      <c r="S29" s="107"/>
      <c r="T29" s="25" t="s">
        <v>85</v>
      </c>
      <c r="U29" s="26">
        <v>1</v>
      </c>
      <c r="V29" s="27">
        <f t="shared" si="0"/>
        <v>0.17639902676399027</v>
      </c>
      <c r="W29" s="28">
        <f t="shared" si="1"/>
        <v>0.17639902676399027</v>
      </c>
      <c r="X29" s="29"/>
      <c r="Y29" s="30"/>
      <c r="Z29" s="85" t="s">
        <v>98</v>
      </c>
      <c r="AA29" s="25" t="s">
        <v>74</v>
      </c>
      <c r="AB29" s="25" t="s">
        <v>75</v>
      </c>
      <c r="AC29" s="62">
        <v>73.98</v>
      </c>
      <c r="AD29" s="108">
        <v>15.46</v>
      </c>
      <c r="AE29" s="31">
        <v>13.05</v>
      </c>
      <c r="AF29" s="87"/>
      <c r="AG29" s="33">
        <f>AE29/AD29</f>
        <v>0.84411384217335061</v>
      </c>
      <c r="AH29" s="34"/>
      <c r="AI29" s="109"/>
      <c r="AJ29" s="36">
        <f t="shared" si="4"/>
        <v>0.17639902676399027</v>
      </c>
      <c r="AK29" s="37"/>
      <c r="AL29" s="38" t="s">
        <v>111</v>
      </c>
      <c r="AM29" s="280">
        <v>4351815240292</v>
      </c>
      <c r="AN29" s="38"/>
      <c r="AP29" s="110"/>
    </row>
    <row r="30" spans="1:44" ht="237" thickBot="1" x14ac:dyDescent="0.3">
      <c r="A30" s="194"/>
      <c r="B30" s="194"/>
      <c r="C30" s="248"/>
      <c r="D30" s="180"/>
      <c r="E30" s="89"/>
      <c r="F30" s="90"/>
      <c r="G30" s="91"/>
      <c r="H30" s="213"/>
      <c r="I30" s="178"/>
      <c r="J30" s="180"/>
      <c r="K30" s="111"/>
      <c r="L30" s="112"/>
      <c r="M30" s="113"/>
      <c r="N30" s="182"/>
      <c r="O30" s="114" t="s">
        <v>52</v>
      </c>
      <c r="P30" s="114">
        <v>0.05</v>
      </c>
      <c r="Q30" s="115"/>
      <c r="R30" s="116"/>
      <c r="S30" s="117"/>
      <c r="T30" s="39" t="s">
        <v>86</v>
      </c>
      <c r="U30" s="40">
        <v>1</v>
      </c>
      <c r="V30" s="41">
        <f t="shared" ref="V30:V35" si="5">+U30*AJ30</f>
        <v>6.6666666666666666E-2</v>
      </c>
      <c r="W30" s="42">
        <f t="shared" ref="W30:W35" si="6">+V30/U30</f>
        <v>6.6666666666666666E-2</v>
      </c>
      <c r="X30" s="43">
        <f>+U30*AF30</f>
        <v>0</v>
      </c>
      <c r="Y30" s="44">
        <f>+X30/U30</f>
        <v>0</v>
      </c>
      <c r="Z30" s="58" t="s">
        <v>97</v>
      </c>
      <c r="AA30" s="39" t="s">
        <v>76</v>
      </c>
      <c r="AB30" s="39" t="s">
        <v>69</v>
      </c>
      <c r="AC30" s="169">
        <v>15</v>
      </c>
      <c r="AD30" s="119">
        <v>1</v>
      </c>
      <c r="AE30" s="119">
        <v>1</v>
      </c>
      <c r="AF30" s="47"/>
      <c r="AG30" s="48">
        <v>1</v>
      </c>
      <c r="AH30" s="49" t="s">
        <v>35</v>
      </c>
      <c r="AI30" s="118" t="s">
        <v>35</v>
      </c>
      <c r="AJ30" s="50">
        <f t="shared" ref="AJ30:AJ35" si="7">+AE30/AC30</f>
        <v>6.6666666666666666E-2</v>
      </c>
      <c r="AK30" s="51"/>
      <c r="AL30" s="52" t="s">
        <v>110</v>
      </c>
      <c r="AM30" s="281"/>
      <c r="AN30" s="52"/>
      <c r="AP30" s="110"/>
    </row>
    <row r="31" spans="1:44" ht="348" customHeight="1" thickBot="1" x14ac:dyDescent="0.3">
      <c r="A31" s="194"/>
      <c r="B31" s="194"/>
      <c r="C31" s="248"/>
      <c r="D31" s="180"/>
      <c r="E31" s="89"/>
      <c r="F31" s="90"/>
      <c r="G31" s="91"/>
      <c r="H31" s="213"/>
      <c r="I31" s="178"/>
      <c r="J31" s="180"/>
      <c r="K31" s="111"/>
      <c r="L31" s="112"/>
      <c r="M31" s="113"/>
      <c r="N31" s="182"/>
      <c r="O31" s="114" t="s">
        <v>53</v>
      </c>
      <c r="P31" s="114">
        <v>0.4</v>
      </c>
      <c r="Q31" s="115"/>
      <c r="R31" s="116"/>
      <c r="S31" s="117"/>
      <c r="T31" s="39" t="s">
        <v>54</v>
      </c>
      <c r="U31" s="40">
        <v>1</v>
      </c>
      <c r="V31" s="41">
        <f t="shared" si="5"/>
        <v>0.11306131752906315</v>
      </c>
      <c r="W31" s="42">
        <f t="shared" si="6"/>
        <v>0.11306131752906315</v>
      </c>
      <c r="X31" s="43"/>
      <c r="Y31" s="44"/>
      <c r="Z31" s="58" t="s">
        <v>97</v>
      </c>
      <c r="AA31" s="39" t="s">
        <v>77</v>
      </c>
      <c r="AB31" s="39" t="s">
        <v>75</v>
      </c>
      <c r="AC31" s="62">
        <v>175.48</v>
      </c>
      <c r="AD31" s="119">
        <v>13.97</v>
      </c>
      <c r="AE31" s="56">
        <v>19.84</v>
      </c>
      <c r="AF31" s="47"/>
      <c r="AG31" s="165">
        <v>1.2</v>
      </c>
      <c r="AH31" s="49"/>
      <c r="AI31" s="118"/>
      <c r="AJ31" s="50">
        <f t="shared" si="7"/>
        <v>0.11306131752906315</v>
      </c>
      <c r="AK31" s="51"/>
      <c r="AL31" s="52" t="s">
        <v>119</v>
      </c>
      <c r="AM31" s="281"/>
      <c r="AN31" s="52"/>
      <c r="AP31" s="110"/>
    </row>
    <row r="32" spans="1:44" ht="308.25" customHeight="1" thickBot="1" x14ac:dyDescent="0.3">
      <c r="A32" s="194"/>
      <c r="B32" s="194"/>
      <c r="C32" s="248"/>
      <c r="D32" s="180"/>
      <c r="E32" s="89"/>
      <c r="F32" s="90"/>
      <c r="G32" s="91"/>
      <c r="H32" s="213"/>
      <c r="I32" s="178"/>
      <c r="J32" s="180"/>
      <c r="K32" s="120"/>
      <c r="L32" s="121"/>
      <c r="M32" s="122"/>
      <c r="N32" s="182"/>
      <c r="O32" s="123" t="s">
        <v>55</v>
      </c>
      <c r="P32" s="123">
        <v>0.4</v>
      </c>
      <c r="Q32" s="96"/>
      <c r="R32" s="75"/>
      <c r="S32" s="124"/>
      <c r="T32" s="59" t="s">
        <v>56</v>
      </c>
      <c r="U32" s="99">
        <v>1</v>
      </c>
      <c r="V32" s="70">
        <f t="shared" si="5"/>
        <v>9.2789817831915505E-2</v>
      </c>
      <c r="W32" s="71">
        <f t="shared" si="6"/>
        <v>9.2789817831915505E-2</v>
      </c>
      <c r="X32" s="72"/>
      <c r="Y32" s="73"/>
      <c r="Z32" s="61" t="s">
        <v>97</v>
      </c>
      <c r="AA32" s="59" t="s">
        <v>81</v>
      </c>
      <c r="AB32" s="59" t="s">
        <v>75</v>
      </c>
      <c r="AC32" s="86">
        <v>457.27</v>
      </c>
      <c r="AD32" s="125">
        <v>67.099999999999994</v>
      </c>
      <c r="AE32" s="126">
        <v>42.43</v>
      </c>
      <c r="AF32" s="32"/>
      <c r="AG32" s="33">
        <f>AE32/AD32</f>
        <v>0.6323397913561849</v>
      </c>
      <c r="AH32" s="65"/>
      <c r="AI32" s="127"/>
      <c r="AJ32" s="67">
        <f t="shared" si="7"/>
        <v>9.2789817831915505E-2</v>
      </c>
      <c r="AK32" s="68"/>
      <c r="AL32" s="52" t="s">
        <v>112</v>
      </c>
      <c r="AM32" s="282"/>
      <c r="AN32" s="69"/>
      <c r="AP32" s="110"/>
    </row>
    <row r="33" spans="1:40" ht="131.25" x14ac:dyDescent="0.25">
      <c r="A33" s="194"/>
      <c r="B33" s="194"/>
      <c r="C33" s="248"/>
      <c r="D33" s="180"/>
      <c r="E33" s="89"/>
      <c r="F33" s="90"/>
      <c r="G33" s="91"/>
      <c r="H33" s="213"/>
      <c r="I33" s="177" t="s">
        <v>57</v>
      </c>
      <c r="J33" s="179">
        <v>0.3</v>
      </c>
      <c r="K33" s="128"/>
      <c r="L33" s="103"/>
      <c r="M33" s="104"/>
      <c r="N33" s="174"/>
      <c r="O33" s="129" t="s">
        <v>58</v>
      </c>
      <c r="P33" s="84">
        <v>0.35</v>
      </c>
      <c r="Q33" s="130">
        <f>+V33*P33</f>
        <v>0.35</v>
      </c>
      <c r="R33" s="106">
        <f>+Q33/P33</f>
        <v>1</v>
      </c>
      <c r="S33" s="107">
        <f>+X33/P33</f>
        <v>0</v>
      </c>
      <c r="T33" s="25" t="s">
        <v>59</v>
      </c>
      <c r="U33" s="26">
        <v>1</v>
      </c>
      <c r="V33" s="27">
        <f t="shared" si="5"/>
        <v>1</v>
      </c>
      <c r="W33" s="28">
        <f t="shared" si="6"/>
        <v>1</v>
      </c>
      <c r="X33" s="29">
        <f>+U33*AF33</f>
        <v>0</v>
      </c>
      <c r="Y33" s="30">
        <f>+X33/U33</f>
        <v>0</v>
      </c>
      <c r="Z33" s="85" t="s">
        <v>62</v>
      </c>
      <c r="AA33" s="25" t="s">
        <v>78</v>
      </c>
      <c r="AB33" s="25" t="s">
        <v>75</v>
      </c>
      <c r="AC33" s="86">
        <v>1077</v>
      </c>
      <c r="AD33" s="31">
        <v>1077</v>
      </c>
      <c r="AE33" s="31">
        <v>1077</v>
      </c>
      <c r="AF33" s="87"/>
      <c r="AG33" s="33">
        <v>1</v>
      </c>
      <c r="AH33" s="34" t="s">
        <v>35</v>
      </c>
      <c r="AI33" s="88" t="s">
        <v>35</v>
      </c>
      <c r="AJ33" s="36">
        <f t="shared" si="7"/>
        <v>1</v>
      </c>
      <c r="AK33" s="37"/>
      <c r="AL33" s="38" t="s">
        <v>113</v>
      </c>
      <c r="AM33" s="166">
        <v>97359978684</v>
      </c>
      <c r="AN33" s="38"/>
    </row>
    <row r="34" spans="1:40" ht="323.25" customHeight="1" x14ac:dyDescent="0.25">
      <c r="A34" s="194"/>
      <c r="B34" s="194"/>
      <c r="C34" s="248"/>
      <c r="D34" s="180"/>
      <c r="E34" s="89"/>
      <c r="F34" s="90"/>
      <c r="G34" s="91"/>
      <c r="H34" s="213"/>
      <c r="I34" s="178"/>
      <c r="J34" s="180"/>
      <c r="K34" s="131"/>
      <c r="L34" s="112"/>
      <c r="M34" s="113"/>
      <c r="N34" s="175"/>
      <c r="O34" s="132" t="s">
        <v>60</v>
      </c>
      <c r="P34" s="114">
        <v>0.35</v>
      </c>
      <c r="Q34" s="133">
        <f>+V34*P34</f>
        <v>0</v>
      </c>
      <c r="R34" s="116">
        <f>+Q34/P34</f>
        <v>0</v>
      </c>
      <c r="S34" s="117">
        <f>+X34/P34</f>
        <v>0</v>
      </c>
      <c r="T34" s="39" t="s">
        <v>61</v>
      </c>
      <c r="U34" s="40">
        <v>1</v>
      </c>
      <c r="V34" s="41">
        <f t="shared" si="5"/>
        <v>0</v>
      </c>
      <c r="W34" s="42">
        <f t="shared" si="6"/>
        <v>0</v>
      </c>
      <c r="X34" s="43">
        <f>+U34*AF34</f>
        <v>0</v>
      </c>
      <c r="Y34" s="44">
        <f>+X34/U34</f>
        <v>0</v>
      </c>
      <c r="Z34" s="58" t="s">
        <v>62</v>
      </c>
      <c r="AA34" s="39" t="s">
        <v>79</v>
      </c>
      <c r="AB34" s="39" t="s">
        <v>21</v>
      </c>
      <c r="AC34" s="46">
        <v>1</v>
      </c>
      <c r="AD34" s="55">
        <v>0</v>
      </c>
      <c r="AE34" s="55">
        <v>0</v>
      </c>
      <c r="AF34" s="47"/>
      <c r="AG34" s="48">
        <v>1</v>
      </c>
      <c r="AH34" s="49" t="s">
        <v>35</v>
      </c>
      <c r="AI34" s="35" t="s">
        <v>35</v>
      </c>
      <c r="AJ34" s="50">
        <f t="shared" si="7"/>
        <v>0</v>
      </c>
      <c r="AK34" s="51"/>
      <c r="AL34" s="52" t="s">
        <v>102</v>
      </c>
      <c r="AM34" s="166">
        <v>6042022926</v>
      </c>
      <c r="AN34" s="52"/>
    </row>
    <row r="35" spans="1:40" ht="192.75" customHeight="1" thickBot="1" x14ac:dyDescent="0.3">
      <c r="A35" s="195"/>
      <c r="B35" s="195"/>
      <c r="C35" s="249"/>
      <c r="D35" s="211"/>
      <c r="E35" s="134"/>
      <c r="F35" s="135"/>
      <c r="G35" s="136"/>
      <c r="H35" s="213"/>
      <c r="I35" s="217"/>
      <c r="J35" s="211"/>
      <c r="K35" s="137"/>
      <c r="L35" s="138"/>
      <c r="M35" s="139"/>
      <c r="N35" s="176"/>
      <c r="O35" s="140" t="s">
        <v>63</v>
      </c>
      <c r="P35" s="114">
        <v>0.3</v>
      </c>
      <c r="Q35" s="137">
        <f>+V35*P35</f>
        <v>0.06</v>
      </c>
      <c r="R35" s="138">
        <f>+Q35/P35</f>
        <v>0.2</v>
      </c>
      <c r="S35" s="139">
        <f>+X35/P35</f>
        <v>0</v>
      </c>
      <c r="T35" s="141" t="s">
        <v>64</v>
      </c>
      <c r="U35" s="142">
        <v>1</v>
      </c>
      <c r="V35" s="143">
        <f t="shared" si="5"/>
        <v>0.2</v>
      </c>
      <c r="W35" s="144">
        <f t="shared" si="6"/>
        <v>0.2</v>
      </c>
      <c r="X35" s="145">
        <f>+U35*AF35</f>
        <v>0</v>
      </c>
      <c r="Y35" s="146">
        <f>+X35/U35</f>
        <v>0</v>
      </c>
      <c r="Z35" s="147" t="s">
        <v>62</v>
      </c>
      <c r="AA35" s="141" t="s">
        <v>80</v>
      </c>
      <c r="AB35" s="141" t="s">
        <v>34</v>
      </c>
      <c r="AC35" s="148">
        <v>5</v>
      </c>
      <c r="AD35" s="149">
        <v>1</v>
      </c>
      <c r="AE35" s="149">
        <v>1</v>
      </c>
      <c r="AF35" s="150"/>
      <c r="AG35" s="151">
        <v>1</v>
      </c>
      <c r="AH35" s="152" t="s">
        <v>35</v>
      </c>
      <c r="AI35" s="153" t="s">
        <v>35</v>
      </c>
      <c r="AJ35" s="154">
        <f t="shared" si="7"/>
        <v>0.2</v>
      </c>
      <c r="AK35" s="155"/>
      <c r="AL35" s="156" t="s">
        <v>101</v>
      </c>
      <c r="AM35" s="166">
        <v>4056837754</v>
      </c>
      <c r="AN35" s="156"/>
    </row>
    <row r="36" spans="1:40" ht="31.5" x14ac:dyDescent="0.25">
      <c r="A36" s="267"/>
      <c r="B36" s="267"/>
      <c r="C36" s="267"/>
      <c r="D36" s="267"/>
      <c r="E36" s="267"/>
      <c r="F36" s="267"/>
      <c r="G36" s="267"/>
      <c r="H36" s="267"/>
      <c r="I36" s="267"/>
      <c r="J36" s="267"/>
      <c r="K36" s="267"/>
      <c r="L36" s="267"/>
      <c r="M36" s="267"/>
      <c r="N36" s="267"/>
      <c r="O36" s="267"/>
    </row>
    <row r="37" spans="1:40" x14ac:dyDescent="0.25">
      <c r="A37" s="168" t="s">
        <v>96</v>
      </c>
      <c r="AL37" s="157"/>
      <c r="AM37" s="157"/>
      <c r="AN37" s="157"/>
    </row>
  </sheetData>
  <autoFilter ref="C17:AL35" xr:uid="{0E8F8555-1EAE-49D9-BBA9-1382328AF5D6}">
    <filterColumn colId="29" showButton="0"/>
    <filterColumn colId="30" showButton="0"/>
    <filterColumn colId="31" showButton="0"/>
  </autoFilter>
  <mergeCells count="89">
    <mergeCell ref="AD20:AD21"/>
    <mergeCell ref="AE20:AE21"/>
    <mergeCell ref="AG20:AG21"/>
    <mergeCell ref="AL20:AL21"/>
    <mergeCell ref="AD26:AD27"/>
    <mergeCell ref="AE26:AE27"/>
    <mergeCell ref="AG26:AG27"/>
    <mergeCell ref="AL26:AL27"/>
    <mergeCell ref="A36:O36"/>
    <mergeCell ref="AM20:AM21"/>
    <mergeCell ref="AN20:AN21"/>
    <mergeCell ref="AN18:AN19"/>
    <mergeCell ref="P26:P28"/>
    <mergeCell ref="T26:T27"/>
    <mergeCell ref="U26:U27"/>
    <mergeCell ref="Z26:Z27"/>
    <mergeCell ref="AA26:AA27"/>
    <mergeCell ref="AB26:AB27"/>
    <mergeCell ref="AC26:AC27"/>
    <mergeCell ref="AM26:AM27"/>
    <mergeCell ref="AM29:AM32"/>
    <mergeCell ref="O18:O21"/>
    <mergeCell ref="P18:P21"/>
    <mergeCell ref="T18:T19"/>
    <mergeCell ref="AM18:AM19"/>
    <mergeCell ref="T20:T21"/>
    <mergeCell ref="U20:U21"/>
    <mergeCell ref="Z20:Z21"/>
    <mergeCell ref="AA20:AA21"/>
    <mergeCell ref="AB20:AB21"/>
    <mergeCell ref="AC20:AC21"/>
    <mergeCell ref="U18:U19"/>
    <mergeCell ref="Z18:Z19"/>
    <mergeCell ref="AA18:AA19"/>
    <mergeCell ref="AB18:AB19"/>
    <mergeCell ref="AC18:AC19"/>
    <mergeCell ref="AD18:AD19"/>
    <mergeCell ref="AE18:AE19"/>
    <mergeCell ref="AG18:AG19"/>
    <mergeCell ref="AL18:AL19"/>
    <mergeCell ref="C18:C25"/>
    <mergeCell ref="A18:A25"/>
    <mergeCell ref="D26:D35"/>
    <mergeCell ref="C26:C35"/>
    <mergeCell ref="B26:B35"/>
    <mergeCell ref="A26:A35"/>
    <mergeCell ref="O23:O24"/>
    <mergeCell ref="N23:N25"/>
    <mergeCell ref="L23:L25"/>
    <mergeCell ref="N18:N22"/>
    <mergeCell ref="O26:O28"/>
    <mergeCell ref="L18:L22"/>
    <mergeCell ref="M18:M22"/>
    <mergeCell ref="J26:J28"/>
    <mergeCell ref="AN23:AN24"/>
    <mergeCell ref="Q23:Q24"/>
    <mergeCell ref="R23:R24"/>
    <mergeCell ref="Q26:Q27"/>
    <mergeCell ref="R26:R27"/>
    <mergeCell ref="S26:S27"/>
    <mergeCell ref="AN26:AN27"/>
    <mergeCell ref="N26:N28"/>
    <mergeCell ref="J23:J25"/>
    <mergeCell ref="K23:K25"/>
    <mergeCell ref="S23:S24"/>
    <mergeCell ref="J18:J22"/>
    <mergeCell ref="P23:P24"/>
    <mergeCell ref="H26:H35"/>
    <mergeCell ref="I26:I28"/>
    <mergeCell ref="M23:M25"/>
    <mergeCell ref="I23:I25"/>
    <mergeCell ref="I33:I35"/>
    <mergeCell ref="J33:J35"/>
    <mergeCell ref="N33:N35"/>
    <mergeCell ref="I29:I32"/>
    <mergeCell ref="J29:J32"/>
    <mergeCell ref="N29:N32"/>
    <mergeCell ref="A10:AN10"/>
    <mergeCell ref="Q19:Q21"/>
    <mergeCell ref="R19:R21"/>
    <mergeCell ref="S19:S21"/>
    <mergeCell ref="B18:B25"/>
    <mergeCell ref="E18:E25"/>
    <mergeCell ref="F18:F25"/>
    <mergeCell ref="G18:G25"/>
    <mergeCell ref="H18:H25"/>
    <mergeCell ref="K18:K22"/>
    <mergeCell ref="I18:I22"/>
    <mergeCell ref="D18:D25"/>
  </mergeCells>
  <conditionalFormatting sqref="AH27:AH28 AH31:AH35">
    <cfRule type="expression" dxfId="27" priority="25">
      <formula>+AND(AD27=0%,AE27=0%)</formula>
    </cfRule>
    <cfRule type="expression" dxfId="26" priority="29">
      <formula>+AND(AF27&gt;=70%,AF27&lt;90%)</formula>
    </cfRule>
    <cfRule type="expression" dxfId="25" priority="30">
      <formula>+AND(AD27&lt;&gt;0%,AE27=0%)</formula>
    </cfRule>
    <cfRule type="expression" dxfId="24" priority="31">
      <formula>AF27&gt;=90%</formula>
    </cfRule>
  </conditionalFormatting>
  <conditionalFormatting sqref="AH27:AH28 AH31:AH35">
    <cfRule type="expression" dxfId="23" priority="24">
      <formula>+AND(AF27&gt;0%,AF27&lt;=69.9999999999999%,AD27&lt;&gt;0%)</formula>
    </cfRule>
  </conditionalFormatting>
  <conditionalFormatting sqref="AH26">
    <cfRule type="expression" dxfId="22" priority="20">
      <formula>+AND(AD26=0%,AE26=0%)</formula>
    </cfRule>
    <cfRule type="expression" dxfId="21" priority="21">
      <formula>+AND(AF26&gt;=70%,AF26&lt;90%)</formula>
    </cfRule>
    <cfRule type="expression" dxfId="20" priority="22">
      <formula>+AND(AD26&lt;&gt;0%,AE26=0%)</formula>
    </cfRule>
    <cfRule type="expression" dxfId="19" priority="23">
      <formula>AF26&gt;=90%</formula>
    </cfRule>
  </conditionalFormatting>
  <conditionalFormatting sqref="AH26">
    <cfRule type="expression" dxfId="18" priority="19">
      <formula>+AND(AF26&gt;0%,AF26&lt;=69.9999999999999%,AD26&lt;&gt;0%)</formula>
    </cfRule>
  </conditionalFormatting>
  <conditionalFormatting sqref="AK31:AK35 AK18:AK28">
    <cfRule type="iconSet" priority="32">
      <iconSet iconSet="4TrafficLights">
        <cfvo type="percent" val="0"/>
        <cfvo type="num" val="0" gte="0"/>
        <cfvo type="num" val="70"/>
        <cfvo type="num" val="90" gte="0"/>
      </iconSet>
    </cfRule>
  </conditionalFormatting>
  <conditionalFormatting sqref="AH29">
    <cfRule type="expression" dxfId="17" priority="7">
      <formula>+AND(AF29&gt;0%,AF29&lt;=69.9999999999999%,AD29&lt;&gt;0%)</formula>
    </cfRule>
  </conditionalFormatting>
  <conditionalFormatting sqref="AH30">
    <cfRule type="expression" dxfId="16" priority="14">
      <formula>+AND(AD30=0%,AE30=0%)</formula>
    </cfRule>
    <cfRule type="expression" dxfId="15" priority="15">
      <formula>+AND(AF30&gt;=70%,AF30&lt;90%)</formula>
    </cfRule>
    <cfRule type="expression" dxfId="14" priority="16">
      <formula>+AND(AD30&lt;&gt;0%,AE30=0%)</formula>
    </cfRule>
    <cfRule type="expression" dxfId="13" priority="17">
      <formula>AF30&gt;=90%</formula>
    </cfRule>
  </conditionalFormatting>
  <conditionalFormatting sqref="AH30">
    <cfRule type="expression" dxfId="12" priority="13">
      <formula>+AND(AF30&gt;0%,AF30&lt;=69.9999999999999%,AD30&lt;&gt;0%)</formula>
    </cfRule>
  </conditionalFormatting>
  <conditionalFormatting sqref="AK30">
    <cfRule type="iconSet" priority="18">
      <iconSet iconSet="4TrafficLights">
        <cfvo type="percent" val="0"/>
        <cfvo type="num" val="0" gte="0"/>
        <cfvo type="num" val="70"/>
        <cfvo type="num" val="90" gte="0"/>
      </iconSet>
    </cfRule>
  </conditionalFormatting>
  <conditionalFormatting sqref="AH29">
    <cfRule type="expression" dxfId="11" priority="8">
      <formula>+AND(AD29=0%,AE29=0%)</formula>
    </cfRule>
    <cfRule type="expression" dxfId="10" priority="9">
      <formula>+AND(AF29&gt;=70%,AF29&lt;90%)</formula>
    </cfRule>
    <cfRule type="expression" dxfId="9" priority="10">
      <formula>+AND(AD29&lt;&gt;0%,AE29=0%)</formula>
    </cfRule>
    <cfRule type="expression" dxfId="8" priority="11">
      <formula>AF29&gt;=90%</formula>
    </cfRule>
  </conditionalFormatting>
  <conditionalFormatting sqref="AK29">
    <cfRule type="iconSet" priority="12">
      <iconSet iconSet="4TrafficLights">
        <cfvo type="percent" val="0"/>
        <cfvo type="num" val="0" gte="0"/>
        <cfvo type="num" val="70"/>
        <cfvo type="num" val="90" gte="0"/>
      </iconSet>
    </cfRule>
  </conditionalFormatting>
  <conditionalFormatting sqref="AH18:AH25">
    <cfRule type="expression" dxfId="7" priority="40">
      <formula>+AND(AF18&gt;0%,AF18&lt;=69.9999999999999%,#REF!&lt;&gt;0%)</formula>
    </cfRule>
  </conditionalFormatting>
  <conditionalFormatting sqref="AH18:AH25">
    <cfRule type="expression" dxfId="6" priority="41">
      <formula>+AND(#REF!=0%,#REF!=0%)</formula>
    </cfRule>
    <cfRule type="expression" dxfId="5" priority="42">
      <formula>+AND(AF18&gt;=70%,AF18&lt;90%)</formula>
    </cfRule>
    <cfRule type="expression" dxfId="4" priority="43">
      <formula>+AND(#REF!&lt;&gt;0%,#REF!=0%)</formula>
    </cfRule>
    <cfRule type="expression" dxfId="3" priority="44">
      <formula>AF18&gt;=90%</formula>
    </cfRule>
  </conditionalFormatting>
  <conditionalFormatting sqref="AH19">
    <cfRule type="expression" dxfId="2" priority="45">
      <formula>+AND(AF19&gt;=70%,AF19&lt;90%)</formula>
    </cfRule>
    <cfRule type="expression" dxfId="1" priority="46">
      <formula>+AND(AD18&lt;&gt;0%,AE18=0%)</formula>
    </cfRule>
    <cfRule type="expression" dxfId="0" priority="47">
      <formula>AF19&gt;=90%</formula>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2022-06-02T14:17:32Z</dcterms:modified>
</cp:coreProperties>
</file>