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2/Seguimiento/Diciembre/Presentaciones/"/>
    </mc:Choice>
  </mc:AlternateContent>
  <xr:revisionPtr revIDLastSave="8" documentId="8_{81CC9989-F7E4-4FCE-9680-642960206846}" xr6:coauthVersionLast="47" xr6:coauthVersionMax="47" xr10:uidLastSave="{2DE9F907-5217-49C0-8C58-F2DEEE0A88F3}"/>
  <bookViews>
    <workbookView xWindow="-120" yWindow="-120" windowWidth="20730" windowHeight="11160" xr2:uid="{025C23F7-A20B-4985-92AA-C25ADCDD3E5D}"/>
  </bookViews>
  <sheets>
    <sheet name="Tablero" sheetId="1" r:id="rId1"/>
  </sheets>
  <externalReferences>
    <externalReference r:id="rId2"/>
  </externalReferences>
  <definedNames>
    <definedName name="_xlnm._FilterDatabase" localSheetId="0" hidden="1">Tablero!$C$17:$AL$35</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0" i="1" l="1"/>
  <c r="AG29" i="1"/>
  <c r="AG31" i="1" l="1"/>
  <c r="AG32" i="1"/>
  <c r="AJ32" i="1" l="1"/>
  <c r="V32" i="1" s="1"/>
  <c r="W32" i="1" s="1"/>
  <c r="AJ31" i="1"/>
  <c r="V31" i="1" s="1"/>
  <c r="W31" i="1" s="1"/>
  <c r="AJ35" i="1"/>
  <c r="V35" i="1" s="1"/>
  <c r="W35" i="1" s="1"/>
  <c r="X35" i="1"/>
  <c r="Y35" i="1" s="1"/>
  <c r="AJ34" i="1"/>
  <c r="V34" i="1" s="1"/>
  <c r="X34" i="1"/>
  <c r="Y34" i="1" s="1"/>
  <c r="AJ33" i="1"/>
  <c r="V33" i="1" s="1"/>
  <c r="X33" i="1"/>
  <c r="Y33" i="1" s="1"/>
  <c r="AJ30" i="1"/>
  <c r="V30" i="1" s="1"/>
  <c r="W30" i="1" s="1"/>
  <c r="X30" i="1"/>
  <c r="AJ29" i="1"/>
  <c r="V29" i="1" s="1"/>
  <c r="AJ28" i="1"/>
  <c r="V28" i="1" s="1"/>
  <c r="X28" i="1"/>
  <c r="Y28" i="1" s="1"/>
  <c r="AJ27" i="1"/>
  <c r="V27" i="1" s="1"/>
  <c r="W27" i="1" s="1"/>
  <c r="X27" i="1"/>
  <c r="Y27" i="1" s="1"/>
  <c r="AJ26" i="1"/>
  <c r="V26" i="1" s="1"/>
  <c r="W26" i="1" s="1"/>
  <c r="X26" i="1"/>
  <c r="Y26" i="1" s="1"/>
  <c r="AJ25" i="1"/>
  <c r="V25" i="1" s="1"/>
  <c r="X25" i="1"/>
  <c r="S25" i="1" s="1" a="1"/>
  <c r="S25" i="1" s="1"/>
  <c r="AJ24" i="1"/>
  <c r="V24" i="1" s="1"/>
  <c r="W24" i="1" s="1"/>
  <c r="X24" i="1"/>
  <c r="Y24" i="1" s="1"/>
  <c r="AJ23" i="1"/>
  <c r="V23" i="1" s="1"/>
  <c r="W23" i="1" s="1"/>
  <c r="X23" i="1"/>
  <c r="Y23" i="1" s="1"/>
  <c r="AJ22" i="1"/>
  <c r="V22" i="1" s="1"/>
  <c r="X22" i="1"/>
  <c r="AJ20" i="1"/>
  <c r="V20" i="1" s="1"/>
  <c r="X20" i="1"/>
  <c r="Y20" i="1" s="1"/>
  <c r="AJ19" i="1"/>
  <c r="V19" i="1" s="1"/>
  <c r="W19" i="1" s="1"/>
  <c r="X19" i="1"/>
  <c r="S28" i="1" l="1" a="1"/>
  <c r="S28" i="1" s="1"/>
  <c r="S26" i="1" a="1"/>
  <c r="S26" i="1" s="1"/>
  <c r="S34" i="1"/>
  <c r="Q25" i="1"/>
  <c r="R25" i="1" s="1"/>
  <c r="W25" i="1"/>
  <c r="W33" i="1"/>
  <c r="Q33" i="1"/>
  <c r="R33" i="1" s="1"/>
  <c r="Q34" i="1"/>
  <c r="R34" i="1" s="1"/>
  <c r="W34" i="1"/>
  <c r="S33" i="1"/>
  <c r="Y25" i="1"/>
  <c r="M26" i="1"/>
  <c r="S35" i="1"/>
  <c r="Q26" i="1"/>
  <c r="R26" i="1" s="1"/>
  <c r="Q22" i="1"/>
  <c r="R22" i="1" s="1"/>
  <c r="W22" i="1"/>
  <c r="Y22" i="1"/>
  <c r="S22" i="1" a="1"/>
  <c r="S22" i="1" s="1"/>
  <c r="W28" i="1"/>
  <c r="Q28" i="1"/>
  <c r="R28" i="1" s="1"/>
  <c r="W29" i="1"/>
  <c r="K26" i="1"/>
  <c r="L26" i="1" s="1"/>
  <c r="Y30" i="1"/>
  <c r="M29" i="1"/>
  <c r="Y19" i="1"/>
  <c r="S19" i="1"/>
  <c r="M18" i="1"/>
  <c r="G18" i="1" s="1"/>
  <c r="Q35" i="1"/>
  <c r="R35" i="1" s="1"/>
  <c r="K29" i="1"/>
  <c r="W20" i="1"/>
  <c r="Q19" i="1"/>
  <c r="R19" i="1" s="1"/>
  <c r="K18" i="1"/>
  <c r="G26" i="1" l="1"/>
  <c r="L29" i="1"/>
  <c r="E26" i="1"/>
  <c r="F26" i="1" s="1"/>
  <c r="L18" i="1"/>
  <c r="E18" i="1"/>
  <c r="F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18"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<sst xmlns="http://schemas.openxmlformats.org/spreadsheetml/2006/main" count="179" uniqueCount="120">
  <si>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</si>
  <si>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</si>
  <si>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</si>
  <si>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</si>
  <si>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</si>
  <si>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</si>
  <si>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</si>
  <si>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</si>
  <si>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</si>
  <si>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</si>
  <si>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</si>
  <si>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</si>
  <si>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</si>
  <si>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</si>
  <si>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</si>
  <si>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</si>
  <si>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</si>
  <si>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</si>
  <si>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</si>
  <si>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</si>
  <si>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</si>
  <si>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</si>
  <si>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</si>
  <si>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</si>
  <si>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</si>
  <si>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</si>
  <si>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</si>
  <si>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</si>
  <si>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</si>
  <si>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</si>
  <si>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</si>
  <si>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</si>
  <si>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</si>
  <si>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Vicepresidencia Administrativa y Financiera</t>
  </si>
  <si>
    <t>Documento</t>
  </si>
  <si>
    <t>n</t>
  </si>
  <si>
    <t>Vicepresidencia de Planeación, Riesgos y Entorno</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</si>
  <si>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</si>
  <si>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</si>
  <si>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</si>
  <si>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</si>
  <si>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</si>
  <si>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</si>
  <si>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</si>
  <si>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</si>
  <si>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</si>
  <si>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</si>
  <si>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</si>
  <si>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Proyecto</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</si>
  <si>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</si>
  <si>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</si>
  <si>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</si>
  <si>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2.2.2 Finalización de etapa de construcción e inicio de la etapa de operación y mantenimiento de los proyectos de cuarta generación</t>
  </si>
  <si>
    <t>2.2.3 Gestión para la construcción de las vías primarias bajo el esquema de concesión Programa 4G programadas para el cuatrienio</t>
  </si>
  <si>
    <t xml:space="preserve"> 2.2.3.1 Monitorear la construcción de vias de cuarta generación</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</si>
  <si>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</si>
  <si>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</si>
  <si>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</si>
  <si>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</si>
  <si>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</si>
  <si>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</si>
  <si>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</si>
  <si>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</si>
  <si>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</si>
  <si>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</si>
  <si>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Implementar acciones para el fortalecimiento del Talento Humano</t>
  </si>
  <si>
    <t>Fortalecer la implementación del MIPG</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</si>
  <si>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</si>
  <si>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</si>
  <si>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</si>
  <si>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</si>
  <si>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</si>
  <si>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</si>
  <si>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</si>
  <si>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</si>
  <si>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</si>
  <si>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</si>
  <si>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</si>
  <si>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</si>
  <si>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</si>
  <si>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</si>
  <si>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Monitorear la rehabilitación de vías de cuarta generación</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</si>
  <si>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</si>
  <si>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</si>
  <si>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</si>
  <si>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</si>
  <si>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</si>
  <si>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t>%</t>
  </si>
  <si>
    <t>Preuspuesto Asignado</t>
  </si>
  <si>
    <t>Sin Recursos PGN</t>
  </si>
  <si>
    <t>Meta 2022</t>
  </si>
  <si>
    <t>Plan</t>
  </si>
  <si>
    <t xml:space="preserve">1.1.1 Fortalecimiento de la capacidad de gestión y eficiencia de la ANI </t>
  </si>
  <si>
    <t>1.1.2 Optimización del  sistema de información misional de la Entidad</t>
  </si>
  <si>
    <t>2.1.1 Adjudicación de Proyectos de Infraestructura de Transporte, bajo el esquema de Asociaciones Público Privadas</t>
  </si>
  <si>
    <t>Fecha de actualización 27/01/2022</t>
  </si>
  <si>
    <t>Vicepresidencia Ejecutiva</t>
  </si>
  <si>
    <t xml:space="preserve">Vicepresidencia Ejecutiva
</t>
  </si>
  <si>
    <t>1.1.1.1 Implementar acciones para la mejora del Talento Humano</t>
  </si>
  <si>
    <t>1.1.1.2 Realizar  Informes de seguimiento a la implementación del MIPG</t>
  </si>
  <si>
    <t>1.1.2.1 Implementar los módulos de registro de información</t>
  </si>
  <si>
    <t>2.1.1.1 Estructurar  proyectos a nivel de factibilidad técnica</t>
  </si>
  <si>
    <t xml:space="preserve">2.1.1.2 Adjudicar proyectos de APP </t>
  </si>
  <si>
    <r>
      <t xml:space="preserve">% Avance 
</t>
    </r>
    <r>
      <rPr>
        <b/>
        <sz val="24"/>
        <color theme="0"/>
        <rFont val="Candara"/>
        <family val="2"/>
      </rPr>
      <t>(Respecto a meta de 2022)</t>
    </r>
  </si>
  <si>
    <t>Se finalizó esta actividad con la implementación de los siguientes módulos:
- Atributos de sostenibilidad
- Comisiones y viáticos
- PQRS
- Autorización permisos de viabilidad técnica para transporte de carga extradimensionada y extrapesada
Adicionalmente se realizó un cambio en la página de entrada de ANISCOPIO y se integró a la app WAZE la información del proyecto BTS</t>
  </si>
  <si>
    <t>Al mes de noviembre han entrado en operación los proyectos:
- Transversal del Sisga
- Autopista al Mar 1
- Neiva-Espinal-Girardot
- Conexión Norte
- Chirajara-Fundadores</t>
  </si>
  <si>
    <t>Avances con corte a diciembre de 2022</t>
  </si>
  <si>
    <t>A lo largo de la vigencia se desarrollaron las actividades programadas para avanzar en los convenios suscritos con la Secretaría de Transparencia y la UIAF con el fin de fortalecer los temas de transparencia en la AN</t>
  </si>
  <si>
    <t>Desde la Oficina de Comunicaciones se están desarrollando las mesas de socialización con los diferentes públicos de interés y el acompañamiento de los vicepresidentes o el presidente de la ANI, en estos espacios se evidencia la gestión de los proyectos concecionados y acercamientos estratégicos para apalancar nuevos.
En diciembre se desarrollaron 10 mesas de socialización.</t>
  </si>
  <si>
    <t>Durante el mes de diciembre de consolidó y elaboró el informe de seguimiento a las inversiones en las concesiones portuarias y se verificó el cumplimiento del plan de obras establecido</t>
  </si>
  <si>
    <t>Durante el mes de diciembre se continuaron recibiendo obras en el aeropuerto El Dorado, cumpliéndose con las actividades programadas para la vigencia</t>
  </si>
  <si>
    <t>En el mes de diciembre se finalizó ycon el desarrollo de las actividades programadas para la vigencia, se culminó con las actividades de bienestar, realizando una reunión de cierre, así como la entrega de los recomicimoentos a los mejores empleados. De igual manera se finalizaron las actividades correspondientes al PIC</t>
  </si>
  <si>
    <t>Se realizaron mesas de seguimiento al Plan de Implementación del MIPG para 13 de las 19 políticas (en la gestión acumulada se lograron revisar la totalidad de las políticas). Se registraron los avances de las acciones. Participación mesa de trabajo "Procedimiento de Consulta Pública" y revisión de la política de Mejora Normativa con el DNP. Elaboración del Informe de implementación final vigencia 2022.</t>
  </si>
  <si>
    <t>A lo largo de la vigencia se realizaron las actividades requeridas para el desarrollo de las consultas previas necesarias para el avance de los proyectos, en la vigencia 2022 estas se desarrollaron principalmente en el proyecto del Canal de Dique</t>
  </si>
  <si>
    <t>Durante el mes de diciembre se adjudicó el proyecto del Canal del Dique, con el cual se finalizó la vigencia con los proyectos Accesos Norte II, las troncales del Magdalena 1 y 2 y el proyecto Buga-Loboguerrero-Buenaventura</t>
  </si>
  <si>
    <t>Durante la presente vigencia en el mes de enero se reinicio la operación comercial en el proyecto La Dorada - Chiriguaná, alcanzandose al movilizar 90,575 Toneladas, que junto con las 27,707 movilizadas en el proyecto Bogotá - Belencito aportan a la reactivaciónn de este modo de transporte</t>
  </si>
  <si>
    <t>Con corte al mes de diciembre se ha avanzado en la construcción de 61,55 Km, correspondientes a los proyectos: - Devimed 2,59 Km
- Ruta del Sol III  56,77 Km
Armenia - Pereira - Manizales  2,2</t>
  </si>
  <si>
    <t>En la vigencia 2022 se  avanzó en la estructuración de los proyectos:
- Pasto - Mojarras - Popayan
- Corredor Aguazul – Maní – Puerto Gaitán
- Corredor Villeta – Guaduas  y Calle 80 - Villeta
- Proyecto férreo Dorada-Chiriguaná
Se espera finalizar la estructuración durante la vigencia 2023</t>
  </si>
  <si>
    <t>En la vigencia 2022 se finalizó la construcción de 153,12 Km correspondientes a los siguientes proyectos:
- Conexión Norte 15,53 Km
- Neiva Espinal Girardot 59,77 Km
- Cucuta-Pamplona 9.8 Km
- Mar 2, 13,78 Km
- BBY, 6,54 Km
- Chirajara Fundadores 8,62 Km
- Rumichaca -Pasto 12Km
- Antioquia-Bolivar 5,7Km
- Pacífico 1, 2,56Km
- Magdalena 2, 18Km
- Accesos Norte, 0,82 Km</t>
  </si>
  <si>
    <t>Durante la vigencia 2022 se finalizó la rehabilitación de 409,5 Km, representados en los siguientes proyectos:
- Cambao - Manizales 48,07 Km
- Neiva Espinal Girardot 59,77 Km
- Mar 2 60,15 Km
- Villavicencio - Yopal 151,56 Km
- Antioquia - Bolivar 5,85Km
-Magdalena 2, 47Km
- Accesos Norte 0,4 Km
- Tercer Carril 16,7 Km
- Pacifico 3, 20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</si>
</sst>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0;[Red]\-&quot;$&quot;#,##0"/>
    <numFmt numFmtId="165" formatCode="0.0%"/>
  </numFmts>
  <fonts count="20"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b/>
      <sz val="24"/>
      <color theme="1"/>
      <name val="Candara"/>
      <family val="2"/>
    </font>
    <font>
      <sz val="48"/>
      <color theme="1"/>
      <name val="Candara"/>
      <family val="2"/>
    </font>
    <font>
      <sz val="26"/>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9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2" fillId="0" borderId="11" xfId="0" applyFont="1" applyBorder="1" applyAlignment="1">
      <alignment horizontal="center" vertical="center"/>
    </xf>
    <xf numFmtId="0" fontId="13"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2"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6"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6"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2" fillId="0" borderId="2" xfId="0" applyFont="1" applyBorder="1" applyAlignment="1">
      <alignment horizontal="center" vertical="center"/>
    </xf>
    <xf numFmtId="0" fontId="13"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3"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14"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3"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5"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5"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2" fillId="0" borderId="25" xfId="0" applyFont="1" applyBorder="1" applyAlignment="1">
      <alignment horizontal="center" vertical="center"/>
    </xf>
    <xf numFmtId="0" fontId="13"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0"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165" fontId="3" fillId="11" borderId="2"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5" fontId="3" fillId="11" borderId="2" xfId="0" applyNumberFormat="1" applyFont="1" applyFill="1" applyBorder="1" applyAlignment="1">
      <alignment vertical="center" wrapText="1"/>
    </xf>
    <xf numFmtId="6" fontId="2" fillId="2" borderId="28" xfId="0" applyNumberFormat="1" applyFont="1" applyFill="1" applyBorder="1" applyAlignment="1">
      <alignment horizontal="left" vertical="center" wrapText="1"/>
    </xf>
    <xf numFmtId="0" fontId="2" fillId="2" borderId="28" xfId="0" applyFont="1" applyFill="1" applyBorder="1" applyAlignment="1">
      <alignment horizontal="left" vertical="center" wrapText="1"/>
    </xf>
    <xf numFmtId="0" fontId="4" fillId="0" borderId="0" xfId="0" applyFont="1" applyAlignment="1">
      <alignment horizontal="left" vertical="center"/>
    </xf>
    <xf numFmtId="1" fontId="2" fillId="12" borderId="1" xfId="0" applyNumberFormat="1" applyFont="1" applyFill="1" applyBorder="1" applyAlignment="1">
      <alignment horizontal="center" vertical="center" wrapText="1"/>
    </xf>
    <xf numFmtId="0" fontId="19" fillId="0" borderId="0" xfId="0" applyFont="1" applyAlignment="1">
      <alignment horizontal="center"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2" fillId="2" borderId="23" xfId="1" applyNumberFormat="1" applyFont="1" applyFill="1" applyBorder="1" applyAlignment="1">
      <alignment horizontal="center" vertical="center" wrapText="1"/>
    </xf>
    <xf numFmtId="0" fontId="2" fillId="2" borderId="26" xfId="1" applyNumberFormat="1" applyFont="1" applyFill="1" applyBorder="1" applyAlignment="1">
      <alignment horizontal="center" vertical="center" wrapText="1"/>
    </xf>
    <xf numFmtId="0" fontId="2" fillId="2" borderId="14" xfId="1" applyNumberFormat="1" applyFont="1" applyFill="1" applyBorder="1" applyAlignment="1">
      <alignment horizontal="center" vertical="center" wrapText="1"/>
    </xf>
    <xf numFmtId="9" fontId="2" fillId="2" borderId="14" xfId="1" applyFont="1" applyFill="1" applyBorder="1" applyAlignment="1">
      <alignment horizontal="left" vertical="center" wrapText="1"/>
    </xf>
    <xf numFmtId="9" fontId="2" fillId="2" borderId="19" xfId="1" applyFont="1" applyFill="1" applyBorder="1" applyAlignment="1">
      <alignment horizontal="left" vertical="center" wrapText="1"/>
    </xf>
    <xf numFmtId="1" fontId="2" fillId="10" borderId="1" xfId="0" applyNumberFormat="1" applyFont="1" applyFill="1" applyBorder="1" applyAlignment="1">
      <alignment horizontal="center" vertical="center" wrapText="1"/>
    </xf>
    <xf numFmtId="0" fontId="2" fillId="2" borderId="26" xfId="1" quotePrefix="1" applyNumberFormat="1" applyFont="1" applyFill="1" applyBorder="1" applyAlignment="1">
      <alignment horizontal="center" vertical="center" wrapText="1"/>
    </xf>
    <xf numFmtId="0" fontId="18" fillId="0" borderId="0" xfId="0" applyFont="1" applyAlignment="1">
      <alignment horizontal="center" vertical="center"/>
    </xf>
    <xf numFmtId="165" fontId="3" fillId="4" borderId="2" xfId="0" applyNumberFormat="1" applyFont="1" applyFill="1" applyBorder="1" applyAlignment="1">
      <alignment horizontal="center" vertical="center" wrapText="1"/>
    </xf>
    <xf numFmtId="165" fontId="3" fillId="4" borderId="15"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5" fontId="3" fillId="6" borderId="15" xfId="0" applyNumberFormat="1"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165"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5"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1" xfId="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9" fontId="4" fillId="10" borderId="2" xfId="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21" xfId="0"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165" fontId="3" fillId="11" borderId="11" xfId="0" applyNumberFormat="1" applyFont="1" applyFill="1" applyBorder="1" applyAlignment="1">
      <alignment horizontal="center" vertical="center" wrapText="1"/>
    </xf>
    <xf numFmtId="165" fontId="3" fillId="11" borderId="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6" fontId="2" fillId="2" borderId="10" xfId="0" applyNumberFormat="1"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9" fontId="2" fillId="2" borderId="2" xfId="0" applyNumberFormat="1" applyFont="1" applyFill="1" applyBorder="1" applyAlignment="1">
      <alignment horizontal="center" vertical="center" wrapText="1"/>
    </xf>
    <xf numFmtId="9" fontId="2" fillId="2" borderId="16" xfId="0" applyNumberFormat="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2" borderId="16" xfId="1" applyNumberFormat="1" applyFont="1" applyFill="1" applyBorder="1" applyAlignment="1">
      <alignment horizontal="center" vertical="center" wrapText="1"/>
    </xf>
    <xf numFmtId="9" fontId="2" fillId="2" borderId="23"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12" borderId="23" xfId="1" applyNumberFormat="1" applyFont="1" applyFill="1" applyBorder="1" applyAlignment="1">
      <alignment horizontal="center" vertical="center" wrapText="1"/>
    </xf>
    <xf numFmtId="0" fontId="2" fillId="10" borderId="23" xfId="1" applyNumberFormat="1" applyFont="1" applyFill="1" applyBorder="1" applyAlignment="1">
      <alignment horizontal="center" vertical="center" wrapText="1"/>
    </xf>
    <xf numFmtId="0" fontId="2" fillId="10" borderId="16" xfId="1" applyNumberFormat="1" applyFont="1" applyFill="1" applyBorder="1" applyAlignment="1">
      <alignment horizontal="center" vertical="center" wrapText="1"/>
    </xf>
    <xf numFmtId="9" fontId="4" fillId="11" borderId="23" xfId="1" applyFont="1" applyFill="1" applyBorder="1" applyAlignment="1">
      <alignment horizontal="center" vertical="center" wrapText="1"/>
    </xf>
    <xf numFmtId="9" fontId="4" fillId="11" borderId="16" xfId="1" applyFont="1" applyFill="1" applyBorder="1" applyAlignment="1">
      <alignment horizontal="center" vertical="center" wrapText="1"/>
    </xf>
    <xf numFmtId="0" fontId="2" fillId="2" borderId="23" xfId="1" applyNumberFormat="1" applyFont="1" applyFill="1" applyBorder="1" applyAlignment="1">
      <alignment horizontal="center" vertical="center" wrapText="1"/>
    </xf>
    <xf numFmtId="0" fontId="2" fillId="2" borderId="16" xfId="1" applyNumberFormat="1" applyFont="1" applyFill="1" applyBorder="1" applyAlignment="1">
      <alignment horizontal="center" vertical="center" wrapText="1"/>
    </xf>
    <xf numFmtId="0" fontId="17" fillId="0" borderId="0" xfId="0" applyFont="1" applyAlignment="1">
      <alignment horizontal="left" vertical="center"/>
    </xf>
    <xf numFmtId="164" fontId="2" fillId="2" borderId="18" xfId="0" applyNumberFormat="1" applyFont="1" applyFill="1" applyBorder="1" applyAlignment="1">
      <alignment horizontal="left" vertical="center" wrapText="1"/>
    </xf>
    <xf numFmtId="164" fontId="2" fillId="2" borderId="20" xfId="0" applyNumberFormat="1"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2" borderId="10" xfId="0"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9" fontId="2" fillId="2" borderId="23" xfId="1" applyFont="1" applyFill="1" applyBorder="1" applyAlignment="1">
      <alignment horizontal="center" vertical="center" wrapText="1"/>
    </xf>
    <xf numFmtId="9" fontId="2" fillId="2" borderId="16" xfId="1" applyFont="1" applyFill="1" applyBorder="1" applyAlignment="1">
      <alignment horizontal="center" vertical="center" wrapText="1"/>
    </xf>
    <xf numFmtId="0" fontId="2" fillId="12" borderId="23" xfId="0" applyFont="1" applyFill="1" applyBorder="1" applyAlignment="1">
      <alignment horizontal="center" vertical="center" wrapText="1"/>
    </xf>
    <xf numFmtId="0" fontId="2" fillId="12" borderId="16" xfId="0" applyFont="1" applyFill="1" applyBorder="1" applyAlignment="1">
      <alignment horizontal="center" vertical="center" wrapText="1"/>
    </xf>
    <xf numFmtId="6" fontId="2" fillId="2" borderId="18" xfId="0" applyNumberFormat="1" applyFont="1" applyFill="1" applyBorder="1" applyAlignment="1">
      <alignment horizontal="left" vertical="center" wrapText="1"/>
    </xf>
    <xf numFmtId="6" fontId="2" fillId="2" borderId="18" xfId="0" applyNumberFormat="1"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0" xfId="0" applyFont="1" applyFill="1" applyBorder="1" applyAlignment="1">
      <alignment horizontal="left" vertical="top" wrapText="1"/>
    </xf>
    <xf numFmtId="165" fontId="3" fillId="11" borderId="23" xfId="0" applyNumberFormat="1" applyFont="1" applyFill="1" applyBorder="1" applyAlignment="1">
      <alignment horizontal="left" vertical="center" wrapText="1"/>
    </xf>
    <xf numFmtId="165" fontId="3" fillId="11" borderId="15" xfId="0" applyNumberFormat="1" applyFont="1" applyFill="1" applyBorder="1" applyAlignment="1">
      <alignment horizontal="left" vertical="center" wrapText="1"/>
    </xf>
    <xf numFmtId="165" fontId="3" fillId="11" borderId="16" xfId="0" applyNumberFormat="1" applyFont="1" applyFill="1" applyBorder="1" applyAlignment="1">
      <alignment horizontal="left" vertical="center" wrapText="1"/>
    </xf>
    <xf numFmtId="165" fontId="3" fillId="11" borderId="23" xfId="0" applyNumberFormat="1" applyFont="1" applyFill="1" applyBorder="1" applyAlignment="1">
      <alignment horizontal="center" vertical="center" wrapText="1"/>
    </xf>
    <xf numFmtId="165" fontId="3" fillId="11" borderId="15" xfId="0" applyNumberFormat="1" applyFont="1" applyFill="1" applyBorder="1" applyAlignment="1">
      <alignment horizontal="center" vertical="center" wrapText="1"/>
    </xf>
    <xf numFmtId="165" fontId="3" fillId="11" borderId="16" xfId="0"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0" borderId="16" xfId="0" applyFont="1" applyFill="1" applyBorder="1" applyAlignment="1">
      <alignment horizontal="center" vertical="center" wrapText="1"/>
    </xf>
  </cellXfs>
  <cellStyles count="2">
    <cellStyle name="Normal" xfId="0" builtinId="0"/>
    <cellStyle name="Porcentaje" xfId="1" builtinId="5"/>
  </cellStyles>
  <dxfs count="28">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oneCellAnchor>
    <xdr:from>
      <xdr:col>39</xdr:col>
      <xdr:colOff>0</xdr:colOff>
      <xdr:row>18</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575982</xdr:colOff>
      <xdr:row>18</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47625</xdr:colOff>
      <xdr:row>22</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628931</xdr:colOff>
      <xdr:row>22</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1243853</xdr:colOff>
      <xdr:row>22</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24</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1643057</xdr:colOff>
      <xdr:row>25</xdr:row>
      <xdr:rowOff>166688</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578495" y="3024187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166684</xdr:colOff>
      <xdr:row>25</xdr:row>
      <xdr:rowOff>166686</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02122" y="30241874"/>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2354632</xdr:colOff>
      <xdr:row>25</xdr:row>
      <xdr:rowOff>142875</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290070" y="30218063"/>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4043922</xdr:colOff>
      <xdr:row>25</xdr:row>
      <xdr:rowOff>142875</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979360" y="30218063"/>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3114234</xdr:colOff>
      <xdr:row>25</xdr:row>
      <xdr:rowOff>166688</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049672" y="30241876"/>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890463</xdr:colOff>
      <xdr:row>25</xdr:row>
      <xdr:rowOff>142877</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825901" y="3021806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938892</xdr:colOff>
      <xdr:row>28</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27</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27</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124065</xdr:colOff>
      <xdr:row>28</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28</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28</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748392</xdr:colOff>
      <xdr:row>28</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1607245</xdr:colOff>
      <xdr:row>28</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32</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1057955</xdr:colOff>
      <xdr:row>32</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2131120</xdr:colOff>
      <xdr:row>32</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33</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802820</xdr:colOff>
      <xdr:row>33</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1603565</xdr:colOff>
      <xdr:row>33</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34</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952499</xdr:colOff>
      <xdr:row>34</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1943100</xdr:colOff>
      <xdr:row>2</xdr:row>
      <xdr:rowOff>38100</xdr:rowOff>
    </xdr:from>
    <xdr:ext cx="22538373" cy="2076450"/>
    <xdr:pic>
      <xdr:nvPicPr>
        <xdr:cNvPr id="33" name="Imagen 32">
          <a:extLst>
            <a:ext uri="{FF2B5EF4-FFF2-40B4-BE49-F238E27FC236}">
              <a16:creationId xmlns:a16="http://schemas.microsoft.com/office/drawing/2014/main" id="{14E1847D-A8E7-4531-8031-B5C4D04DB89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40700" y="72390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2286000</xdr:colOff>
      <xdr:row>13</xdr:row>
      <xdr:rowOff>190500</xdr:rowOff>
    </xdr:from>
    <xdr:ext cx="6192114" cy="2552700"/>
    <xdr:pic>
      <xdr:nvPicPr>
        <xdr:cNvPr id="34" name="Imagen 33">
          <a:extLst>
            <a:ext uri="{FF2B5EF4-FFF2-40B4-BE49-F238E27FC236}">
              <a16:creationId xmlns:a16="http://schemas.microsoft.com/office/drawing/2014/main" id="{D4CAB6DD-A8CD-4055-B840-9B11452929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2405300" y="6400800"/>
          <a:ext cx="6192114" cy="25527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0:AR37"/>
  <sheetViews>
    <sheetView showGridLines="0" tabSelected="1" topLeftCell="Z26" zoomScale="40" zoomScaleNormal="40" workbookViewId="0">
      <selection activeCell="T13" sqref="T13"/>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33.5703125" style="1" customWidth="1"/>
    <col min="39" max="39" width="49.42578125" style="1" hidden="1" customWidth="1"/>
    <col min="40" max="40" width="80.140625" style="1" customWidth="1"/>
    <col min="41" max="41" width="14.42578125" style="1" customWidth="1"/>
    <col min="42" max="43" width="11.42578125" style="1"/>
    <col min="44" max="44" width="19" style="1" bestFit="1" customWidth="1"/>
    <col min="45" max="16384" width="11.42578125" style="1"/>
  </cols>
  <sheetData>
    <row r="10" spans="1:40" ht="61.5" x14ac:dyDescent="0.25">
      <c r="A10" s="177" t="s">
        <v>106</v>
      </c>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row>
    <row r="11" spans="1:40" ht="33.75" x14ac:dyDescent="0.25">
      <c r="A11" s="166"/>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row>
    <row r="12" spans="1:40" ht="33.75" x14ac:dyDescent="0.25">
      <c r="A12" s="166"/>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row>
    <row r="13" spans="1:40" ht="145.5" customHeight="1" x14ac:dyDescent="0.25">
      <c r="A13" s="166"/>
      <c r="B13" s="4" t="s">
        <v>0</v>
      </c>
      <c r="C13" s="5">
        <v>1.02</v>
      </c>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row>
    <row r="14" spans="1:40" ht="124.5" customHeight="1" x14ac:dyDescent="0.25">
      <c r="A14" s="166"/>
      <c r="B14" s="4" t="s">
        <v>103</v>
      </c>
      <c r="C14" s="5">
        <v>1</v>
      </c>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row>
    <row r="15" spans="1:40" ht="60" customHeight="1" thickBot="1" x14ac:dyDescent="0.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0" ht="47.25" thickBot="1" x14ac:dyDescent="0.3">
      <c r="E16" s="6" t="s">
        <v>1</v>
      </c>
      <c r="F16" s="7" t="s">
        <v>1</v>
      </c>
      <c r="G16" s="8" t="s">
        <v>1</v>
      </c>
      <c r="H16" s="9"/>
      <c r="K16" s="6" t="s">
        <v>1</v>
      </c>
      <c r="L16" s="7" t="s">
        <v>1</v>
      </c>
      <c r="M16" s="8" t="s">
        <v>1</v>
      </c>
      <c r="Q16" s="6"/>
      <c r="R16" s="7"/>
      <c r="S16" s="8"/>
      <c r="V16" s="6" t="s">
        <v>1</v>
      </c>
      <c r="W16" s="7" t="s">
        <v>1</v>
      </c>
      <c r="X16" s="8" t="s">
        <v>1</v>
      </c>
      <c r="Y16" s="10" t="s">
        <v>1</v>
      </c>
      <c r="AD16" s="11"/>
      <c r="AF16" s="12" t="s">
        <v>1</v>
      </c>
      <c r="AG16" s="13"/>
      <c r="AH16" s="12" t="s">
        <v>1</v>
      </c>
      <c r="AI16" s="14"/>
      <c r="AJ16" s="12" t="s">
        <v>1</v>
      </c>
    </row>
    <row r="17" spans="1:44" ht="189.75" thickBot="1" x14ac:dyDescent="0.3">
      <c r="A17" s="15" t="s">
        <v>2</v>
      </c>
      <c r="B17" s="15" t="s">
        <v>3</v>
      </c>
      <c r="C17" s="15" t="s">
        <v>4</v>
      </c>
      <c r="D17" s="16" t="s">
        <v>5</v>
      </c>
      <c r="E17" s="17" t="s">
        <v>6</v>
      </c>
      <c r="F17" s="18" t="s">
        <v>7</v>
      </c>
      <c r="G17" s="19" t="s">
        <v>8</v>
      </c>
      <c r="H17" s="16" t="s">
        <v>9</v>
      </c>
      <c r="I17" s="16" t="s">
        <v>10</v>
      </c>
      <c r="J17" s="16" t="s">
        <v>5</v>
      </c>
      <c r="K17" s="17" t="s">
        <v>11</v>
      </c>
      <c r="L17" s="18" t="s">
        <v>7</v>
      </c>
      <c r="M17" s="19" t="s">
        <v>8</v>
      </c>
      <c r="N17" s="16" t="s">
        <v>12</v>
      </c>
      <c r="O17" s="16" t="s">
        <v>13</v>
      </c>
      <c r="P17" s="16" t="s">
        <v>14</v>
      </c>
      <c r="Q17" s="17" t="s">
        <v>15</v>
      </c>
      <c r="R17" s="18" t="s">
        <v>7</v>
      </c>
      <c r="S17" s="19" t="s">
        <v>8</v>
      </c>
      <c r="T17" s="16" t="s">
        <v>16</v>
      </c>
      <c r="U17" s="16" t="s">
        <v>14</v>
      </c>
      <c r="V17" s="17" t="s">
        <v>17</v>
      </c>
      <c r="W17" s="18" t="s">
        <v>7</v>
      </c>
      <c r="X17" s="19" t="s">
        <v>8</v>
      </c>
      <c r="Y17" s="16" t="s">
        <v>18</v>
      </c>
      <c r="Z17" s="16" t="s">
        <v>19</v>
      </c>
      <c r="AA17" s="16" t="s">
        <v>20</v>
      </c>
      <c r="AB17" s="16" t="s">
        <v>21</v>
      </c>
      <c r="AC17" s="16" t="s">
        <v>90</v>
      </c>
      <c r="AD17" s="16" t="s">
        <v>22</v>
      </c>
      <c r="AE17" s="16" t="s">
        <v>23</v>
      </c>
      <c r="AF17" s="167"/>
      <c r="AG17" s="167" t="s">
        <v>24</v>
      </c>
      <c r="AH17" s="168"/>
      <c r="AI17" s="169"/>
      <c r="AJ17" s="20" t="s">
        <v>25</v>
      </c>
      <c r="AK17" s="16" t="s">
        <v>26</v>
      </c>
      <c r="AL17" s="21" t="s">
        <v>27</v>
      </c>
      <c r="AM17" s="21" t="s">
        <v>88</v>
      </c>
      <c r="AN17" s="21" t="s">
        <v>28</v>
      </c>
    </row>
    <row r="18" spans="1:44" ht="58.5" customHeight="1" x14ac:dyDescent="0.25">
      <c r="A18" s="187" t="s">
        <v>29</v>
      </c>
      <c r="B18" s="187" t="s">
        <v>30</v>
      </c>
      <c r="C18" s="250" t="s">
        <v>31</v>
      </c>
      <c r="D18" s="207">
        <v>0.4</v>
      </c>
      <c r="E18" s="190" t="e">
        <f>+SUM(K18:K25)*D18</f>
        <v>#DIV/0!</v>
      </c>
      <c r="F18" s="193" t="e">
        <f>+E18/D18</f>
        <v>#DIV/0!</v>
      </c>
      <c r="G18" s="196">
        <f>+SUM(M18:M25)*D18</f>
        <v>0</v>
      </c>
      <c r="H18" s="199"/>
      <c r="I18" s="204" t="s">
        <v>32</v>
      </c>
      <c r="J18" s="207">
        <v>0.49</v>
      </c>
      <c r="K18" s="202" t="e">
        <f>+SUM(V18:V22)*J18</f>
        <v>#DIV/0!</v>
      </c>
      <c r="L18" s="246" t="e">
        <f>+K18/J18</f>
        <v>#DIV/0!</v>
      </c>
      <c r="M18" s="248">
        <f>+SUM(X18:X22)*J18</f>
        <v>0</v>
      </c>
      <c r="N18" s="244"/>
      <c r="O18" s="284" t="s">
        <v>92</v>
      </c>
      <c r="P18" s="287">
        <v>0.6</v>
      </c>
      <c r="Q18" s="22"/>
      <c r="R18" s="23"/>
      <c r="S18" s="24"/>
      <c r="T18" s="262" t="s">
        <v>98</v>
      </c>
      <c r="U18" s="207">
        <v>0.6</v>
      </c>
      <c r="V18" s="27"/>
      <c r="W18" s="28"/>
      <c r="X18" s="29"/>
      <c r="Y18" s="30"/>
      <c r="Z18" s="261" t="s">
        <v>33</v>
      </c>
      <c r="AA18" s="262" t="s">
        <v>65</v>
      </c>
      <c r="AB18" s="262" t="s">
        <v>87</v>
      </c>
      <c r="AC18" s="263">
        <v>100</v>
      </c>
      <c r="AD18" s="264">
        <v>100</v>
      </c>
      <c r="AE18" s="264">
        <v>100</v>
      </c>
      <c r="AF18" s="32"/>
      <c r="AG18" s="266">
        <v>1</v>
      </c>
      <c r="AH18" s="34"/>
      <c r="AI18" s="35"/>
      <c r="AJ18" s="36"/>
      <c r="AK18" s="37"/>
      <c r="AL18" s="268" t="s">
        <v>111</v>
      </c>
      <c r="AM18" s="253">
        <v>595000000</v>
      </c>
      <c r="AN18" s="274"/>
    </row>
    <row r="19" spans="1:44" ht="196.5" customHeight="1" thickBot="1" x14ac:dyDescent="0.3">
      <c r="A19" s="188"/>
      <c r="B19" s="188"/>
      <c r="C19" s="251"/>
      <c r="D19" s="208"/>
      <c r="E19" s="191"/>
      <c r="F19" s="194"/>
      <c r="G19" s="197"/>
      <c r="H19" s="200"/>
      <c r="I19" s="205"/>
      <c r="J19" s="208"/>
      <c r="K19" s="203"/>
      <c r="L19" s="247"/>
      <c r="M19" s="249"/>
      <c r="N19" s="245"/>
      <c r="O19" s="285"/>
      <c r="P19" s="288"/>
      <c r="Q19" s="178" t="e">
        <f>SUM(V19:V21)*P18</f>
        <v>#DIV/0!</v>
      </c>
      <c r="R19" s="181" t="e">
        <f>+Q19/P18</f>
        <v>#DIV/0!</v>
      </c>
      <c r="S19" s="184">
        <f>SUM(X19:X21)/P18</f>
        <v>0</v>
      </c>
      <c r="T19" s="256"/>
      <c r="U19" s="210"/>
      <c r="V19" s="41" t="e">
        <f>+U18*AJ19</f>
        <v>#DIV/0!</v>
      </c>
      <c r="W19" s="42" t="e">
        <f>+V19/U18</f>
        <v>#DIV/0!</v>
      </c>
      <c r="X19" s="43">
        <f>+U18*AF19</f>
        <v>0</v>
      </c>
      <c r="Y19" s="44">
        <f>+X19/U18</f>
        <v>0</v>
      </c>
      <c r="Z19" s="258"/>
      <c r="AA19" s="256"/>
      <c r="AB19" s="256"/>
      <c r="AC19" s="260"/>
      <c r="AD19" s="265"/>
      <c r="AE19" s="265"/>
      <c r="AF19" s="47"/>
      <c r="AG19" s="267"/>
      <c r="AH19" s="49" t="s">
        <v>35</v>
      </c>
      <c r="AI19" s="35" t="s">
        <v>35</v>
      </c>
      <c r="AJ19" s="50" t="e">
        <f>+AE18/AC19</f>
        <v>#DIV/0!</v>
      </c>
      <c r="AK19" s="51"/>
      <c r="AL19" s="269"/>
      <c r="AM19" s="254"/>
      <c r="AN19" s="214"/>
      <c r="AQ19" s="53"/>
      <c r="AR19" s="54"/>
    </row>
    <row r="20" spans="1:44" ht="186" customHeight="1" x14ac:dyDescent="0.25">
      <c r="A20" s="188"/>
      <c r="B20" s="188"/>
      <c r="C20" s="251"/>
      <c r="D20" s="208"/>
      <c r="E20" s="191"/>
      <c r="F20" s="194"/>
      <c r="G20" s="197"/>
      <c r="H20" s="200"/>
      <c r="I20" s="205"/>
      <c r="J20" s="208"/>
      <c r="K20" s="203"/>
      <c r="L20" s="247"/>
      <c r="M20" s="249"/>
      <c r="N20" s="245"/>
      <c r="O20" s="285"/>
      <c r="P20" s="288"/>
      <c r="Q20" s="179"/>
      <c r="R20" s="182"/>
      <c r="S20" s="185"/>
      <c r="T20" s="255" t="s">
        <v>99</v>
      </c>
      <c r="U20" s="223">
        <v>0.4</v>
      </c>
      <c r="V20" s="41">
        <f t="shared" ref="V20:V29" si="0">+U20*AJ20</f>
        <v>0.4</v>
      </c>
      <c r="W20" s="42">
        <f t="shared" ref="W20:W29" si="1">+V20/U20</f>
        <v>1</v>
      </c>
      <c r="X20" s="43">
        <f t="shared" ref="X20:X24" si="2">+U20*AF20</f>
        <v>0</v>
      </c>
      <c r="Y20" s="44">
        <f t="shared" ref="Y20:Y24" si="3">+X20/U20</f>
        <v>0</v>
      </c>
      <c r="Z20" s="257" t="s">
        <v>36</v>
      </c>
      <c r="AA20" s="255" t="s">
        <v>66</v>
      </c>
      <c r="AB20" s="255" t="s">
        <v>87</v>
      </c>
      <c r="AC20" s="259">
        <v>100</v>
      </c>
      <c r="AD20" s="290">
        <v>100</v>
      </c>
      <c r="AE20" s="290">
        <v>100</v>
      </c>
      <c r="AF20" s="47"/>
      <c r="AG20" s="291">
        <v>1</v>
      </c>
      <c r="AH20" s="49" t="s">
        <v>35</v>
      </c>
      <c r="AI20" s="35" t="s">
        <v>35</v>
      </c>
      <c r="AJ20" s="50">
        <f t="shared" ref="AJ20:AJ29" si="4">+AE20/AC20</f>
        <v>1</v>
      </c>
      <c r="AK20" s="51"/>
      <c r="AL20" s="268" t="s">
        <v>112</v>
      </c>
      <c r="AM20" s="271">
        <v>182461598</v>
      </c>
      <c r="AN20" s="273"/>
      <c r="AR20" s="53"/>
    </row>
    <row r="21" spans="1:44" ht="35.25" customHeight="1" thickBot="1" x14ac:dyDescent="0.3">
      <c r="A21" s="188"/>
      <c r="B21" s="188"/>
      <c r="C21" s="251"/>
      <c r="D21" s="208"/>
      <c r="E21" s="191"/>
      <c r="F21" s="194"/>
      <c r="G21" s="197"/>
      <c r="H21" s="200"/>
      <c r="I21" s="205"/>
      <c r="J21" s="208"/>
      <c r="K21" s="203"/>
      <c r="L21" s="247"/>
      <c r="M21" s="249"/>
      <c r="N21" s="245"/>
      <c r="O21" s="286"/>
      <c r="P21" s="289"/>
      <c r="Q21" s="180"/>
      <c r="R21" s="183"/>
      <c r="S21" s="186"/>
      <c r="T21" s="256"/>
      <c r="U21" s="210"/>
      <c r="V21" s="41"/>
      <c r="W21" s="42"/>
      <c r="X21" s="43"/>
      <c r="Y21" s="44"/>
      <c r="Z21" s="258"/>
      <c r="AA21" s="256"/>
      <c r="AB21" s="256"/>
      <c r="AC21" s="260"/>
      <c r="AD21" s="265"/>
      <c r="AE21" s="265"/>
      <c r="AF21" s="47"/>
      <c r="AG21" s="267"/>
      <c r="AH21" s="49"/>
      <c r="AI21" s="35"/>
      <c r="AJ21" s="50"/>
      <c r="AK21" s="51"/>
      <c r="AL21" s="269"/>
      <c r="AM21" s="272"/>
      <c r="AN21" s="214"/>
      <c r="AR21" s="53"/>
    </row>
    <row r="22" spans="1:44" ht="264" customHeight="1" x14ac:dyDescent="0.25">
      <c r="A22" s="188"/>
      <c r="B22" s="188"/>
      <c r="C22" s="251"/>
      <c r="D22" s="208"/>
      <c r="E22" s="191"/>
      <c r="F22" s="194"/>
      <c r="G22" s="197"/>
      <c r="H22" s="200"/>
      <c r="I22" s="206"/>
      <c r="J22" s="210"/>
      <c r="K22" s="203"/>
      <c r="L22" s="247"/>
      <c r="M22" s="249"/>
      <c r="N22" s="245"/>
      <c r="O22" s="161" t="s">
        <v>93</v>
      </c>
      <c r="P22" s="157">
        <v>0.4</v>
      </c>
      <c r="Q22" s="158">
        <f>SUM(V22:V22)*P22</f>
        <v>0.60000000000000009</v>
      </c>
      <c r="R22" s="159">
        <f>+Q22/P22</f>
        <v>1.5000000000000002</v>
      </c>
      <c r="S22" s="75" cm="1">
        <f t="array" ref="S22">SUM(X22:X22/P22)</f>
        <v>0</v>
      </c>
      <c r="T22" s="39" t="s">
        <v>100</v>
      </c>
      <c r="U22" s="40">
        <v>1</v>
      </c>
      <c r="V22" s="41">
        <f t="shared" si="0"/>
        <v>1.5</v>
      </c>
      <c r="W22" s="42">
        <f t="shared" si="1"/>
        <v>1.5</v>
      </c>
      <c r="X22" s="43">
        <f t="shared" si="2"/>
        <v>0</v>
      </c>
      <c r="Y22" s="44">
        <f t="shared" si="3"/>
        <v>0</v>
      </c>
      <c r="Z22" s="45" t="s">
        <v>36</v>
      </c>
      <c r="AA22" s="39" t="s">
        <v>67</v>
      </c>
      <c r="AB22" s="39" t="s">
        <v>37</v>
      </c>
      <c r="AC22" s="46">
        <v>4</v>
      </c>
      <c r="AD22" s="56">
        <v>4</v>
      </c>
      <c r="AE22" s="56">
        <v>6</v>
      </c>
      <c r="AF22" s="47"/>
      <c r="AG22" s="48">
        <v>1.2</v>
      </c>
      <c r="AH22" s="49" t="s">
        <v>35</v>
      </c>
      <c r="AI22" s="35" t="s">
        <v>35</v>
      </c>
      <c r="AJ22" s="50">
        <f t="shared" si="4"/>
        <v>1.5</v>
      </c>
      <c r="AK22" s="51"/>
      <c r="AL22" s="170" t="s">
        <v>104</v>
      </c>
      <c r="AM22" s="162">
        <v>746359556</v>
      </c>
      <c r="AN22" s="52"/>
    </row>
    <row r="23" spans="1:44" ht="118.5" customHeight="1" thickBot="1" x14ac:dyDescent="0.3">
      <c r="A23" s="188"/>
      <c r="B23" s="188"/>
      <c r="C23" s="251"/>
      <c r="D23" s="208"/>
      <c r="E23" s="191"/>
      <c r="F23" s="194"/>
      <c r="G23" s="197"/>
      <c r="H23" s="200"/>
      <c r="I23" s="221" t="s">
        <v>38</v>
      </c>
      <c r="J23" s="223">
        <v>0.51</v>
      </c>
      <c r="K23" s="224"/>
      <c r="L23" s="242"/>
      <c r="M23" s="219"/>
      <c r="N23" s="240"/>
      <c r="O23" s="211" t="s">
        <v>39</v>
      </c>
      <c r="P23" s="211">
        <v>0.49</v>
      </c>
      <c r="Q23" s="215"/>
      <c r="R23" s="231"/>
      <c r="S23" s="238"/>
      <c r="T23" s="39" t="s">
        <v>82</v>
      </c>
      <c r="U23" s="57">
        <v>0.6</v>
      </c>
      <c r="V23" s="41">
        <f t="shared" si="0"/>
        <v>0.6</v>
      </c>
      <c r="W23" s="42">
        <f t="shared" si="1"/>
        <v>1</v>
      </c>
      <c r="X23" s="43">
        <f t="shared" si="2"/>
        <v>0</v>
      </c>
      <c r="Y23" s="44">
        <f t="shared" si="3"/>
        <v>0</v>
      </c>
      <c r="Z23" s="58" t="s">
        <v>36</v>
      </c>
      <c r="AA23" s="39" t="s">
        <v>68</v>
      </c>
      <c r="AB23" s="39" t="s">
        <v>69</v>
      </c>
      <c r="AC23" s="46">
        <v>18</v>
      </c>
      <c r="AD23" s="55">
        <v>18</v>
      </c>
      <c r="AE23" s="55">
        <v>18</v>
      </c>
      <c r="AF23" s="47"/>
      <c r="AG23" s="48">
        <v>1</v>
      </c>
      <c r="AH23" s="49" t="s">
        <v>35</v>
      </c>
      <c r="AI23" s="35" t="s">
        <v>35</v>
      </c>
      <c r="AJ23" s="50">
        <f t="shared" si="4"/>
        <v>1</v>
      </c>
      <c r="AK23" s="51"/>
      <c r="AL23" s="171" t="s">
        <v>113</v>
      </c>
      <c r="AM23" s="162">
        <v>10000000000</v>
      </c>
      <c r="AN23" s="213"/>
    </row>
    <row r="24" spans="1:44" ht="267" customHeight="1" x14ac:dyDescent="0.25">
      <c r="A24" s="188"/>
      <c r="B24" s="188"/>
      <c r="C24" s="251"/>
      <c r="D24" s="208"/>
      <c r="E24" s="192"/>
      <c r="F24" s="195"/>
      <c r="G24" s="198"/>
      <c r="H24" s="201"/>
      <c r="I24" s="205"/>
      <c r="J24" s="208"/>
      <c r="K24" s="225"/>
      <c r="L24" s="243"/>
      <c r="M24" s="220"/>
      <c r="N24" s="241"/>
      <c r="O24" s="212"/>
      <c r="P24" s="212"/>
      <c r="Q24" s="216"/>
      <c r="R24" s="232"/>
      <c r="S24" s="239"/>
      <c r="T24" s="59" t="s">
        <v>83</v>
      </c>
      <c r="U24" s="60">
        <v>0.4</v>
      </c>
      <c r="V24" s="41">
        <f t="shared" si="0"/>
        <v>2.8000000000000003</v>
      </c>
      <c r="W24" s="42">
        <f t="shared" si="1"/>
        <v>7</v>
      </c>
      <c r="X24" s="43">
        <f t="shared" si="2"/>
        <v>0</v>
      </c>
      <c r="Y24" s="44">
        <f t="shared" si="3"/>
        <v>0</v>
      </c>
      <c r="Z24" s="61" t="s">
        <v>42</v>
      </c>
      <c r="AA24" s="59" t="s">
        <v>70</v>
      </c>
      <c r="AB24" s="59" t="s">
        <v>41</v>
      </c>
      <c r="AC24" s="62">
        <v>20</v>
      </c>
      <c r="AD24" s="63">
        <v>20</v>
      </c>
      <c r="AE24" s="63">
        <v>140</v>
      </c>
      <c r="AF24" s="32"/>
      <c r="AG24" s="64">
        <v>1.2</v>
      </c>
      <c r="AH24" s="65" t="s">
        <v>35</v>
      </c>
      <c r="AI24" s="66" t="s">
        <v>35</v>
      </c>
      <c r="AJ24" s="67">
        <f t="shared" si="4"/>
        <v>7</v>
      </c>
      <c r="AK24" s="68"/>
      <c r="AL24" s="170" t="s">
        <v>108</v>
      </c>
      <c r="AM24" s="162">
        <v>300000000</v>
      </c>
      <c r="AN24" s="214"/>
    </row>
    <row r="25" spans="1:44" ht="242.25" customHeight="1" thickBot="1" x14ac:dyDescent="0.3">
      <c r="A25" s="189"/>
      <c r="B25" s="189"/>
      <c r="C25" s="252"/>
      <c r="D25" s="209"/>
      <c r="E25" s="192"/>
      <c r="F25" s="195"/>
      <c r="G25" s="198"/>
      <c r="H25" s="201"/>
      <c r="I25" s="222"/>
      <c r="J25" s="209"/>
      <c r="K25" s="225"/>
      <c r="L25" s="243"/>
      <c r="M25" s="220"/>
      <c r="N25" s="241"/>
      <c r="O25" s="160" t="s">
        <v>43</v>
      </c>
      <c r="P25" s="122">
        <v>0.51</v>
      </c>
      <c r="Q25" s="73" t="e">
        <f>SUM(V25:V25)*#REF!</f>
        <v>#REF!</v>
      </c>
      <c r="R25" s="74" t="e">
        <f>+Q25/#REF!</f>
        <v>#REF!</v>
      </c>
      <c r="S25" s="75" t="e" cm="1">
        <f t="array" ref="S25">SUM(X25:X25/#REF!)</f>
        <v>#REF!</v>
      </c>
      <c r="T25" s="59" t="s">
        <v>84</v>
      </c>
      <c r="U25" s="60">
        <v>1</v>
      </c>
      <c r="V25" s="69">
        <f t="shared" si="0"/>
        <v>1</v>
      </c>
      <c r="W25" s="70">
        <f t="shared" si="1"/>
        <v>1</v>
      </c>
      <c r="X25" s="71">
        <f>+U25*AF25</f>
        <v>0</v>
      </c>
      <c r="Y25" s="72">
        <f>+X25/U25</f>
        <v>0</v>
      </c>
      <c r="Z25" s="61" t="s">
        <v>36</v>
      </c>
      <c r="AA25" s="59" t="s">
        <v>71</v>
      </c>
      <c r="AB25" s="59" t="s">
        <v>91</v>
      </c>
      <c r="AC25" s="62">
        <v>100</v>
      </c>
      <c r="AD25" s="63">
        <v>100</v>
      </c>
      <c r="AE25" s="63">
        <v>100</v>
      </c>
      <c r="AF25" s="32"/>
      <c r="AG25" s="64">
        <v>1</v>
      </c>
      <c r="AH25" s="65" t="s">
        <v>35</v>
      </c>
      <c r="AI25" s="66" t="s">
        <v>35</v>
      </c>
      <c r="AJ25" s="67">
        <f t="shared" si="4"/>
        <v>1</v>
      </c>
      <c r="AK25" s="68"/>
      <c r="AL25" s="171" t="s">
        <v>107</v>
      </c>
      <c r="AM25" s="162">
        <v>64657040</v>
      </c>
      <c r="AN25" s="76"/>
    </row>
    <row r="26" spans="1:44" ht="133.5" customHeight="1" x14ac:dyDescent="0.25">
      <c r="A26" s="187" t="s">
        <v>44</v>
      </c>
      <c r="B26" s="187" t="s">
        <v>45</v>
      </c>
      <c r="C26" s="250" t="s">
        <v>46</v>
      </c>
      <c r="D26" s="207">
        <v>0.6</v>
      </c>
      <c r="E26" s="77" t="e">
        <f>+SUM(K26:K35)*D26</f>
        <v>#REF!</v>
      </c>
      <c r="F26" s="78" t="e">
        <f>+E26/D26</f>
        <v>#REF!</v>
      </c>
      <c r="G26" s="79" t="e">
        <f>+SUM(M26:M35)*D26</f>
        <v>#REF!</v>
      </c>
      <c r="H26" s="217"/>
      <c r="I26" s="204" t="s">
        <v>47</v>
      </c>
      <c r="J26" s="207">
        <v>0.25</v>
      </c>
      <c r="K26" s="80" t="e">
        <f>+SUM(V26:V29)*J26</f>
        <v>#REF!</v>
      </c>
      <c r="L26" s="81" t="e">
        <f>+K26/J26</f>
        <v>#REF!</v>
      </c>
      <c r="M26" s="82" t="e">
        <f>+SUM(X26:X29)*J26</f>
        <v>#REF!</v>
      </c>
      <c r="N26" s="229"/>
      <c r="O26" s="226" t="s">
        <v>94</v>
      </c>
      <c r="P26" s="229">
        <v>0.8</v>
      </c>
      <c r="Q26" s="233" t="e">
        <f>SUM(V26:V27)*#REF!</f>
        <v>#REF!</v>
      </c>
      <c r="R26" s="234" t="e">
        <f>+Q26/#REF!</f>
        <v>#REF!</v>
      </c>
      <c r="S26" s="236" t="e" cm="1">
        <f t="array" ref="S26">SUM(X26:X27/#REF!)</f>
        <v>#REF!</v>
      </c>
      <c r="T26" s="262" t="s">
        <v>101</v>
      </c>
      <c r="U26" s="207">
        <v>0.5</v>
      </c>
      <c r="V26" s="27" t="e">
        <f>+#REF!*AJ26</f>
        <v>#REF!</v>
      </c>
      <c r="W26" s="28" t="e">
        <f>+V26/#REF!</f>
        <v>#REF!</v>
      </c>
      <c r="X26" s="29" t="e">
        <f>+#REF!*AF26</f>
        <v>#REF!</v>
      </c>
      <c r="Y26" s="30" t="e">
        <f>+X26/#REF!</f>
        <v>#REF!</v>
      </c>
      <c r="Z26" s="276" t="s">
        <v>40</v>
      </c>
      <c r="AA26" s="262" t="s">
        <v>72</v>
      </c>
      <c r="AB26" s="262" t="s">
        <v>48</v>
      </c>
      <c r="AC26" s="278">
        <v>4</v>
      </c>
      <c r="AD26" s="292">
        <v>4</v>
      </c>
      <c r="AE26" s="292">
        <v>4</v>
      </c>
      <c r="AF26" s="86"/>
      <c r="AG26" s="291">
        <v>1</v>
      </c>
      <c r="AH26" s="34" t="s">
        <v>35</v>
      </c>
      <c r="AI26" s="87" t="s">
        <v>35</v>
      </c>
      <c r="AJ26" s="36" t="e">
        <f>+AE26/#REF!</f>
        <v>#REF!</v>
      </c>
      <c r="AK26" s="37"/>
      <c r="AL26" s="268" t="s">
        <v>117</v>
      </c>
      <c r="AM26" s="280">
        <v>33024100000</v>
      </c>
      <c r="AN26" s="213"/>
    </row>
    <row r="27" spans="1:44" ht="100.5" customHeight="1" thickBot="1" x14ac:dyDescent="0.3">
      <c r="A27" s="188"/>
      <c r="B27" s="188"/>
      <c r="C27" s="251"/>
      <c r="D27" s="208"/>
      <c r="E27" s="88"/>
      <c r="F27" s="89"/>
      <c r="G27" s="90"/>
      <c r="H27" s="218"/>
      <c r="I27" s="205"/>
      <c r="J27" s="208"/>
      <c r="K27" s="91"/>
      <c r="L27" s="92"/>
      <c r="M27" s="93"/>
      <c r="N27" s="230"/>
      <c r="O27" s="227"/>
      <c r="P27" s="230"/>
      <c r="Q27" s="216"/>
      <c r="R27" s="235"/>
      <c r="S27" s="237"/>
      <c r="T27" s="256"/>
      <c r="U27" s="210"/>
      <c r="V27" s="41">
        <f>+U26*AJ27</f>
        <v>0</v>
      </c>
      <c r="W27" s="42">
        <f>+V27/U26</f>
        <v>0</v>
      </c>
      <c r="X27" s="43">
        <f>+U26*AF27</f>
        <v>0</v>
      </c>
      <c r="Y27" s="44">
        <f>+X27/U26</f>
        <v>0</v>
      </c>
      <c r="Z27" s="277"/>
      <c r="AA27" s="256"/>
      <c r="AB27" s="256"/>
      <c r="AC27" s="279"/>
      <c r="AD27" s="293"/>
      <c r="AE27" s="293"/>
      <c r="AF27" s="47"/>
      <c r="AG27" s="267"/>
      <c r="AH27" s="49" t="s">
        <v>35</v>
      </c>
      <c r="AI27" s="94" t="s">
        <v>35</v>
      </c>
      <c r="AJ27" s="50">
        <f>+AE27/AC26</f>
        <v>0</v>
      </c>
      <c r="AK27" s="51"/>
      <c r="AL27" s="269"/>
      <c r="AM27" s="254"/>
      <c r="AN27" s="213"/>
    </row>
    <row r="28" spans="1:44" ht="293.25" customHeight="1" thickBot="1" x14ac:dyDescent="0.3">
      <c r="A28" s="188"/>
      <c r="B28" s="188"/>
      <c r="C28" s="251"/>
      <c r="D28" s="208"/>
      <c r="E28" s="88"/>
      <c r="F28" s="89"/>
      <c r="G28" s="90"/>
      <c r="H28" s="218"/>
      <c r="I28" s="205"/>
      <c r="J28" s="208"/>
      <c r="K28" s="91"/>
      <c r="L28" s="92"/>
      <c r="M28" s="93"/>
      <c r="N28" s="230"/>
      <c r="O28" s="228"/>
      <c r="P28" s="275"/>
      <c r="Q28" s="95">
        <f>SUM(V28:V28)*P26</f>
        <v>0.4</v>
      </c>
      <c r="R28" s="96">
        <f>+Q28/P26</f>
        <v>0.5</v>
      </c>
      <c r="S28" s="97" cm="1">
        <f t="array" ref="S28">SUM(X28:X28/P26)</f>
        <v>0</v>
      </c>
      <c r="T28" s="59" t="s">
        <v>102</v>
      </c>
      <c r="U28" s="98">
        <v>0.5</v>
      </c>
      <c r="V28" s="69">
        <f t="shared" si="0"/>
        <v>0.5</v>
      </c>
      <c r="W28" s="70">
        <f t="shared" si="1"/>
        <v>1</v>
      </c>
      <c r="X28" s="71">
        <f>+U28*AF28</f>
        <v>0</v>
      </c>
      <c r="Y28" s="72">
        <f>+X28/U28</f>
        <v>0</v>
      </c>
      <c r="Z28" s="99" t="s">
        <v>49</v>
      </c>
      <c r="AA28" s="59" t="s">
        <v>73</v>
      </c>
      <c r="AB28" s="59" t="s">
        <v>48</v>
      </c>
      <c r="AC28" s="62">
        <v>5</v>
      </c>
      <c r="AD28" s="63">
        <v>5</v>
      </c>
      <c r="AE28" s="63">
        <v>5</v>
      </c>
      <c r="AF28" s="32"/>
      <c r="AG28" s="64">
        <v>1</v>
      </c>
      <c r="AH28" s="65" t="s">
        <v>35</v>
      </c>
      <c r="AI28" s="100" t="s">
        <v>35</v>
      </c>
      <c r="AJ28" s="67">
        <f t="shared" si="4"/>
        <v>1</v>
      </c>
      <c r="AK28" s="68"/>
      <c r="AL28" s="170" t="s">
        <v>114</v>
      </c>
      <c r="AM28" s="163" t="s">
        <v>89</v>
      </c>
      <c r="AN28" s="76"/>
    </row>
    <row r="29" spans="1:44" ht="265.5" customHeight="1" thickBot="1" x14ac:dyDescent="0.3">
      <c r="A29" s="188"/>
      <c r="B29" s="188"/>
      <c r="C29" s="251"/>
      <c r="D29" s="208"/>
      <c r="E29" s="88"/>
      <c r="F29" s="89"/>
      <c r="G29" s="90"/>
      <c r="H29" s="218"/>
      <c r="I29" s="204" t="s">
        <v>50</v>
      </c>
      <c r="J29" s="207">
        <v>0.45</v>
      </c>
      <c r="K29" s="101">
        <f>+SUM(V29:V35)*J29</f>
        <v>4.4207795114055557</v>
      </c>
      <c r="L29" s="102">
        <f>+K29/J29</f>
        <v>9.8239544697901238</v>
      </c>
      <c r="M29" s="103">
        <f>+SUM(X29:X35)*J29</f>
        <v>0</v>
      </c>
      <c r="N29" s="229"/>
      <c r="O29" s="83" t="s">
        <v>51</v>
      </c>
      <c r="P29" s="83">
        <v>0.15</v>
      </c>
      <c r="Q29" s="104"/>
      <c r="R29" s="105"/>
      <c r="S29" s="106"/>
      <c r="T29" s="25" t="s">
        <v>85</v>
      </c>
      <c r="U29" s="26">
        <v>1</v>
      </c>
      <c r="V29" s="27">
        <f t="shared" si="0"/>
        <v>0.90541335686966751</v>
      </c>
      <c r="W29" s="28">
        <f t="shared" si="1"/>
        <v>0.90541335686966751</v>
      </c>
      <c r="X29" s="29"/>
      <c r="Y29" s="30"/>
      <c r="Z29" s="84" t="s">
        <v>97</v>
      </c>
      <c r="AA29" s="25" t="s">
        <v>74</v>
      </c>
      <c r="AB29" s="25" t="s">
        <v>75</v>
      </c>
      <c r="AC29" s="62">
        <v>67.98</v>
      </c>
      <c r="AD29" s="107">
        <v>67.98</v>
      </c>
      <c r="AE29" s="31">
        <v>61.55</v>
      </c>
      <c r="AF29" s="86"/>
      <c r="AG29" s="33">
        <f>AE29/AD29</f>
        <v>0.90541335686966751</v>
      </c>
      <c r="AH29" s="34"/>
      <c r="AI29" s="108"/>
      <c r="AJ29" s="36">
        <f t="shared" si="4"/>
        <v>0.90541335686966751</v>
      </c>
      <c r="AK29" s="37"/>
      <c r="AL29" s="171" t="s">
        <v>116</v>
      </c>
      <c r="AM29" s="281">
        <v>4351815240292</v>
      </c>
      <c r="AN29" s="38"/>
      <c r="AP29" s="109"/>
    </row>
    <row r="30" spans="1:44" ht="237" thickBot="1" x14ac:dyDescent="0.3">
      <c r="A30" s="188"/>
      <c r="B30" s="188"/>
      <c r="C30" s="251"/>
      <c r="D30" s="208"/>
      <c r="E30" s="88"/>
      <c r="F30" s="89"/>
      <c r="G30" s="90"/>
      <c r="H30" s="218"/>
      <c r="I30" s="205"/>
      <c r="J30" s="208"/>
      <c r="K30" s="110"/>
      <c r="L30" s="111"/>
      <c r="M30" s="112"/>
      <c r="N30" s="230"/>
      <c r="O30" s="113" t="s">
        <v>52</v>
      </c>
      <c r="P30" s="113">
        <v>0.05</v>
      </c>
      <c r="Q30" s="114"/>
      <c r="R30" s="115"/>
      <c r="S30" s="116"/>
      <c r="T30" s="39" t="s">
        <v>86</v>
      </c>
      <c r="U30" s="40">
        <v>1</v>
      </c>
      <c r="V30" s="41">
        <f t="shared" ref="V30:V35" si="5">+U30*AJ30</f>
        <v>1</v>
      </c>
      <c r="W30" s="42">
        <f t="shared" ref="W30:W35" si="6">+V30/U30</f>
        <v>1</v>
      </c>
      <c r="X30" s="43">
        <f>+U30*AF30</f>
        <v>0</v>
      </c>
      <c r="Y30" s="44">
        <f>+X30/U30</f>
        <v>0</v>
      </c>
      <c r="Z30" s="58" t="s">
        <v>96</v>
      </c>
      <c r="AA30" s="39" t="s">
        <v>76</v>
      </c>
      <c r="AB30" s="39" t="s">
        <v>69</v>
      </c>
      <c r="AC30" s="165">
        <v>5</v>
      </c>
      <c r="AD30" s="175">
        <v>5</v>
      </c>
      <c r="AE30" s="175">
        <v>5</v>
      </c>
      <c r="AF30" s="47"/>
      <c r="AG30" s="33">
        <f>AE30/AD30</f>
        <v>1</v>
      </c>
      <c r="AH30" s="49" t="s">
        <v>35</v>
      </c>
      <c r="AI30" s="117" t="s">
        <v>35</v>
      </c>
      <c r="AJ30" s="50">
        <f t="shared" ref="AJ30:AJ35" si="7">+AE30/AC30</f>
        <v>1</v>
      </c>
      <c r="AK30" s="51"/>
      <c r="AL30" s="170" t="s">
        <v>105</v>
      </c>
      <c r="AM30" s="282"/>
      <c r="AN30" s="52"/>
      <c r="AP30" s="109"/>
    </row>
    <row r="31" spans="1:44" ht="348" customHeight="1" thickBot="1" x14ac:dyDescent="0.3">
      <c r="A31" s="188"/>
      <c r="B31" s="188"/>
      <c r="C31" s="251"/>
      <c r="D31" s="208"/>
      <c r="E31" s="88"/>
      <c r="F31" s="89"/>
      <c r="G31" s="90"/>
      <c r="H31" s="218"/>
      <c r="I31" s="205"/>
      <c r="J31" s="208"/>
      <c r="K31" s="110"/>
      <c r="L31" s="111"/>
      <c r="M31" s="112"/>
      <c r="N31" s="230"/>
      <c r="O31" s="113" t="s">
        <v>53</v>
      </c>
      <c r="P31" s="113">
        <v>0.4</v>
      </c>
      <c r="Q31" s="114"/>
      <c r="R31" s="115"/>
      <c r="S31" s="116"/>
      <c r="T31" s="39" t="s">
        <v>54</v>
      </c>
      <c r="U31" s="40">
        <v>1</v>
      </c>
      <c r="V31" s="41">
        <f t="shared" si="5"/>
        <v>0.92530819434372746</v>
      </c>
      <c r="W31" s="42">
        <f t="shared" si="6"/>
        <v>0.92530819434372746</v>
      </c>
      <c r="X31" s="43"/>
      <c r="Y31" s="44"/>
      <c r="Z31" s="58" t="s">
        <v>96</v>
      </c>
      <c r="AA31" s="39" t="s">
        <v>77</v>
      </c>
      <c r="AB31" s="39" t="s">
        <v>75</v>
      </c>
      <c r="AC31" s="62">
        <v>165.48</v>
      </c>
      <c r="AD31" s="118">
        <v>165.48</v>
      </c>
      <c r="AE31" s="56">
        <v>153.12</v>
      </c>
      <c r="AF31" s="47"/>
      <c r="AG31" s="33">
        <f>AE31/AD31</f>
        <v>0.92530819434372746</v>
      </c>
      <c r="AH31" s="49"/>
      <c r="AI31" s="117"/>
      <c r="AJ31" s="50">
        <f t="shared" si="7"/>
        <v>0.92530819434372746</v>
      </c>
      <c r="AK31" s="51"/>
      <c r="AL31" s="171" t="s">
        <v>118</v>
      </c>
      <c r="AM31" s="282"/>
      <c r="AN31" s="173"/>
      <c r="AP31" s="109"/>
    </row>
    <row r="32" spans="1:44" ht="368.25" customHeight="1" thickBot="1" x14ac:dyDescent="0.3">
      <c r="A32" s="188"/>
      <c r="B32" s="188"/>
      <c r="C32" s="251"/>
      <c r="D32" s="208"/>
      <c r="E32" s="88"/>
      <c r="F32" s="89"/>
      <c r="G32" s="90"/>
      <c r="H32" s="218"/>
      <c r="I32" s="205"/>
      <c r="J32" s="208"/>
      <c r="K32" s="119"/>
      <c r="L32" s="120"/>
      <c r="M32" s="121"/>
      <c r="N32" s="230"/>
      <c r="O32" s="122" t="s">
        <v>55</v>
      </c>
      <c r="P32" s="122">
        <v>0.4</v>
      </c>
      <c r="Q32" s="95"/>
      <c r="R32" s="74"/>
      <c r="S32" s="123"/>
      <c r="T32" s="59" t="s">
        <v>56</v>
      </c>
      <c r="U32" s="98">
        <v>1</v>
      </c>
      <c r="V32" s="69">
        <f t="shared" si="5"/>
        <v>0.99323291857672991</v>
      </c>
      <c r="W32" s="70">
        <f t="shared" si="6"/>
        <v>0.99323291857672991</v>
      </c>
      <c r="X32" s="71"/>
      <c r="Y32" s="72"/>
      <c r="Z32" s="61" t="s">
        <v>96</v>
      </c>
      <c r="AA32" s="59" t="s">
        <v>81</v>
      </c>
      <c r="AB32" s="59" t="s">
        <v>75</v>
      </c>
      <c r="AC32" s="85">
        <v>412.29</v>
      </c>
      <c r="AD32" s="124">
        <v>412.29</v>
      </c>
      <c r="AE32" s="125">
        <v>409.5</v>
      </c>
      <c r="AF32" s="32"/>
      <c r="AG32" s="33">
        <f>AE32/AD32</f>
        <v>0.99323291857672991</v>
      </c>
      <c r="AH32" s="65"/>
      <c r="AI32" s="126"/>
      <c r="AJ32" s="67">
        <f t="shared" si="7"/>
        <v>0.99323291857672991</v>
      </c>
      <c r="AK32" s="68"/>
      <c r="AL32" s="170" t="s">
        <v>119</v>
      </c>
      <c r="AM32" s="283"/>
      <c r="AN32" s="174"/>
      <c r="AP32" s="109"/>
    </row>
    <row r="33" spans="1:40" ht="324.75" customHeight="1" thickBot="1" x14ac:dyDescent="0.3">
      <c r="A33" s="188"/>
      <c r="B33" s="188"/>
      <c r="C33" s="251"/>
      <c r="D33" s="208"/>
      <c r="E33" s="88"/>
      <c r="F33" s="89"/>
      <c r="G33" s="90"/>
      <c r="H33" s="218"/>
      <c r="I33" s="204" t="s">
        <v>57</v>
      </c>
      <c r="J33" s="207">
        <v>0.3</v>
      </c>
      <c r="K33" s="127"/>
      <c r="L33" s="102"/>
      <c r="M33" s="103"/>
      <c r="N33" s="226"/>
      <c r="O33" s="128" t="s">
        <v>58</v>
      </c>
      <c r="P33" s="83">
        <v>0.35</v>
      </c>
      <c r="Q33" s="129">
        <f>+V33*P33</f>
        <v>0.35</v>
      </c>
      <c r="R33" s="105">
        <f>+Q33/P33</f>
        <v>1</v>
      </c>
      <c r="S33" s="106">
        <f>+X33/P33</f>
        <v>0</v>
      </c>
      <c r="T33" s="25" t="s">
        <v>59</v>
      </c>
      <c r="U33" s="26">
        <v>1</v>
      </c>
      <c r="V33" s="27">
        <f t="shared" si="5"/>
        <v>1</v>
      </c>
      <c r="W33" s="28">
        <f t="shared" si="6"/>
        <v>1</v>
      </c>
      <c r="X33" s="29">
        <f>+U33*AF33</f>
        <v>0</v>
      </c>
      <c r="Y33" s="30">
        <f>+X33/U33</f>
        <v>0</v>
      </c>
      <c r="Z33" s="84" t="s">
        <v>62</v>
      </c>
      <c r="AA33" s="25" t="s">
        <v>78</v>
      </c>
      <c r="AB33" s="25" t="s">
        <v>75</v>
      </c>
      <c r="AC33" s="85">
        <v>1077</v>
      </c>
      <c r="AD33" s="31">
        <v>1077</v>
      </c>
      <c r="AE33" s="31">
        <v>1077</v>
      </c>
      <c r="AF33" s="86"/>
      <c r="AG33" s="33">
        <v>1</v>
      </c>
      <c r="AH33" s="34" t="s">
        <v>35</v>
      </c>
      <c r="AI33" s="87" t="s">
        <v>35</v>
      </c>
      <c r="AJ33" s="36">
        <f t="shared" si="7"/>
        <v>1</v>
      </c>
      <c r="AK33" s="37"/>
      <c r="AL33" s="176" t="s">
        <v>115</v>
      </c>
      <c r="AM33" s="162">
        <v>97359978684</v>
      </c>
      <c r="AN33" s="38"/>
    </row>
    <row r="34" spans="1:40" ht="223.5" customHeight="1" x14ac:dyDescent="0.25">
      <c r="A34" s="188"/>
      <c r="B34" s="188"/>
      <c r="C34" s="251"/>
      <c r="D34" s="208"/>
      <c r="E34" s="88"/>
      <c r="F34" s="89"/>
      <c r="G34" s="90"/>
      <c r="H34" s="218"/>
      <c r="I34" s="205"/>
      <c r="J34" s="208"/>
      <c r="K34" s="130"/>
      <c r="L34" s="111"/>
      <c r="M34" s="112"/>
      <c r="N34" s="227"/>
      <c r="O34" s="131" t="s">
        <v>60</v>
      </c>
      <c r="P34" s="113">
        <v>0.35</v>
      </c>
      <c r="Q34" s="132">
        <f>+V34*P34</f>
        <v>1.4</v>
      </c>
      <c r="R34" s="115">
        <f>+Q34/P34</f>
        <v>4</v>
      </c>
      <c r="S34" s="116">
        <f>+X34/P34</f>
        <v>0</v>
      </c>
      <c r="T34" s="39" t="s">
        <v>61</v>
      </c>
      <c r="U34" s="40">
        <v>1</v>
      </c>
      <c r="V34" s="41">
        <f t="shared" si="5"/>
        <v>4</v>
      </c>
      <c r="W34" s="42">
        <f t="shared" si="6"/>
        <v>4</v>
      </c>
      <c r="X34" s="43">
        <f>+U34*AF34</f>
        <v>0</v>
      </c>
      <c r="Y34" s="44">
        <f>+X34/U34</f>
        <v>0</v>
      </c>
      <c r="Z34" s="58" t="s">
        <v>62</v>
      </c>
      <c r="AA34" s="39" t="s">
        <v>79</v>
      </c>
      <c r="AB34" s="39" t="s">
        <v>21</v>
      </c>
      <c r="AC34" s="46">
        <v>1</v>
      </c>
      <c r="AD34" s="55">
        <v>1</v>
      </c>
      <c r="AE34" s="55">
        <v>4</v>
      </c>
      <c r="AF34" s="47"/>
      <c r="AG34" s="48">
        <v>1.2</v>
      </c>
      <c r="AH34" s="49" t="s">
        <v>35</v>
      </c>
      <c r="AI34" s="35" t="s">
        <v>35</v>
      </c>
      <c r="AJ34" s="50">
        <f t="shared" si="7"/>
        <v>4</v>
      </c>
      <c r="AK34" s="51"/>
      <c r="AL34" s="170" t="s">
        <v>110</v>
      </c>
      <c r="AM34" s="162">
        <v>6042022926</v>
      </c>
      <c r="AN34" s="52"/>
    </row>
    <row r="35" spans="1:40" ht="192.75" customHeight="1" thickBot="1" x14ac:dyDescent="0.3">
      <c r="A35" s="189"/>
      <c r="B35" s="189"/>
      <c r="C35" s="252"/>
      <c r="D35" s="209"/>
      <c r="E35" s="133"/>
      <c r="F35" s="134"/>
      <c r="G35" s="135"/>
      <c r="H35" s="218"/>
      <c r="I35" s="222"/>
      <c r="J35" s="209"/>
      <c r="K35" s="136"/>
      <c r="L35" s="137"/>
      <c r="M35" s="138"/>
      <c r="N35" s="228"/>
      <c r="O35" s="139" t="s">
        <v>63</v>
      </c>
      <c r="P35" s="113">
        <v>0.3</v>
      </c>
      <c r="Q35" s="136">
        <f>+V35*P35</f>
        <v>0.3</v>
      </c>
      <c r="R35" s="137">
        <f>+Q35/P35</f>
        <v>1</v>
      </c>
      <c r="S35" s="138">
        <f>+X35/P35</f>
        <v>0</v>
      </c>
      <c r="T35" s="140" t="s">
        <v>64</v>
      </c>
      <c r="U35" s="141">
        <v>1</v>
      </c>
      <c r="V35" s="142">
        <f t="shared" si="5"/>
        <v>1</v>
      </c>
      <c r="W35" s="143">
        <f t="shared" si="6"/>
        <v>1</v>
      </c>
      <c r="X35" s="144">
        <f>+U35*AF35</f>
        <v>0</v>
      </c>
      <c r="Y35" s="145">
        <f>+X35/U35</f>
        <v>0</v>
      </c>
      <c r="Z35" s="146" t="s">
        <v>62</v>
      </c>
      <c r="AA35" s="140" t="s">
        <v>80</v>
      </c>
      <c r="AB35" s="140" t="s">
        <v>34</v>
      </c>
      <c r="AC35" s="147">
        <v>5</v>
      </c>
      <c r="AD35" s="148">
        <v>5</v>
      </c>
      <c r="AE35" s="148">
        <v>5</v>
      </c>
      <c r="AF35" s="149"/>
      <c r="AG35" s="150">
        <v>1</v>
      </c>
      <c r="AH35" s="151" t="s">
        <v>35</v>
      </c>
      <c r="AI35" s="152" t="s">
        <v>35</v>
      </c>
      <c r="AJ35" s="153">
        <f t="shared" si="7"/>
        <v>1</v>
      </c>
      <c r="AK35" s="154"/>
      <c r="AL35" s="172" t="s">
        <v>109</v>
      </c>
      <c r="AM35" s="162">
        <v>4056837754</v>
      </c>
      <c r="AN35" s="155"/>
    </row>
    <row r="36" spans="1:40" ht="31.5" x14ac:dyDescent="0.25">
      <c r="A36" s="270"/>
      <c r="B36" s="270"/>
      <c r="C36" s="270"/>
      <c r="D36" s="270"/>
      <c r="E36" s="270"/>
      <c r="F36" s="270"/>
      <c r="G36" s="270"/>
      <c r="H36" s="270"/>
      <c r="I36" s="270"/>
      <c r="J36" s="270"/>
      <c r="K36" s="270"/>
      <c r="L36" s="270"/>
      <c r="M36" s="270"/>
      <c r="N36" s="270"/>
      <c r="O36" s="270"/>
    </row>
    <row r="37" spans="1:40" x14ac:dyDescent="0.25">
      <c r="A37" s="164" t="s">
        <v>95</v>
      </c>
      <c r="AL37" s="156"/>
      <c r="AM37" s="156"/>
      <c r="AN37" s="156"/>
    </row>
  </sheetData>
  <autoFilter ref="C17:AL35" xr:uid="{0E8F8555-1EAE-49D9-BBA9-1382328AF5D6}">
    <filterColumn colId="29" showButton="0"/>
    <filterColumn colId="30" showButton="0"/>
    <filterColumn colId="31" showButton="0"/>
  </autoFilter>
  <mergeCells count="89">
    <mergeCell ref="AD20:AD21"/>
    <mergeCell ref="AE20:AE21"/>
    <mergeCell ref="AG20:AG21"/>
    <mergeCell ref="AL20:AL21"/>
    <mergeCell ref="AD26:AD27"/>
    <mergeCell ref="AE26:AE27"/>
    <mergeCell ref="AG26:AG27"/>
    <mergeCell ref="AL26:AL27"/>
    <mergeCell ref="A36:O36"/>
    <mergeCell ref="AM20:AM21"/>
    <mergeCell ref="AN20:AN21"/>
    <mergeCell ref="AN18:AN19"/>
    <mergeCell ref="P26:P28"/>
    <mergeCell ref="T26:T27"/>
    <mergeCell ref="U26:U27"/>
    <mergeCell ref="Z26:Z27"/>
    <mergeCell ref="AA26:AA27"/>
    <mergeCell ref="AB26:AB27"/>
    <mergeCell ref="AC26:AC27"/>
    <mergeCell ref="AM26:AM27"/>
    <mergeCell ref="AM29:AM32"/>
    <mergeCell ref="O18:O21"/>
    <mergeCell ref="P18:P21"/>
    <mergeCell ref="T18:T19"/>
    <mergeCell ref="AM18:AM19"/>
    <mergeCell ref="T20:T21"/>
    <mergeCell ref="U20:U21"/>
    <mergeCell ref="Z20:Z21"/>
    <mergeCell ref="AA20:AA21"/>
    <mergeCell ref="AB20:AB21"/>
    <mergeCell ref="AC20:AC21"/>
    <mergeCell ref="U18:U19"/>
    <mergeCell ref="Z18:Z19"/>
    <mergeCell ref="AA18:AA19"/>
    <mergeCell ref="AB18:AB19"/>
    <mergeCell ref="AC18:AC19"/>
    <mergeCell ref="AD18:AD19"/>
    <mergeCell ref="AE18:AE19"/>
    <mergeCell ref="AG18:AG19"/>
    <mergeCell ref="AL18:AL19"/>
    <mergeCell ref="C18:C25"/>
    <mergeCell ref="A18:A25"/>
    <mergeCell ref="D26:D35"/>
    <mergeCell ref="C26:C35"/>
    <mergeCell ref="B26:B35"/>
    <mergeCell ref="A26:A35"/>
    <mergeCell ref="O23:O24"/>
    <mergeCell ref="N23:N25"/>
    <mergeCell ref="L23:L25"/>
    <mergeCell ref="N18:N22"/>
    <mergeCell ref="O26:O28"/>
    <mergeCell ref="L18:L22"/>
    <mergeCell ref="M18:M22"/>
    <mergeCell ref="R23:R24"/>
    <mergeCell ref="Q26:Q27"/>
    <mergeCell ref="R26:R27"/>
    <mergeCell ref="S26:S27"/>
    <mergeCell ref="AN26:AN27"/>
    <mergeCell ref="S23:S24"/>
    <mergeCell ref="N33:N35"/>
    <mergeCell ref="I29:I32"/>
    <mergeCell ref="J29:J32"/>
    <mergeCell ref="N29:N32"/>
    <mergeCell ref="J26:J28"/>
    <mergeCell ref="N26:N28"/>
    <mergeCell ref="H26:H35"/>
    <mergeCell ref="I26:I28"/>
    <mergeCell ref="M23:M25"/>
    <mergeCell ref="I23:I25"/>
    <mergeCell ref="I33:I35"/>
    <mergeCell ref="J33:J35"/>
    <mergeCell ref="J23:J25"/>
    <mergeCell ref="K23:K25"/>
    <mergeCell ref="A10:AN10"/>
    <mergeCell ref="Q19:Q21"/>
    <mergeCell ref="R19:R21"/>
    <mergeCell ref="S19:S21"/>
    <mergeCell ref="B18:B25"/>
    <mergeCell ref="E18:E25"/>
    <mergeCell ref="F18:F25"/>
    <mergeCell ref="G18:G25"/>
    <mergeCell ref="H18:H25"/>
    <mergeCell ref="K18:K22"/>
    <mergeCell ref="I18:I22"/>
    <mergeCell ref="D18:D25"/>
    <mergeCell ref="J18:J22"/>
    <mergeCell ref="P23:P24"/>
    <mergeCell ref="AN23:AN24"/>
    <mergeCell ref="Q23:Q24"/>
  </mergeCells>
  <conditionalFormatting sqref="AH27:AH28 AH31:AH35">
    <cfRule type="expression" dxfId="27" priority="25">
      <formula>+AND(AD27=0%,AE27=0%)</formula>
    </cfRule>
    <cfRule type="expression" dxfId="26" priority="29">
      <formula>+AND(AF27&gt;=70%,AF27&lt;90%)</formula>
    </cfRule>
    <cfRule type="expression" dxfId="25" priority="30">
      <formula>+AND(AD27&lt;&gt;0%,AE27=0%)</formula>
    </cfRule>
    <cfRule type="expression" dxfId="24" priority="31">
      <formula>AF27&gt;=90%</formula>
    </cfRule>
  </conditionalFormatting>
  <conditionalFormatting sqref="AH27:AH28 AH31:AH35">
    <cfRule type="expression" dxfId="23" priority="24">
      <formula>+AND(AF27&gt;0%,AF27&lt;=69.9999999999999%,AD27&lt;&gt;0%)</formula>
    </cfRule>
  </conditionalFormatting>
  <conditionalFormatting sqref="AH26">
    <cfRule type="expression" dxfId="22" priority="20">
      <formula>+AND(AD26=0%,AE26=0%)</formula>
    </cfRule>
    <cfRule type="expression" dxfId="21" priority="21">
      <formula>+AND(AF26&gt;=70%,AF26&lt;90%)</formula>
    </cfRule>
    <cfRule type="expression" dxfId="20" priority="22">
      <formula>+AND(AD26&lt;&gt;0%,AE26=0%)</formula>
    </cfRule>
    <cfRule type="expression" dxfId="19" priority="23">
      <formula>AF26&gt;=90%</formula>
    </cfRule>
  </conditionalFormatting>
  <conditionalFormatting sqref="AH26">
    <cfRule type="expression" dxfId="18" priority="19">
      <formula>+AND(AF26&gt;0%,AF26&lt;=69.9999999999999%,AD26&lt;&gt;0%)</formula>
    </cfRule>
  </conditionalFormatting>
  <conditionalFormatting sqref="AK31:AK35 AK18:AK28">
    <cfRule type="iconSet" priority="32">
      <iconSet iconSet="4TrafficLights">
        <cfvo type="percent" val="0"/>
        <cfvo type="num" val="0" gte="0"/>
        <cfvo type="num" val="70"/>
        <cfvo type="num" val="90" gte="0"/>
      </iconSet>
    </cfRule>
  </conditionalFormatting>
  <conditionalFormatting sqref="AH29">
    <cfRule type="expression" dxfId="17" priority="7">
      <formula>+AND(AF29&gt;0%,AF29&lt;=69.9999999999999%,AD29&lt;&gt;0%)</formula>
    </cfRule>
  </conditionalFormatting>
  <conditionalFormatting sqref="AH30">
    <cfRule type="expression" dxfId="16" priority="14">
      <formula>+AND(AD30=0%,AE30=0%)</formula>
    </cfRule>
    <cfRule type="expression" dxfId="15" priority="15">
      <formula>+AND(AF30&gt;=70%,AF30&lt;90%)</formula>
    </cfRule>
    <cfRule type="expression" dxfId="14" priority="16">
      <formula>+AND(AD30&lt;&gt;0%,AE30=0%)</formula>
    </cfRule>
    <cfRule type="expression" dxfId="13" priority="17">
      <formula>AF30&gt;=90%</formula>
    </cfRule>
  </conditionalFormatting>
  <conditionalFormatting sqref="AH30">
    <cfRule type="expression" dxfId="12" priority="13">
      <formula>+AND(AF30&gt;0%,AF30&lt;=69.9999999999999%,AD30&lt;&gt;0%)</formula>
    </cfRule>
  </conditionalFormatting>
  <conditionalFormatting sqref="AK30">
    <cfRule type="iconSet" priority="18">
      <iconSet iconSet="4TrafficLights">
        <cfvo type="percent" val="0"/>
        <cfvo type="num" val="0" gte="0"/>
        <cfvo type="num" val="70"/>
        <cfvo type="num" val="90" gte="0"/>
      </iconSet>
    </cfRule>
  </conditionalFormatting>
  <conditionalFormatting sqref="AH29">
    <cfRule type="expression" dxfId="11" priority="8">
      <formula>+AND(AD29=0%,AE29=0%)</formula>
    </cfRule>
    <cfRule type="expression" dxfId="10" priority="9">
      <formula>+AND(AF29&gt;=70%,AF29&lt;90%)</formula>
    </cfRule>
    <cfRule type="expression" dxfId="9" priority="10">
      <formula>+AND(AD29&lt;&gt;0%,AE29=0%)</formula>
    </cfRule>
    <cfRule type="expression" dxfId="8" priority="11">
      <formula>AF29&gt;=90%</formula>
    </cfRule>
  </conditionalFormatting>
  <conditionalFormatting sqref="AK29">
    <cfRule type="iconSet" priority="12">
      <iconSet iconSet="4TrafficLights">
        <cfvo type="percent" val="0"/>
        <cfvo type="num" val="0" gte="0"/>
        <cfvo type="num" val="70"/>
        <cfvo type="num" val="90" gte="0"/>
      </iconSet>
    </cfRule>
  </conditionalFormatting>
  <conditionalFormatting sqref="AH18:AH25">
    <cfRule type="expression" dxfId="7" priority="40">
      <formula>+AND(AF18&gt;0%,AF18&lt;=69.9999999999999%,#REF!&lt;&gt;0%)</formula>
    </cfRule>
  </conditionalFormatting>
  <conditionalFormatting sqref="AH18:AH25">
    <cfRule type="expression" dxfId="6" priority="41">
      <formula>+AND(#REF!=0%,#REF!=0%)</formula>
    </cfRule>
    <cfRule type="expression" dxfId="5" priority="42">
      <formula>+AND(AF18&gt;=70%,AF18&lt;90%)</formula>
    </cfRule>
    <cfRule type="expression" dxfId="4" priority="43">
      <formula>+AND(#REF!&lt;&gt;0%,#REF!=0%)</formula>
    </cfRule>
    <cfRule type="expression" dxfId="3" priority="44">
      <formula>AF18&gt;=90%</formula>
    </cfRule>
  </conditionalFormatting>
  <conditionalFormatting sqref="AH19">
    <cfRule type="expression" dxfId="2" priority="45">
      <formula>+AND(AF19&gt;=70%,AF19&lt;90%)</formula>
    </cfRule>
    <cfRule type="expression" dxfId="1" priority="46">
      <formula>+AND(AD18&lt;&gt;0%,AE18=0%)</formula>
    </cfRule>
    <cfRule type="expression" dxfId="0" priority="47">
      <formula>AF19&gt;=90%</formula>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2023-02-09T15:48:17Z</dcterms:modified>
</cp:coreProperties>
</file>