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2/Seguimiento/Junio/Presentaciones/"/>
    </mc:Choice>
  </mc:AlternateContent>
  <xr:revisionPtr revIDLastSave="0" documentId="8_{0E8B31B6-821E-4F57-A731-331082E8DBB7}" xr6:coauthVersionLast="47" xr6:coauthVersionMax="47" xr10:uidLastSave="{00000000-0000-0000-0000-000000000000}"/>
  <bookViews>
    <workbookView xWindow="-120" yWindow="-120" windowWidth="20730" windowHeight="11160" xr2:uid="{025C23F7-A20B-4985-92AA-C25ADCDD3E5D}"/>
  </bookViews>
  <sheets>
    <sheet name="Tablero" sheetId="1" r:id="rId1"/>
  </sheets>
  <externalReferences>
    <externalReference r:id="rId2"/>
  </externalReferences>
  <definedNames>
    <definedName name="_xlnm._FilterDatabase" localSheetId="0" hidden="1">Tablero!$C$17:$AL$35</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[1]Desplegable!#REF!</definedName>
    <definedName name="Foco" localSheetId="0">[1]Desplegable!#REF!</definedName>
    <definedName name="Foco">[1]Desplegable!#REF!</definedName>
    <definedName name="focoe">[1]Desplegable!$B$269:$B$271</definedName>
    <definedName name="focoestrategico" localSheetId="0">[1]Desplegable!#REF!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[1]Desplegable!#REF!</definedName>
    <definedName name="Objetivos">[1]Desplegable!$B$300:$B$303</definedName>
    <definedName name="objetivosdecalidad" localSheetId="0">[1]Desplegable!#REF!</definedName>
    <definedName name="objetivosdecalidad">[1]Desplegable!#REF!</definedName>
    <definedName name="objetivose">[1]Desplegable!$B$274:$B$279</definedName>
    <definedName name="objetivosestrategicos" localSheetId="0">[1]Desplegable!#REF!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[1]Desplegable!#REF!</definedName>
    <definedName name="politicaadministrativa" localSheetId="0">[1]Desplegable!#REF!</definedName>
    <definedName name="politicaadministrativa">[1]Desplegable!#REF!</definedName>
    <definedName name="PoliticaMIPG">[1]Desplegable!$B$352:$B$368</definedName>
    <definedName name="PolíticaMIPG" localSheetId="0">[1]Desplegable!#REF!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Tablero!#REF!</definedName>
    <definedName name="Unidaddemedida">[1]Desplegable!$B$4:$B$108</definedName>
    <definedName name="unidadPE" localSheetId="0">[1]Desplegable!#REF!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31" i="1" l="1"/>
  <c r="AG32" i="1"/>
  <c r="AG29" i="1"/>
  <c r="AJ32" i="1" l="1"/>
  <c r="V32" i="1" s="1"/>
  <c r="W32" i="1" s="1"/>
  <c r="AJ31" i="1"/>
  <c r="V31" i="1" s="1"/>
  <c r="W31" i="1" s="1"/>
  <c r="AJ35" i="1"/>
  <c r="V35" i="1" s="1"/>
  <c r="W35" i="1" s="1"/>
  <c r="X35" i="1"/>
  <c r="Y35" i="1" s="1"/>
  <c r="AJ34" i="1"/>
  <c r="V34" i="1" s="1"/>
  <c r="X34" i="1"/>
  <c r="Y34" i="1" s="1"/>
  <c r="AJ33" i="1"/>
  <c r="V33" i="1" s="1"/>
  <c r="X33" i="1"/>
  <c r="Y33" i="1" s="1"/>
  <c r="AJ30" i="1"/>
  <c r="V30" i="1" s="1"/>
  <c r="W30" i="1" s="1"/>
  <c r="X30" i="1"/>
  <c r="AJ29" i="1"/>
  <c r="V29" i="1" s="1"/>
  <c r="AJ28" i="1"/>
  <c r="V28" i="1" s="1"/>
  <c r="X28" i="1"/>
  <c r="Y28" i="1" s="1"/>
  <c r="AJ27" i="1"/>
  <c r="V27" i="1" s="1"/>
  <c r="W27" i="1" s="1"/>
  <c r="X27" i="1"/>
  <c r="Y27" i="1" s="1"/>
  <c r="AJ26" i="1"/>
  <c r="V26" i="1" s="1"/>
  <c r="W26" i="1" s="1"/>
  <c r="X26" i="1"/>
  <c r="Y26" i="1" s="1"/>
  <c r="AJ25" i="1"/>
  <c r="V25" i="1" s="1"/>
  <c r="X25" i="1"/>
  <c r="S25" i="1" s="1" a="1"/>
  <c r="S25" i="1" s="1"/>
  <c r="AJ24" i="1"/>
  <c r="V24" i="1" s="1"/>
  <c r="W24" i="1" s="1"/>
  <c r="X24" i="1"/>
  <c r="Y24" i="1" s="1"/>
  <c r="AJ23" i="1"/>
  <c r="V23" i="1" s="1"/>
  <c r="W23" i="1" s="1"/>
  <c r="X23" i="1"/>
  <c r="Y23" i="1" s="1"/>
  <c r="AJ22" i="1"/>
  <c r="V22" i="1" s="1"/>
  <c r="X22" i="1"/>
  <c r="AJ20" i="1"/>
  <c r="V20" i="1" s="1"/>
  <c r="X20" i="1"/>
  <c r="Y20" i="1" s="1"/>
  <c r="AJ19" i="1"/>
  <c r="V19" i="1" s="1"/>
  <c r="W19" i="1" s="1"/>
  <c r="X19" i="1"/>
  <c r="S28" i="1" l="1" a="1"/>
  <c r="S28" i="1" s="1"/>
  <c r="S26" i="1" a="1"/>
  <c r="S26" i="1" s="1"/>
  <c r="S34" i="1"/>
  <c r="Q25" i="1"/>
  <c r="R25" i="1" s="1"/>
  <c r="W25" i="1"/>
  <c r="W33" i="1"/>
  <c r="Q33" i="1"/>
  <c r="R33" i="1" s="1"/>
  <c r="Q34" i="1"/>
  <c r="R34" i="1" s="1"/>
  <c r="W34" i="1"/>
  <c r="S33" i="1"/>
  <c r="Y25" i="1"/>
  <c r="M26" i="1"/>
  <c r="S35" i="1"/>
  <c r="Q26" i="1"/>
  <c r="R26" i="1" s="1"/>
  <c r="Q22" i="1"/>
  <c r="R22" i="1" s="1"/>
  <c r="W22" i="1"/>
  <c r="Y22" i="1"/>
  <c r="S22" i="1" a="1"/>
  <c r="S22" i="1" s="1"/>
  <c r="W28" i="1"/>
  <c r="Q28" i="1"/>
  <c r="R28" i="1" s="1"/>
  <c r="W29" i="1"/>
  <c r="K26" i="1"/>
  <c r="L26" i="1" s="1"/>
  <c r="Y30" i="1"/>
  <c r="M29" i="1"/>
  <c r="Y19" i="1"/>
  <c r="S19" i="1"/>
  <c r="M18" i="1"/>
  <c r="G18" i="1" s="1"/>
  <c r="Q35" i="1"/>
  <c r="R35" i="1" s="1"/>
  <c r="K29" i="1"/>
  <c r="W20" i="1"/>
  <c r="Q19" i="1"/>
  <c r="R19" i="1" s="1"/>
  <c r="K18" i="1"/>
  <c r="G26" i="1" l="1"/>
  <c r="L29" i="1"/>
  <c r="E26" i="1"/>
  <c r="F26" i="1" s="1"/>
  <c r="L18" i="1"/>
  <c r="E18" i="1"/>
  <c r="F1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C18" authorId="0" shapeId="0" xr:uid="{F9FCFB05-EDC9-4B36-A363-8B8992BCB039}">
      <text>
        <r>
          <rPr>
            <b/>
            <sz val="9"/>
            <color indexed="81"/>
            <rFont val="Tahoma"/>
            <family val="2"/>
          </rPr>
          <t>se cambia a 100%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<sst xmlns="http://schemas.openxmlformats.org/spreadsheetml/2006/main" count="179" uniqueCount="120">
  <si>
    <r>
      <t xml:space="preserve">% Avance 
</t>
    </r>
    <r>
      <rPr>
        <b/>
        <sz val="24"/>
        <color theme="0"/>
        <rFont val="Candara"/>
        <family val="2"/>
      </rPr>
      <t>(Respecto a meta acumulada al corte)</t>
    </r>
  </si>
  <si>
    <t>Ocultar</t>
  </si>
  <si>
    <t>PACTO PLAN NACIONAL DE DESARROLLO</t>
  </si>
  <si>
    <t>ESTRATEGIA</t>
  </si>
  <si>
    <t>Focos Estratégicos</t>
  </si>
  <si>
    <t>Ponderación</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</si>
  <si>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</si>
  <si>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</si>
  <si>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</si>
  <si>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</si>
  <si>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</si>
  <si>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</si>
  <si>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</si>
  <si>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</si>
  <si>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</si>
  <si>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</si>
  <si>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</si>
  <si>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</si>
  <si>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</si>
  <si>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</si>
  <si>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</si>
  <si>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</si>
  <si>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</si>
  <si>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</si>
  <si>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</si>
  <si>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</si>
  <si>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</si>
  <si>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</si>
  <si>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</si>
  <si>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XV. Pacto por una gestión pública efectiva</t>
  </si>
  <si>
    <t>I. Evaluar la arquitectura institucional del Gobierno</t>
  </si>
  <si>
    <t>Foco 1. Gobernanza e institucionalidad moderna para el transporte y la logística eficientes y seguros</t>
  </si>
  <si>
    <t>1.1  Fortalecer la institucionalidad de la Entidad</t>
  </si>
  <si>
    <t>Vicepresidencia Administrativa y Financiera</t>
  </si>
  <si>
    <t>Documento</t>
  </si>
  <si>
    <t>n</t>
  </si>
  <si>
    <t>Vicepresidencia de Planeación, Riesgos y Entorno</t>
  </si>
  <si>
    <t>Modulo</t>
  </si>
  <si>
    <t>1.2 Generar confianza en los ciudadanos, Estado e inversionistas</t>
  </si>
  <si>
    <t xml:space="preserve">1.2.1 Socialización con las partes interesadas, de todos los proyectos de infraestructura de transporte a cargo de la ANI. </t>
  </si>
  <si>
    <t>Vicepresidencia de Estructuración</t>
  </si>
  <si>
    <t>Evento</t>
  </si>
  <si>
    <t>Oficina de Comunicaciones</t>
  </si>
  <si>
    <t>1.2.2 Implementación y optimización de mecanismos de transparencia para la gestión de la Entidad.</t>
  </si>
  <si>
    <t xml:space="preserve"> VI.  Pacto  por el transporte y la logística para la competitividad y la integración regional</t>
  </si>
  <si>
    <t>Reactivación y puesta en marcha de programas y proyectos para la construcción y mantenimiento de la red vial primaria y red vial rural</t>
  </si>
  <si>
    <t>Foco 2.Desarrollar proyectos de Asociación Público Privada que propendan por la intermodalidad, la movilidad y la sostenibilidad</t>
  </si>
  <si>
    <t xml:space="preserve">2.1 Estructurar proyectos de infraestructura de transporte </t>
  </si>
  <si>
    <t>Proyecto</t>
  </si>
  <si>
    <t>Vicepresidencia de Estructuración
Vicepresidencia Jurídica</t>
  </si>
  <si>
    <t>2.2 Gestionar la ejecucion de proyectos en el modo carretero</t>
  </si>
  <si>
    <t>2.2.1 Ampliación de la red vial nacional (proyectos de infraestructura de transporte del modo carretero, 1a a 3a generación de concesiones).</t>
  </si>
  <si>
    <t>2.2.2 Finalización de etapa de construcción e inicio de la etapa de operación y mantenimiento de los proyectos de cuarta generación</t>
  </si>
  <si>
    <t>2.2.3 Gestión para la construcción de las vías primarias bajo el esquema de concesión Programa 4G programadas para el cuatrienio</t>
  </si>
  <si>
    <t xml:space="preserve"> 2.2.3.1 Monitorear la construcción de vias de cuarta generación</t>
  </si>
  <si>
    <t>2.2.4 Gestión para la rehabilitación y mejoramiento de las vías primarias bajo el esquema de concesión Programa 4G</t>
  </si>
  <si>
    <t xml:space="preserve"> 2.2.4.1 Monitorear el mejoramiento de vias de cuarta generación</t>
  </si>
  <si>
    <t>2.3 Gestionar la ejecución de proyectos en otros modos de transporte</t>
  </si>
  <si>
    <t>2.3.1 Reactivación de la operación comercial en vías férreas a cargo de la ANI</t>
  </si>
  <si>
    <t>2.3.1.1 Gestionar la reactivación del transporte a través del modo férreo</t>
  </si>
  <si>
    <t xml:space="preserve">2.3.2 Impulso para la modernización de la infraestructura de los Aeropuertos concesionados </t>
  </si>
  <si>
    <t>2.3.2.1 Monitorear los planes de modernización de los aeropuertos a cargo de la ANI</t>
  </si>
  <si>
    <t>Vicepresidencia de Gestión Contractual</t>
  </si>
  <si>
    <t xml:space="preserve">2.3.3 Impulso para la modernización de la infraestructura en los puertos concesionados </t>
  </si>
  <si>
    <t>2.3.3.1  Presentar informes de avance de obligaciones contractuales de las sociedades portuarias</t>
  </si>
  <si>
    <t>Implementar acciones para el fortalecimiento del Talento Humano</t>
  </si>
  <si>
    <t>Fortalecer la implementación del MIPG</t>
  </si>
  <si>
    <t>Implementar módulos de registro de información</t>
  </si>
  <si>
    <t>Realizar los procesos de consulta previa programados.</t>
  </si>
  <si>
    <t>Acta</t>
  </si>
  <si>
    <t>Realizar mesas de socialización de proyectos en los diferentes departamentos</t>
  </si>
  <si>
    <t>Gestionar convenios interadministrativos en temas de transparencia</t>
  </si>
  <si>
    <t>Estructurar  proyectos a nivel de factibilidad técnica</t>
  </si>
  <si>
    <t>Adjudicar proyectos de Infraestructura</t>
  </si>
  <si>
    <t>Monitorear la construcción de nuevos kilómetros en proyectos de 1a a 3a gen</t>
  </si>
  <si>
    <t>Km</t>
  </si>
  <si>
    <t>Monitorear proyectos de 4a gen.
Inicio de etapa de operación y mantenimiento</t>
  </si>
  <si>
    <t>Monitorear la construcción de vías de cuarta generación</t>
  </si>
  <si>
    <t>Gestionar la reactivación del transporte a través del modo férreo</t>
  </si>
  <si>
    <t>Monitorear los planes de modernización de los aeropuertos a cargo de la ANI</t>
  </si>
  <si>
    <t>Presentar informes de avance de obligaciones contractuales de las sociedades portuarias</t>
  </si>
  <si>
    <t>Monitorear la rehabilitación de vías de cuarta generación</t>
  </si>
  <si>
    <t>1.2.1.1 Desarrollar Espacios de diálogo social - Eventos</t>
  </si>
  <si>
    <t>1.2.1.2 Desarrollar el Plan de comunicaciones</t>
  </si>
  <si>
    <t>1.2.2.1 Gestionar convenios interadministrativos en temas de transparencia (MRAN)</t>
  </si>
  <si>
    <t>2.2.1.1 Monitorear la construcción de nuevos kilómetros en proyectos de 1a a 3a generación</t>
  </si>
  <si>
    <t>2.2.2.1 Monitorear proyectos de cuarta generación - Inicio de etapa de operación y mantenimiento</t>
  </si>
  <si>
    <r>
      <t xml:space="preserve">% Avance 
</t>
    </r>
    <r>
      <rPr>
        <b/>
        <sz val="24"/>
        <color theme="0"/>
        <rFont val="Candara"/>
        <family val="2"/>
      </rPr>
      <t>(Respecto a meta de 2021)</t>
    </r>
  </si>
  <si>
    <t>%</t>
  </si>
  <si>
    <t>Preuspuesto Asignado</t>
  </si>
  <si>
    <t>Sin Recursos PGN</t>
  </si>
  <si>
    <t>Meta 2022</t>
  </si>
  <si>
    <t>Plan</t>
  </si>
  <si>
    <t xml:space="preserve">1.1.1 Fortalecimiento de la capacidad de gestión y eficiencia de la ANI </t>
  </si>
  <si>
    <t>1.1.2 Optimización del  sistema de información misional de la Entidad</t>
  </si>
  <si>
    <t>2.1.1 Adjudicación de Proyectos de Infraestructura de Transporte, bajo el esquema de Asociaciones Público Privadas</t>
  </si>
  <si>
    <t>Fecha de actualización 27/01/2022</t>
  </si>
  <si>
    <t>Vicepresidencia Ejecutiva</t>
  </si>
  <si>
    <t xml:space="preserve">Vicepresidencia Ejecutiva
</t>
  </si>
  <si>
    <t>En la vigencia se viene avanzando en la estructuración de los proyectos:
- Pasto - Mojarras - Popayan
- Corredor Aguazul – Maní – Puerto Gaitán
- Corredor Villeta – Guaduas  y Calle 80 - Villeta</t>
  </si>
  <si>
    <t>1.1.1.1 Implementar acciones para la mejora del Talento Humano</t>
  </si>
  <si>
    <t>1.1.1.2 Realizar  Informes de seguimiento a la implementación del MIPG</t>
  </si>
  <si>
    <t>1.1.2.1 Implementar los módulos de registro de información</t>
  </si>
  <si>
    <t>2.1.1.1 Estructurar  proyectos a nivel de factibilidad técnica</t>
  </si>
  <si>
    <t xml:space="preserve">2.1.1.2 Adjudicar proyectos de APP </t>
  </si>
  <si>
    <t>Avances con corte a Junio de 2022</t>
  </si>
  <si>
    <t>Con corte al mes de junio se ha avanzado en la construcción de 30,59 Km, correspondientes a los proyectos: - Devimed 0,74 Km
- Ruta del Sol III  28,64, Armenia-Pereira-Manizales 1,2 Km</t>
  </si>
  <si>
    <t>En el periodo de seguimiento se ha avanzado en la construcción de 87,02 correspondientes a los siguientes proyectos:
- Conexión Norte 9,55 Km
- Neiva Espinal Girardot 60,67 Km
- Pacífico I 0,95 Km
- Cucuta-Pamplona 2,6 Km
- Mar 2, 2,72 Km
- BBY, 6,54 Km
- Chirajara Fundadores 3,99 Km</t>
  </si>
  <si>
    <t>Con corte al mes de junio se ha avanzado en la rehabilitación de 246,8 Km, representados en los siguientes proyectos:
- Cambao - Manizales 16,65 Km
- Neiva Espinal Girardot 60,67 Km
- Mar 2 22,48 Km
- Villavicencio - Yopal 147 Km</t>
  </si>
  <si>
    <t>Durante el mes de junio se continuó desarrollando las actividades programadas en el Plan institucional de Capacitación y de Seguridad y Salud en el trabajo.
Así mismo, se han iniciado las actividades para recibir a los servidores que se van a vincular a la entidad como resultado del concurso abierto.</t>
  </si>
  <si>
    <t>A la fecha se recibieron los resultados de la medición del FURAG 2021, se finalizarón los autodiágnosticos del MIPG, y se formuló el cronograma para la definición y seguimiento del Plan de Implementación 2022</t>
  </si>
  <si>
    <t>Durante el mes de junio se continuó con la implmentación de los módulos en la platafoma ANISCOPIO poniendose en funcionamiento el módulo de Autorización permisos de viabilidad técnica para transporte de carga extradimensionada y extrapesada</t>
  </si>
  <si>
    <t>Durante el mes de junio se realizaron reuniones para avanzar en las consultas previas en los proyectos Nueva Malla Vial del Valle del Cauca y Antioquia - Bolivar</t>
  </si>
  <si>
    <t>Desde la Oficina de Comunicaciones se están desarrollando las mesas de socialización con los diferentes públicos de interés y el acompañamiento de los vicepresidentes o el presidente de la ANI, en estos espacios se evidencia la gestión de los proyectos concecionados y acercamientos estratégicos para apalancar nuevos.
En junio se desarrollaron 12 mesas de socialización.</t>
  </si>
  <si>
    <t>Se continua trabajando en el desarrollo de las actividades del convenio con la UIAF, adicionalmente se ha avanzado en la revisión y actualización del Mapa de Riesgos de la Agencia.</t>
  </si>
  <si>
    <t>Durante el mes de febrero dio inicio la operación del proyecto Transversal del Sisga el cual correspondel al sexto proyecto de 4g entregado, en el mes de mayo entró en operación el proyecto Mar 1 y durante el mes de junio entraron en operación los proyectos, Neiva-Espinal-Girardot, Chirajaf¿ra-Fundadores y Conexión Norte</t>
  </si>
  <si>
    <t>Durante la presente vigencia en el mes de enero se reinicio la operación comercial en el proyecto La Dorada - Chiriguaná, alcanzandose al movilizar 1,877 Toneladas, que junto con las 6,909 moviliza das en el proyecto Bogotá - Belencito aportan a la reactivaciónn de este modo de transporte</t>
  </si>
  <si>
    <t>Para el mes de Junio/22 se presentaron los siguientes avances en el indicador propuesto para la Gerencia de Proyectos Aeroportuarios:
GENERAL
 De los 16 aeropuertos concesionados se encuentran 15 en etapa de operación y mantenimiento a excepción del aeropuerto Ernesto Cortissoz que sirve a la ciudad de Barranquilla el cual se encuentra en obra.
•	Se continúan desarrollando entre CENIT, OPAIN y ANI mesas de trabajo con el ánimo de estructurar el nuevo proyecto del Abastecimiento de Combustible. Para el mes de mayo se radica la solicitud del del Giro Ordinario tanto para el proyecto del Nuevo Depot como para los tanques temporales con el propósito de cubrir la demanda al 2025.
•	Taller permanente entre CENIT, OPAIN, ANI y Distribuidores mayoristas (Terpel, Primax, Chevron) para garantizar el Abastecimiento de Combustible de una manera adecuada hasta el momento que entre en operación el nuevo DEPOT.
•	El ANLA dio el vobo al Giro ordinario para construcción de dos tanques de almacenamiento de combustible en el actual Depot</t>
  </si>
  <si>
    <t>Durante el mes de junio se elaboró y presentó el informe de seguimiento a las inversiones portuarias</t>
  </si>
  <si>
    <t>Al mes de junio se han adjudicado los proyectos  Accesos Norte II, Nueva Malla Vial del Valle del Cauca y las troncales del Magdalena 1 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</si>
</sst>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quot;$&quot;#,##0;[Red]\-&quot;$&quot;#,##0"/>
    <numFmt numFmtId="165" formatCode="0.0%"/>
  </numFmts>
  <fonts count="20"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b/>
      <sz val="24"/>
      <color theme="1"/>
      <name val="Candara"/>
      <family val="2"/>
    </font>
    <font>
      <sz val="48"/>
      <color theme="1"/>
      <name val="Candara"/>
      <family val="2"/>
    </font>
    <font>
      <sz val="26"/>
      <color theme="1"/>
      <name val="Candar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93">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2" xfId="0" applyFont="1" applyFill="1" applyBorder="1" applyAlignment="1">
      <alignment horizontal="left"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0" fontId="2" fillId="2" borderId="14" xfId="0" applyFont="1" applyFill="1" applyBorder="1" applyAlignment="1">
      <alignment horizontal="left"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9" fontId="6" fillId="10" borderId="2" xfId="1" applyFont="1" applyFill="1" applyBorder="1" applyAlignment="1">
      <alignment horizontal="center" vertical="center" wrapText="1"/>
    </xf>
    <xf numFmtId="9" fontId="2" fillId="2" borderId="2" xfId="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15"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0" fontId="2" fillId="2" borderId="19" xfId="0" applyFont="1" applyFill="1" applyBorder="1" applyAlignment="1">
      <alignment horizontal="left"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10" fontId="3" fillId="4" borderId="2"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0" fontId="3" fillId="6" borderId="2" xfId="0" applyFont="1" applyFill="1" applyBorder="1" applyAlignment="1">
      <alignment horizontal="center" vertical="center" wrapText="1"/>
    </xf>
    <xf numFmtId="0" fontId="2" fillId="2" borderId="18" xfId="0" applyFont="1" applyFill="1" applyBorder="1" applyAlignment="1">
      <alignment horizontal="center" vertical="center" wrapText="1"/>
    </xf>
    <xf numFmtId="9" fontId="2" fillId="4" borderId="11" xfId="0" applyNumberFormat="1" applyFont="1" applyFill="1" applyBorder="1" applyAlignment="1">
      <alignment vertical="center" wrapText="1"/>
    </xf>
    <xf numFmtId="9" fontId="2" fillId="5" borderId="11" xfId="0" applyNumberFormat="1" applyFont="1" applyFill="1" applyBorder="1" applyAlignment="1">
      <alignment vertical="center" wrapText="1"/>
    </xf>
    <xf numFmtId="9" fontId="2" fillId="6" borderId="11" xfId="0" applyNumberFormat="1" applyFont="1" applyFill="1" applyBorder="1" applyAlignment="1">
      <alignment vertical="center" wrapText="1"/>
    </xf>
    <xf numFmtId="9" fontId="3" fillId="4" borderId="23" xfId="0" applyNumberFormat="1" applyFont="1" applyFill="1" applyBorder="1" applyAlignment="1">
      <alignment vertical="center" wrapText="1"/>
    </xf>
    <xf numFmtId="9" fontId="3" fillId="5" borderId="23" xfId="1" applyFont="1" applyFill="1" applyBorder="1" applyAlignment="1">
      <alignment vertical="center" wrapText="1"/>
    </xf>
    <xf numFmtId="9" fontId="3" fillId="6" borderId="23" xfId="1" applyFont="1" applyFill="1" applyBorder="1" applyAlignment="1">
      <alignment vertical="center" wrapText="1"/>
    </xf>
    <xf numFmtId="9" fontId="3" fillId="11" borderId="11" xfId="0" applyNumberFormat="1" applyFont="1" applyFill="1" applyBorder="1" applyAlignment="1">
      <alignment horizontal="center" vertical="center" wrapText="1"/>
    </xf>
    <xf numFmtId="9" fontId="2" fillId="2" borderId="11" xfId="1" applyFont="1" applyFill="1" applyBorder="1" applyAlignment="1">
      <alignment horizontal="center" vertical="center" wrapText="1"/>
    </xf>
    <xf numFmtId="0" fontId="2" fillId="12" borderId="11" xfId="0"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9" fontId="4" fillId="10" borderId="2" xfId="1" applyFont="1" applyFill="1" applyBorder="1" applyAlignment="1">
      <alignment horizontal="center" vertical="center" wrapText="1"/>
    </xf>
    <xf numFmtId="9" fontId="2" fillId="2" borderId="15" xfId="1" applyFont="1" applyFill="1" applyBorder="1" applyAlignment="1">
      <alignment horizontal="center" vertical="center" wrapText="1"/>
    </xf>
    <xf numFmtId="0" fontId="13" fillId="0" borderId="2" xfId="0" applyFont="1" applyBorder="1" applyAlignment="1">
      <alignment horizontal="center" vertical="center"/>
    </xf>
    <xf numFmtId="9" fontId="3" fillId="4" borderId="11" xfId="0" applyNumberFormat="1" applyFont="1" applyFill="1" applyBorder="1" applyAlignment="1">
      <alignment vertical="center" wrapText="1"/>
    </xf>
    <xf numFmtId="9" fontId="3" fillId="5"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4" borderId="11" xfId="0" applyNumberFormat="1" applyFont="1" applyFill="1" applyBorder="1" applyAlignment="1">
      <alignment horizontal="center" vertical="center" wrapText="1"/>
    </xf>
    <xf numFmtId="9" fontId="3" fillId="5" borderId="11" xfId="0" applyNumberFormat="1" applyFont="1" applyFill="1" applyBorder="1" applyAlignment="1">
      <alignment horizontal="center" vertical="center" wrapText="1"/>
    </xf>
    <xf numFmtId="9" fontId="3" fillId="6" borderId="11" xfId="0" applyNumberFormat="1" applyFont="1" applyFill="1" applyBorder="1" applyAlignment="1">
      <alignment horizontal="center" vertical="center" wrapText="1"/>
    </xf>
    <xf numFmtId="2" fontId="2" fillId="10" borderId="11" xfId="0" applyNumberFormat="1" applyFont="1" applyFill="1" applyBorder="1" applyAlignment="1">
      <alignment horizontal="center" vertical="center" wrapText="1"/>
    </xf>
    <xf numFmtId="0" fontId="15" fillId="0" borderId="11" xfId="0" applyFont="1" applyBorder="1" applyAlignment="1">
      <alignment horizontal="center" vertical="center"/>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4" borderId="2" xfId="0" applyNumberFormat="1" applyFont="1" applyFill="1" applyBorder="1" applyAlignment="1">
      <alignment vertical="center" wrapText="1"/>
    </xf>
    <xf numFmtId="9" fontId="3" fillId="5" borderId="2" xfId="0" applyNumberFormat="1" applyFont="1" applyFill="1" applyBorder="1" applyAlignment="1">
      <alignment vertical="center" wrapText="1"/>
    </xf>
    <xf numFmtId="9" fontId="3" fillId="6" borderId="2" xfId="0" applyNumberFormat="1" applyFont="1" applyFill="1" applyBorder="1" applyAlignment="1">
      <alignment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2" fontId="2" fillId="10" borderId="2" xfId="0" applyNumberFormat="1" applyFont="1" applyFill="1" applyBorder="1" applyAlignment="1">
      <alignment horizontal="center" vertical="center" wrapText="1"/>
    </xf>
    <xf numFmtId="0" fontId="2" fillId="10" borderId="2" xfId="0" applyFont="1" applyFill="1" applyBorder="1" applyAlignment="1">
      <alignment horizontal="center" vertical="center" wrapText="1"/>
    </xf>
    <xf numFmtId="0" fontId="15" fillId="0" borderId="2" xfId="0" applyFont="1" applyBorder="1" applyAlignment="1">
      <alignment horizontal="center" vertical="center"/>
    </xf>
    <xf numFmtId="0" fontId="3" fillId="4" borderId="11" xfId="0" applyFont="1" applyFill="1" applyBorder="1" applyAlignment="1">
      <alignment vertical="center" wrapText="1"/>
    </xf>
    <xf numFmtId="0" fontId="3" fillId="11"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4" borderId="25" xfId="0" applyFont="1" applyFill="1" applyBorder="1" applyAlignment="1">
      <alignment vertical="center" wrapText="1"/>
    </xf>
    <xf numFmtId="9" fontId="2" fillId="5" borderId="25" xfId="0" applyNumberFormat="1" applyFont="1" applyFill="1" applyBorder="1" applyAlignment="1">
      <alignment vertical="center" wrapText="1"/>
    </xf>
    <xf numFmtId="9" fontId="2" fillId="6" borderId="25" xfId="0" applyNumberFormat="1" applyFont="1" applyFill="1" applyBorder="1" applyAlignment="1">
      <alignment vertical="center" wrapText="1"/>
    </xf>
    <xf numFmtId="0" fontId="3" fillId="4" borderId="25" xfId="0" applyFont="1" applyFill="1" applyBorder="1" applyAlignment="1">
      <alignment vertical="center" wrapText="1"/>
    </xf>
    <xf numFmtId="9" fontId="3" fillId="5" borderId="25" xfId="0" applyNumberFormat="1" applyFont="1" applyFill="1" applyBorder="1" applyAlignment="1">
      <alignment vertical="center" wrapText="1"/>
    </xf>
    <xf numFmtId="9" fontId="3" fillId="6" borderId="25" xfId="0" applyNumberFormat="1" applyFont="1" applyFill="1" applyBorder="1" applyAlignment="1">
      <alignment vertical="center" wrapText="1"/>
    </xf>
    <xf numFmtId="0" fontId="3" fillId="11" borderId="25" xfId="0" applyFont="1" applyFill="1" applyBorder="1" applyAlignment="1">
      <alignment horizontal="center" vertical="center" wrapText="1"/>
    </xf>
    <xf numFmtId="0" fontId="2" fillId="2" borderId="25" xfId="0" applyFont="1" applyFill="1" applyBorder="1" applyAlignment="1">
      <alignment horizontal="center" vertical="center" wrapText="1"/>
    </xf>
    <xf numFmtId="9" fontId="4" fillId="10" borderId="25" xfId="1" applyFont="1" applyFill="1" applyBorder="1" applyAlignment="1">
      <alignment horizontal="center" vertical="center" wrapText="1"/>
    </xf>
    <xf numFmtId="10" fontId="2" fillId="4" borderId="25" xfId="1" applyNumberFormat="1" applyFont="1" applyFill="1" applyBorder="1" applyAlignment="1">
      <alignment horizontal="center" vertical="center" wrapText="1"/>
    </xf>
    <xf numFmtId="10" fontId="2" fillId="5" borderId="25" xfId="1" applyNumberFormat="1" applyFont="1" applyFill="1" applyBorder="1" applyAlignment="1">
      <alignment horizontal="center" vertical="center" wrapText="1"/>
    </xf>
    <xf numFmtId="10" fontId="2" fillId="6" borderId="25" xfId="1" applyNumberFormat="1" applyFont="1" applyFill="1" applyBorder="1" applyAlignment="1">
      <alignment horizontal="center" vertical="center" wrapText="1"/>
    </xf>
    <xf numFmtId="10" fontId="2" fillId="11" borderId="25" xfId="1" applyNumberFormat="1" applyFont="1" applyFill="1" applyBorder="1" applyAlignment="1">
      <alignment horizontal="center" vertical="center" wrapText="1"/>
    </xf>
    <xf numFmtId="9" fontId="2" fillId="2" borderId="25" xfId="1" applyFont="1" applyFill="1" applyBorder="1" applyAlignment="1">
      <alignment horizontal="center" vertical="center" wrapText="1"/>
    </xf>
    <xf numFmtId="0" fontId="2" fillId="12"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10" fontId="4" fillId="11" borderId="25" xfId="1" applyNumberFormat="1" applyFont="1" applyFill="1" applyBorder="1" applyAlignment="1">
      <alignment horizontal="center" vertical="center" wrapText="1"/>
    </xf>
    <xf numFmtId="9" fontId="4" fillId="11" borderId="25" xfId="1" applyFont="1" applyFill="1" applyBorder="1" applyAlignment="1">
      <alignment horizontal="center" vertical="center" wrapText="1"/>
    </xf>
    <xf numFmtId="0" fontId="12" fillId="0" borderId="25" xfId="0" applyFont="1" applyBorder="1" applyAlignment="1">
      <alignment horizontal="center" vertical="center"/>
    </xf>
    <xf numFmtId="0" fontId="13" fillId="0" borderId="21" xfId="0" applyFont="1" applyBorder="1" applyAlignment="1">
      <alignment horizontal="center" vertical="center"/>
    </xf>
    <xf numFmtId="10" fontId="2" fillId="12" borderId="25" xfId="1" applyNumberFormat="1" applyFont="1" applyFill="1" applyBorder="1" applyAlignment="1">
      <alignment horizontal="center" vertical="center" wrapText="1"/>
    </xf>
    <xf numFmtId="0" fontId="10" fillId="0" borderId="25" xfId="1" applyNumberFormat="1" applyFont="1" applyFill="1" applyBorder="1" applyAlignment="1">
      <alignment horizontal="center" vertical="center" wrapText="1"/>
    </xf>
    <xf numFmtId="0" fontId="2" fillId="2" borderId="26" xfId="0" applyFont="1" applyFill="1" applyBorder="1" applyAlignment="1">
      <alignment horizontal="left" vertical="center" wrapText="1"/>
    </xf>
    <xf numFmtId="9" fontId="2" fillId="0" borderId="0" xfId="1" applyFont="1" applyAlignment="1">
      <alignment horizontal="center" vertical="center"/>
    </xf>
    <xf numFmtId="165" fontId="3" fillId="11" borderId="2" xfId="0" applyNumberFormat="1"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9" fontId="3" fillId="11" borderId="2" xfId="0" applyNumberFormat="1" applyFont="1" applyFill="1" applyBorder="1" applyAlignment="1">
      <alignment vertical="center" wrapText="1"/>
    </xf>
    <xf numFmtId="165" fontId="3" fillId="11" borderId="2" xfId="0" applyNumberFormat="1" applyFont="1" applyFill="1" applyBorder="1" applyAlignment="1">
      <alignment vertical="center" wrapText="1"/>
    </xf>
    <xf numFmtId="6" fontId="2" fillId="2" borderId="28" xfId="0" applyNumberFormat="1" applyFont="1" applyFill="1" applyBorder="1" applyAlignment="1">
      <alignment horizontal="left" vertical="center" wrapText="1"/>
    </xf>
    <xf numFmtId="0" fontId="2" fillId="2" borderId="28" xfId="0" applyFont="1" applyFill="1" applyBorder="1" applyAlignment="1">
      <alignment horizontal="left" vertical="center" wrapText="1"/>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0" fontId="19" fillId="0" borderId="0" xfId="0" applyFont="1" applyAlignment="1">
      <alignment horizontal="center"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2" fillId="13" borderId="12" xfId="0" applyFont="1" applyFill="1" applyBorder="1" applyAlignment="1">
      <alignment horizontal="left" vertical="center" wrapText="1"/>
    </xf>
    <xf numFmtId="0" fontId="2" fillId="13" borderId="14" xfId="0" applyFont="1" applyFill="1" applyBorder="1" applyAlignment="1">
      <alignment horizontal="left" vertical="center" wrapText="1"/>
    </xf>
    <xf numFmtId="0" fontId="2" fillId="13" borderId="19" xfId="0" applyFont="1" applyFill="1" applyBorder="1" applyAlignment="1">
      <alignment horizontal="left" vertical="center" wrapText="1"/>
    </xf>
    <xf numFmtId="0" fontId="2" fillId="13" borderId="26" xfId="0" applyFont="1" applyFill="1" applyBorder="1" applyAlignment="1">
      <alignment horizontal="left" vertical="center" wrapText="1"/>
    </xf>
    <xf numFmtId="0" fontId="18" fillId="0" borderId="0" xfId="0" applyFont="1" applyAlignment="1">
      <alignment horizontal="center" vertical="center"/>
    </xf>
    <xf numFmtId="165" fontId="3" fillId="4" borderId="2"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0" fontId="3" fillId="6" borderId="2"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9" fontId="4" fillId="10" borderId="23"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21" xfId="1" applyFont="1" applyFill="1" applyBorder="1" applyAlignment="1">
      <alignment horizontal="center" vertical="center" wrapText="1"/>
    </xf>
    <xf numFmtId="9" fontId="4" fillId="10" borderId="16" xfId="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9" fontId="3" fillId="4" borderId="15" xfId="0" applyNumberFormat="1" applyFont="1" applyFill="1" applyBorder="1" applyAlignment="1">
      <alignment horizontal="center" vertical="center" wrapText="1"/>
    </xf>
    <xf numFmtId="9" fontId="3" fillId="4" borderId="16" xfId="0" applyNumberFormat="1" applyFont="1" applyFill="1" applyBorder="1" applyAlignment="1">
      <alignment horizontal="center" vertical="center" wrapText="1"/>
    </xf>
    <xf numFmtId="9" fontId="2" fillId="11" borderId="23"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1" xfId="0" applyFont="1" applyFill="1" applyBorder="1" applyAlignment="1">
      <alignment horizontal="center" vertical="center" wrapText="1"/>
    </xf>
    <xf numFmtId="9" fontId="4" fillId="10" borderId="2" xfId="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21" xfId="0" applyFont="1" applyFill="1" applyBorder="1" applyAlignment="1">
      <alignment horizontal="center" vertical="center" wrapText="1"/>
    </xf>
    <xf numFmtId="9" fontId="3" fillId="11" borderId="23"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9" fontId="3" fillId="5" borderId="16" xfId="0" applyNumberFormat="1" applyFont="1" applyFill="1" applyBorder="1" applyAlignment="1">
      <alignment horizontal="center" vertical="center" wrapText="1"/>
    </xf>
    <xf numFmtId="9" fontId="3" fillId="4" borderId="23" xfId="0" applyNumberFormat="1" applyFont="1" applyFill="1" applyBorder="1" applyAlignment="1">
      <alignment horizontal="center" vertical="center" wrapText="1"/>
    </xf>
    <xf numFmtId="9" fontId="3" fillId="5" borderId="23" xfId="1" applyFont="1" applyFill="1" applyBorder="1" applyAlignment="1">
      <alignment horizontal="center" vertical="center" wrapText="1"/>
    </xf>
    <xf numFmtId="9" fontId="3" fillId="5" borderId="16" xfId="1" applyFont="1" applyFill="1" applyBorder="1" applyAlignment="1">
      <alignment horizontal="center" vertical="center" wrapText="1"/>
    </xf>
    <xf numFmtId="9" fontId="3" fillId="6" borderId="23" xfId="1" applyFont="1" applyFill="1" applyBorder="1" applyAlignment="1">
      <alignment horizontal="center" vertical="center" wrapText="1"/>
    </xf>
    <xf numFmtId="9" fontId="3" fillId="6" borderId="16" xfId="1" applyFont="1" applyFill="1" applyBorder="1" applyAlignment="1">
      <alignment horizontal="center" vertical="center" wrapText="1"/>
    </xf>
    <xf numFmtId="9" fontId="3" fillId="6" borderId="15" xfId="0" applyNumberFormat="1" applyFont="1" applyFill="1" applyBorder="1" applyAlignment="1">
      <alignment horizontal="center" vertical="center" wrapText="1"/>
    </xf>
    <xf numFmtId="9" fontId="3" fillId="6" borderId="16" xfId="0" applyNumberFormat="1"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6" fontId="2" fillId="2" borderId="10" xfId="0" applyNumberFormat="1"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2" xfId="0" applyNumberFormat="1"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9" fontId="2" fillId="2" borderId="23"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12" borderId="23" xfId="1" applyNumberFormat="1" applyFont="1" applyFill="1" applyBorder="1" applyAlignment="1">
      <alignment horizontal="center" vertical="center" wrapText="1"/>
    </xf>
    <xf numFmtId="0" fontId="2" fillId="10" borderId="23" xfId="1" applyNumberFormat="1" applyFont="1" applyFill="1" applyBorder="1" applyAlignment="1">
      <alignment horizontal="center" vertical="center" wrapText="1"/>
    </xf>
    <xf numFmtId="0" fontId="2" fillId="10" borderId="16" xfId="1" applyNumberFormat="1" applyFont="1" applyFill="1" applyBorder="1" applyAlignment="1">
      <alignment horizontal="center" vertical="center" wrapText="1"/>
    </xf>
    <xf numFmtId="9" fontId="4" fillId="11" borderId="23" xfId="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2" fillId="13" borderId="29" xfId="0" applyFont="1" applyFill="1" applyBorder="1" applyAlignment="1">
      <alignment horizontal="left" vertical="center" wrapText="1"/>
    </xf>
    <xf numFmtId="0" fontId="2" fillId="13" borderId="30" xfId="0" applyFont="1" applyFill="1" applyBorder="1" applyAlignment="1">
      <alignment horizontal="left" vertical="center" wrapText="1"/>
    </xf>
    <xf numFmtId="0" fontId="17" fillId="0" borderId="0" xfId="0" applyFont="1" applyAlignment="1">
      <alignment horizontal="left" vertical="center"/>
    </xf>
    <xf numFmtId="164" fontId="2" fillId="2" borderId="18" xfId="0" applyNumberFormat="1" applyFont="1" applyFill="1" applyBorder="1" applyAlignment="1">
      <alignment horizontal="left" vertical="center" wrapText="1"/>
    </xf>
    <xf numFmtId="164" fontId="2" fillId="2" borderId="20" xfId="0" applyNumberFormat="1" applyFont="1"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9" fontId="3" fillId="11" borderId="21" xfId="0" applyNumberFormat="1" applyFont="1" applyFill="1" applyBorder="1" applyAlignment="1">
      <alignment horizontal="center" vertical="center" wrapText="1"/>
    </xf>
    <xf numFmtId="9" fontId="2" fillId="2" borderId="23" xfId="1" applyFont="1" applyFill="1" applyBorder="1" applyAlignment="1">
      <alignment horizontal="center" vertical="center" wrapText="1"/>
    </xf>
    <xf numFmtId="9" fontId="2" fillId="2" borderId="16" xfId="1" applyFont="1" applyFill="1" applyBorder="1" applyAlignment="1">
      <alignment horizontal="center" vertical="center" wrapText="1"/>
    </xf>
    <xf numFmtId="0" fontId="2" fillId="12" borderId="23" xfId="0" applyFont="1" applyFill="1" applyBorder="1" applyAlignment="1">
      <alignment horizontal="center" vertical="center" wrapText="1"/>
    </xf>
    <xf numFmtId="0" fontId="2" fillId="12" borderId="16" xfId="0" applyFont="1" applyFill="1" applyBorder="1" applyAlignment="1">
      <alignment horizontal="center" vertical="center" wrapText="1"/>
    </xf>
    <xf numFmtId="6" fontId="2" fillId="2" borderId="18" xfId="0" applyNumberFormat="1" applyFont="1" applyFill="1" applyBorder="1" applyAlignment="1">
      <alignment horizontal="left" vertical="center" wrapText="1"/>
    </xf>
    <xf numFmtId="6" fontId="2" fillId="2" borderId="18" xfId="0" applyNumberFormat="1"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20" xfId="0" applyFont="1" applyFill="1" applyBorder="1" applyAlignment="1">
      <alignment horizontal="left" vertical="top" wrapText="1"/>
    </xf>
    <xf numFmtId="165" fontId="3" fillId="11" borderId="23" xfId="0" applyNumberFormat="1" applyFont="1" applyFill="1" applyBorder="1" applyAlignment="1">
      <alignment horizontal="left" vertical="center" wrapText="1"/>
    </xf>
    <xf numFmtId="165" fontId="3" fillId="11" borderId="15" xfId="0" applyNumberFormat="1" applyFont="1" applyFill="1" applyBorder="1" applyAlignment="1">
      <alignment horizontal="left" vertical="center" wrapText="1"/>
    </xf>
    <xf numFmtId="165" fontId="3" fillId="11" borderId="16" xfId="0" applyNumberFormat="1" applyFont="1" applyFill="1" applyBorder="1" applyAlignment="1">
      <alignment horizontal="left" vertical="center" wrapText="1"/>
    </xf>
    <xf numFmtId="165" fontId="3" fillId="11" borderId="23"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2" fillId="13" borderId="19" xfId="0" applyFont="1" applyFill="1" applyBorder="1" applyAlignment="1">
      <alignment horizontal="left" vertical="center" wrapText="1"/>
    </xf>
    <xf numFmtId="0" fontId="2" fillId="10" borderId="23" xfId="0" applyFont="1" applyFill="1" applyBorder="1" applyAlignment="1">
      <alignment horizontal="center" vertical="center" wrapText="1"/>
    </xf>
    <xf numFmtId="0" fontId="2" fillId="10" borderId="16" xfId="0" applyFont="1" applyFill="1" applyBorder="1" applyAlignment="1">
      <alignment horizontal="center" vertical="center" wrapText="1"/>
    </xf>
  </cellXfs>
  <cellStyles count="2">
    <cellStyle name="Normal" xfId="0" builtinId="0"/>
    <cellStyle name="Porcentaje" xfId="1" builtinId="5"/>
  </cellStyles>
  <dxfs count="28">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
      <font>
        <color rgb="FFFF0000"/>
      </font>
    </dxf>
    <dxf>
      <font>
        <color rgb="FFFF0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
      <font>
        <color theme="1"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39</xdr:col>
      <xdr:colOff>0</xdr:colOff>
      <xdr:row>18</xdr:row>
      <xdr:rowOff>0</xdr:rowOff>
    </xdr:from>
    <xdr:ext cx="537883" cy="537883"/>
    <xdr:pic>
      <xdr:nvPicPr>
        <xdr:cNvPr id="5" name="Picture 2">
          <a:extLst>
            <a:ext uri="{FF2B5EF4-FFF2-40B4-BE49-F238E27FC236}">
              <a16:creationId xmlns:a16="http://schemas.microsoft.com/office/drawing/2014/main" id="{255F5469-E6F5-4FA3-8C14-079C42245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063900" y="16468725"/>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575982</xdr:colOff>
      <xdr:row>18</xdr:row>
      <xdr:rowOff>4484</xdr:rowOff>
    </xdr:from>
    <xdr:ext cx="549088" cy="549088"/>
    <xdr:pic>
      <xdr:nvPicPr>
        <xdr:cNvPr id="6" name="Picture 6" descr="SDG 8">
          <a:extLst>
            <a:ext uri="{FF2B5EF4-FFF2-40B4-BE49-F238E27FC236}">
              <a16:creationId xmlns:a16="http://schemas.microsoft.com/office/drawing/2014/main" id="{7FD241EF-44F0-4DAE-AF84-982577FBE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639882" y="16473209"/>
          <a:ext cx="549088" cy="5490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47625</xdr:colOff>
      <xdr:row>22</xdr:row>
      <xdr:rowOff>1000126</xdr:rowOff>
    </xdr:from>
    <xdr:ext cx="537883" cy="537883"/>
    <xdr:pic>
      <xdr:nvPicPr>
        <xdr:cNvPr id="7" name="Picture 2">
          <a:extLst>
            <a:ext uri="{FF2B5EF4-FFF2-40B4-BE49-F238E27FC236}">
              <a16:creationId xmlns:a16="http://schemas.microsoft.com/office/drawing/2014/main" id="{A333C6E7-766A-45BE-9DA8-D36EA5D5CF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173438" y="27908251"/>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628931</xdr:colOff>
      <xdr:row>22</xdr:row>
      <xdr:rowOff>1035144</xdr:rowOff>
    </xdr:from>
    <xdr:ext cx="582706" cy="537882"/>
    <xdr:pic>
      <xdr:nvPicPr>
        <xdr:cNvPr id="8" name="Picture 4" descr="SDG 6">
          <a:extLst>
            <a:ext uri="{FF2B5EF4-FFF2-40B4-BE49-F238E27FC236}">
              <a16:creationId xmlns:a16="http://schemas.microsoft.com/office/drawing/2014/main" id="{BFE2AF3E-970D-44CB-89FB-1D43E669A1C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4754744" y="27943269"/>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1243853</xdr:colOff>
      <xdr:row>22</xdr:row>
      <xdr:rowOff>1071563</xdr:rowOff>
    </xdr:from>
    <xdr:ext cx="537883" cy="537883"/>
    <xdr:pic>
      <xdr:nvPicPr>
        <xdr:cNvPr id="9" name="Imagen 8" descr="SDG 11">
          <a:extLst>
            <a:ext uri="{FF2B5EF4-FFF2-40B4-BE49-F238E27FC236}">
              <a16:creationId xmlns:a16="http://schemas.microsoft.com/office/drawing/2014/main" id="{D22EAE43-DDE7-40EA-A7F2-592BCDEA93C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369666" y="27979688"/>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24</xdr:row>
      <xdr:rowOff>0</xdr:rowOff>
    </xdr:from>
    <xdr:ext cx="666750" cy="666750"/>
    <xdr:pic>
      <xdr:nvPicPr>
        <xdr:cNvPr id="10" name="Picture 6" descr="SDG 8">
          <a:extLst>
            <a:ext uri="{FF2B5EF4-FFF2-40B4-BE49-F238E27FC236}">
              <a16:creationId xmlns:a16="http://schemas.microsoft.com/office/drawing/2014/main" id="{1515ED44-BD8A-4987-9BE0-9B3C62110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33032700"/>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1643057</xdr:colOff>
      <xdr:row>25</xdr:row>
      <xdr:rowOff>166688</xdr:rowOff>
    </xdr:from>
    <xdr:ext cx="582706" cy="537882"/>
    <xdr:pic>
      <xdr:nvPicPr>
        <xdr:cNvPr id="11" name="Picture 4" descr="SDG 6">
          <a:extLst>
            <a:ext uri="{FF2B5EF4-FFF2-40B4-BE49-F238E27FC236}">
              <a16:creationId xmlns:a16="http://schemas.microsoft.com/office/drawing/2014/main" id="{A28469A6-BBA3-41BE-AC6F-FBA5C5070DC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578495" y="30241876"/>
          <a:ext cx="582706" cy="537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166684</xdr:colOff>
      <xdr:row>25</xdr:row>
      <xdr:rowOff>166686</xdr:rowOff>
    </xdr:from>
    <xdr:ext cx="537883" cy="537883"/>
    <xdr:pic>
      <xdr:nvPicPr>
        <xdr:cNvPr id="12" name="Picture 2">
          <a:extLst>
            <a:ext uri="{FF2B5EF4-FFF2-40B4-BE49-F238E27FC236}">
              <a16:creationId xmlns:a16="http://schemas.microsoft.com/office/drawing/2014/main" id="{12E748DA-42ED-42BD-8A3A-6B7C8CA1137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5102122" y="30241874"/>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2354632</xdr:colOff>
      <xdr:row>25</xdr:row>
      <xdr:rowOff>142875</xdr:rowOff>
    </xdr:from>
    <xdr:ext cx="560294" cy="560294"/>
    <xdr:pic>
      <xdr:nvPicPr>
        <xdr:cNvPr id="13" name="Picture 8" descr="SDG 9">
          <a:extLst>
            <a:ext uri="{FF2B5EF4-FFF2-40B4-BE49-F238E27FC236}">
              <a16:creationId xmlns:a16="http://schemas.microsoft.com/office/drawing/2014/main" id="{ED765825-7CF0-4AE9-8C90-A6C62F5856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7290070" y="30218063"/>
          <a:ext cx="560294" cy="5602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4043922</xdr:colOff>
      <xdr:row>25</xdr:row>
      <xdr:rowOff>142875</xdr:rowOff>
    </xdr:from>
    <xdr:ext cx="537883" cy="537883"/>
    <xdr:pic>
      <xdr:nvPicPr>
        <xdr:cNvPr id="14" name="Imagen 13" descr="SDG 11">
          <a:extLst>
            <a:ext uri="{FF2B5EF4-FFF2-40B4-BE49-F238E27FC236}">
              <a16:creationId xmlns:a16="http://schemas.microsoft.com/office/drawing/2014/main" id="{6720C049-C03A-402C-AC94-5593E4B1FBD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979360" y="30218063"/>
          <a:ext cx="537883"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3114234</xdr:colOff>
      <xdr:row>25</xdr:row>
      <xdr:rowOff>166688</xdr:rowOff>
    </xdr:from>
    <xdr:ext cx="549089" cy="549089"/>
    <xdr:pic>
      <xdr:nvPicPr>
        <xdr:cNvPr id="15" name="Imagen 14" descr="SDG 12">
          <a:extLst>
            <a:ext uri="{FF2B5EF4-FFF2-40B4-BE49-F238E27FC236}">
              <a16:creationId xmlns:a16="http://schemas.microsoft.com/office/drawing/2014/main" id="{BD021858-F599-4AC3-86EE-13E435E8FED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049672" y="30241876"/>
          <a:ext cx="549089"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890463</xdr:colOff>
      <xdr:row>25</xdr:row>
      <xdr:rowOff>142877</xdr:rowOff>
    </xdr:from>
    <xdr:ext cx="571501" cy="537883"/>
    <xdr:pic>
      <xdr:nvPicPr>
        <xdr:cNvPr id="16" name="Imagen 15" descr="SDG 14">
          <a:extLst>
            <a:ext uri="{FF2B5EF4-FFF2-40B4-BE49-F238E27FC236}">
              <a16:creationId xmlns:a16="http://schemas.microsoft.com/office/drawing/2014/main" id="{CC1F05ED-E9D5-48AA-AA85-6106EF4E960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5825901" y="30218065"/>
          <a:ext cx="571501" cy="53788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938892</xdr:colOff>
      <xdr:row>28</xdr:row>
      <xdr:rowOff>0</xdr:rowOff>
    </xdr:from>
    <xdr:ext cx="582706" cy="528358"/>
    <xdr:pic>
      <xdr:nvPicPr>
        <xdr:cNvPr id="17" name="Picture 4" descr="SDG 6">
          <a:extLst>
            <a:ext uri="{FF2B5EF4-FFF2-40B4-BE49-F238E27FC236}">
              <a16:creationId xmlns:a16="http://schemas.microsoft.com/office/drawing/2014/main" id="{85DEB1EF-B8B6-4280-83EE-1C21AC0D046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002792" y="44605575"/>
          <a:ext cx="582706" cy="5283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27</xdr:row>
      <xdr:rowOff>0</xdr:rowOff>
    </xdr:from>
    <xdr:ext cx="537883" cy="544687"/>
    <xdr:pic>
      <xdr:nvPicPr>
        <xdr:cNvPr id="18" name="Picture 2">
          <a:extLst>
            <a:ext uri="{FF2B5EF4-FFF2-40B4-BE49-F238E27FC236}">
              <a16:creationId xmlns:a16="http://schemas.microsoft.com/office/drawing/2014/main" id="{2B8D25EC-0050-4413-8F77-458E94D730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063900" y="42043350"/>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27</xdr:row>
      <xdr:rowOff>27214</xdr:rowOff>
    </xdr:from>
    <xdr:ext cx="560294" cy="567098"/>
    <xdr:pic>
      <xdr:nvPicPr>
        <xdr:cNvPr id="19" name="Picture 8" descr="SDG 9">
          <a:extLst>
            <a:ext uri="{FF2B5EF4-FFF2-40B4-BE49-F238E27FC236}">
              <a16:creationId xmlns:a16="http://schemas.microsoft.com/office/drawing/2014/main" id="{563E8982-5D67-4E6B-82D8-C0E090D6884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796009" y="42070564"/>
          <a:ext cx="560294" cy="5670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124065</xdr:colOff>
      <xdr:row>28</xdr:row>
      <xdr:rowOff>0</xdr:rowOff>
    </xdr:from>
    <xdr:ext cx="537883" cy="544687"/>
    <xdr:pic>
      <xdr:nvPicPr>
        <xdr:cNvPr id="20" name="Imagen 19" descr="SDG 11">
          <a:extLst>
            <a:ext uri="{FF2B5EF4-FFF2-40B4-BE49-F238E27FC236}">
              <a16:creationId xmlns:a16="http://schemas.microsoft.com/office/drawing/2014/main" id="{2167D763-7F7D-47AC-AAF6-95D8BB46B84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4187965" y="44605575"/>
          <a:ext cx="537883" cy="5446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1732109</xdr:colOff>
      <xdr:row>28</xdr:row>
      <xdr:rowOff>0</xdr:rowOff>
    </xdr:from>
    <xdr:ext cx="549089" cy="555893"/>
    <xdr:pic>
      <xdr:nvPicPr>
        <xdr:cNvPr id="21" name="Imagen 20" descr="SDG 12">
          <a:extLst>
            <a:ext uri="{FF2B5EF4-FFF2-40B4-BE49-F238E27FC236}">
              <a16:creationId xmlns:a16="http://schemas.microsoft.com/office/drawing/2014/main" id="{5F84F02F-16EB-4481-BCE4-517AEB89C5C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5796009" y="44605575"/>
          <a:ext cx="549089" cy="5558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28</xdr:row>
      <xdr:rowOff>0</xdr:rowOff>
    </xdr:from>
    <xdr:ext cx="666750" cy="680357"/>
    <xdr:pic>
      <xdr:nvPicPr>
        <xdr:cNvPr id="22" name="Picture 6" descr="SDG 8">
          <a:extLst>
            <a:ext uri="{FF2B5EF4-FFF2-40B4-BE49-F238E27FC236}">
              <a16:creationId xmlns:a16="http://schemas.microsoft.com/office/drawing/2014/main" id="{D474B3B1-E06E-4029-8B9B-AE1956F26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446055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748392</xdr:colOff>
      <xdr:row>28</xdr:row>
      <xdr:rowOff>707570</xdr:rowOff>
    </xdr:from>
    <xdr:ext cx="680357" cy="693964"/>
    <xdr:pic>
      <xdr:nvPicPr>
        <xdr:cNvPr id="23" name="Picture 8" descr="SDG 9">
          <a:extLst>
            <a:ext uri="{FF2B5EF4-FFF2-40B4-BE49-F238E27FC236}">
              <a16:creationId xmlns:a16="http://schemas.microsoft.com/office/drawing/2014/main" id="{B99B642E-3E23-49D9-BBAE-602373D35EF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12292" y="45313145"/>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1607245</xdr:colOff>
      <xdr:row>28</xdr:row>
      <xdr:rowOff>1455965</xdr:rowOff>
    </xdr:from>
    <xdr:ext cx="581426" cy="588230"/>
    <xdr:pic>
      <xdr:nvPicPr>
        <xdr:cNvPr id="24" name="Imagen 23" descr="SDG 11">
          <a:extLst>
            <a:ext uri="{FF2B5EF4-FFF2-40B4-BE49-F238E27FC236}">
              <a16:creationId xmlns:a16="http://schemas.microsoft.com/office/drawing/2014/main" id="{D417931C-C989-4667-9EB4-6A780D7BFA7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71145" y="46061540"/>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32</xdr:row>
      <xdr:rowOff>0</xdr:rowOff>
    </xdr:from>
    <xdr:ext cx="666750" cy="680357"/>
    <xdr:pic>
      <xdr:nvPicPr>
        <xdr:cNvPr id="25" name="Picture 6" descr="SDG 8">
          <a:extLst>
            <a:ext uri="{FF2B5EF4-FFF2-40B4-BE49-F238E27FC236}">
              <a16:creationId xmlns:a16="http://schemas.microsoft.com/office/drawing/2014/main" id="{B83FEA13-4028-4A8A-95BB-03BD1A994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13600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1057955</xdr:colOff>
      <xdr:row>32</xdr:row>
      <xdr:rowOff>17008</xdr:rowOff>
    </xdr:from>
    <xdr:ext cx="680357" cy="693964"/>
    <xdr:pic>
      <xdr:nvPicPr>
        <xdr:cNvPr id="26" name="Picture 8" descr="SDG 9">
          <a:extLst>
            <a:ext uri="{FF2B5EF4-FFF2-40B4-BE49-F238E27FC236}">
              <a16:creationId xmlns:a16="http://schemas.microsoft.com/office/drawing/2014/main" id="{5988AF57-5062-48CE-A6E7-6B48A12C2F8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121855" y="61377058"/>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2131120</xdr:colOff>
      <xdr:row>32</xdr:row>
      <xdr:rowOff>51028</xdr:rowOff>
    </xdr:from>
    <xdr:ext cx="581426" cy="588230"/>
    <xdr:pic>
      <xdr:nvPicPr>
        <xdr:cNvPr id="27" name="Imagen 26" descr="SDG 11">
          <a:extLst>
            <a:ext uri="{FF2B5EF4-FFF2-40B4-BE49-F238E27FC236}">
              <a16:creationId xmlns:a16="http://schemas.microsoft.com/office/drawing/2014/main" id="{F95D2C4E-A62C-482D-BC4A-A7B1FE0D70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5020" y="61411078"/>
          <a:ext cx="581426" cy="5882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33</xdr:row>
      <xdr:rowOff>0</xdr:rowOff>
    </xdr:from>
    <xdr:ext cx="666750" cy="680357"/>
    <xdr:pic>
      <xdr:nvPicPr>
        <xdr:cNvPr id="28" name="Picture 6" descr="SDG 8">
          <a:extLst>
            <a:ext uri="{FF2B5EF4-FFF2-40B4-BE49-F238E27FC236}">
              <a16:creationId xmlns:a16="http://schemas.microsoft.com/office/drawing/2014/main" id="{32E02F9B-683E-4980-969A-BAB722D08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5360550"/>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802820</xdr:colOff>
      <xdr:row>33</xdr:row>
      <xdr:rowOff>13606</xdr:rowOff>
    </xdr:from>
    <xdr:ext cx="680357" cy="693964"/>
    <xdr:pic>
      <xdr:nvPicPr>
        <xdr:cNvPr id="29" name="Picture 8" descr="SDG 9">
          <a:extLst>
            <a:ext uri="{FF2B5EF4-FFF2-40B4-BE49-F238E27FC236}">
              <a16:creationId xmlns:a16="http://schemas.microsoft.com/office/drawing/2014/main" id="{36587524-EFC9-429A-85C9-2FE888913A1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4866720" y="65374156"/>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1603565</xdr:colOff>
      <xdr:row>33</xdr:row>
      <xdr:rowOff>27214</xdr:rowOff>
    </xdr:from>
    <xdr:ext cx="693963" cy="707570"/>
    <xdr:pic>
      <xdr:nvPicPr>
        <xdr:cNvPr id="30" name="Imagen 29" descr="SDG 11">
          <a:extLst>
            <a:ext uri="{FF2B5EF4-FFF2-40B4-BE49-F238E27FC236}">
              <a16:creationId xmlns:a16="http://schemas.microsoft.com/office/drawing/2014/main" id="{49ACDF68-8578-4B3F-B209-FB2F1B5A13E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5667465" y="65387764"/>
          <a:ext cx="693963" cy="7075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0</xdr:colOff>
      <xdr:row>34</xdr:row>
      <xdr:rowOff>0</xdr:rowOff>
    </xdr:from>
    <xdr:ext cx="666750" cy="680357"/>
    <xdr:pic>
      <xdr:nvPicPr>
        <xdr:cNvPr id="31" name="Picture 6" descr="SDG 8">
          <a:extLst>
            <a:ext uri="{FF2B5EF4-FFF2-40B4-BE49-F238E27FC236}">
              <a16:creationId xmlns:a16="http://schemas.microsoft.com/office/drawing/2014/main" id="{938E1AE2-196B-40CD-BB5C-E615D6776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63900" y="67694175"/>
          <a:ext cx="666750" cy="68035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952499</xdr:colOff>
      <xdr:row>34</xdr:row>
      <xdr:rowOff>13606</xdr:rowOff>
    </xdr:from>
    <xdr:ext cx="680357" cy="693964"/>
    <xdr:pic>
      <xdr:nvPicPr>
        <xdr:cNvPr id="32" name="Picture 8" descr="SDG 9">
          <a:extLst>
            <a:ext uri="{FF2B5EF4-FFF2-40B4-BE49-F238E27FC236}">
              <a16:creationId xmlns:a16="http://schemas.microsoft.com/office/drawing/2014/main" id="{09DD97EF-CDC5-4956-A5C6-D07975F9A03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5016399" y="67707781"/>
          <a:ext cx="680357" cy="6939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1943100</xdr:colOff>
      <xdr:row>2</xdr:row>
      <xdr:rowOff>38100</xdr:rowOff>
    </xdr:from>
    <xdr:ext cx="22538373" cy="2076450"/>
    <xdr:pic>
      <xdr:nvPicPr>
        <xdr:cNvPr id="33" name="Imagen 32">
          <a:extLst>
            <a:ext uri="{FF2B5EF4-FFF2-40B4-BE49-F238E27FC236}">
              <a16:creationId xmlns:a16="http://schemas.microsoft.com/office/drawing/2014/main" id="{14E1847D-A8E7-4531-8031-B5C4D04DB89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40700" y="723900"/>
          <a:ext cx="22538373" cy="2076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38</xdr:col>
      <xdr:colOff>2286000</xdr:colOff>
      <xdr:row>13</xdr:row>
      <xdr:rowOff>190500</xdr:rowOff>
    </xdr:from>
    <xdr:ext cx="6192114" cy="2552700"/>
    <xdr:pic>
      <xdr:nvPicPr>
        <xdr:cNvPr id="34" name="Imagen 33">
          <a:extLst>
            <a:ext uri="{FF2B5EF4-FFF2-40B4-BE49-F238E27FC236}">
              <a16:creationId xmlns:a16="http://schemas.microsoft.com/office/drawing/2014/main" id="{D4CAB6DD-A8CD-4055-B840-9B11452929B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2405300" y="6400800"/>
          <a:ext cx="6192114" cy="255270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10:AR37"/>
  <sheetViews>
    <sheetView showGridLines="0" tabSelected="1" zoomScale="40" zoomScaleNormal="40" workbookViewId="0"/>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6" width="31.28515625" style="2" customWidth="1"/>
    <col min="17" max="17" width="29.85546875" style="2" hidden="1" customWidth="1"/>
    <col min="18" max="19" width="27.7109375" style="2" hidden="1" customWidth="1"/>
    <col min="20" max="20" width="80.7109375" style="1" customWidth="1"/>
    <col min="21" max="21" width="39.140625" style="1" bestFit="1" customWidth="1"/>
    <col min="22" max="23" width="27.7109375" style="1" hidden="1" customWidth="1"/>
    <col min="24" max="24" width="33.140625" style="1" hidden="1" customWidth="1"/>
    <col min="25" max="25" width="27.7109375" style="1" hidden="1" customWidth="1"/>
    <col min="26" max="26" width="45.42578125" style="1" customWidth="1"/>
    <col min="27" max="27" width="76.5703125" style="1" customWidth="1"/>
    <col min="28" max="28" width="27.42578125" style="1" bestFit="1" customWidth="1"/>
    <col min="29" max="29" width="17" style="1" customWidth="1"/>
    <col min="30" max="30" width="26.42578125" style="1" customWidth="1"/>
    <col min="31" max="31" width="33.7109375" style="1" customWidth="1"/>
    <col min="32" max="32" width="24.140625" style="1" hidden="1" customWidth="1"/>
    <col min="33" max="33" width="29.28515625" style="1" customWidth="1"/>
    <col min="34" max="35" width="15.5703125" style="1" hidden="1" customWidth="1"/>
    <col min="36" max="36" width="34.140625" style="1" hidden="1" customWidth="1"/>
    <col min="37" max="37" width="25.85546875" style="1" hidden="1" customWidth="1"/>
    <col min="38" max="38" width="133.5703125" style="1" customWidth="1"/>
    <col min="39" max="39" width="49.42578125" style="1" hidden="1" customWidth="1"/>
    <col min="40" max="40" width="80.140625" style="1" customWidth="1"/>
    <col min="41" max="41" width="14.42578125" style="1" customWidth="1"/>
    <col min="42" max="43" width="11.42578125" style="1"/>
    <col min="44" max="44" width="19" style="1" bestFit="1" customWidth="1"/>
    <col min="45" max="16384" width="11.42578125" style="1"/>
  </cols>
  <sheetData>
    <row r="10" spans="1:40" ht="61.5" x14ac:dyDescent="0.25">
      <c r="A10" s="175" t="s">
        <v>105</v>
      </c>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row>
    <row r="11" spans="1:40" ht="33.75" x14ac:dyDescent="0.25">
      <c r="A11" s="167"/>
      <c r="B11" s="167"/>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row>
    <row r="12" spans="1:40" ht="33.75" x14ac:dyDescent="0.25">
      <c r="A12" s="167"/>
      <c r="B12" s="167"/>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row>
    <row r="13" spans="1:40" ht="145.5" customHeight="1" x14ac:dyDescent="0.25">
      <c r="A13" s="167"/>
      <c r="B13" s="4" t="s">
        <v>0</v>
      </c>
      <c r="C13" s="5">
        <v>0.95799999999999996</v>
      </c>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7"/>
      <c r="AK13" s="167"/>
      <c r="AL13" s="167"/>
      <c r="AM13" s="167"/>
      <c r="AN13" s="167"/>
    </row>
    <row r="14" spans="1:40" ht="124.5" customHeight="1" x14ac:dyDescent="0.25">
      <c r="A14" s="167"/>
      <c r="B14" s="4" t="s">
        <v>87</v>
      </c>
      <c r="C14" s="5">
        <v>0.53300000000000003</v>
      </c>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row>
    <row r="15" spans="1:40" ht="60" customHeight="1" thickBot="1" x14ac:dyDescent="0.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47.25" thickBot="1" x14ac:dyDescent="0.3">
      <c r="E16" s="6" t="s">
        <v>1</v>
      </c>
      <c r="F16" s="7" t="s">
        <v>1</v>
      </c>
      <c r="G16" s="8" t="s">
        <v>1</v>
      </c>
      <c r="H16" s="9"/>
      <c r="K16" s="6" t="s">
        <v>1</v>
      </c>
      <c r="L16" s="7" t="s">
        <v>1</v>
      </c>
      <c r="M16" s="8" t="s">
        <v>1</v>
      </c>
      <c r="Q16" s="6"/>
      <c r="R16" s="7"/>
      <c r="S16" s="8"/>
      <c r="V16" s="6" t="s">
        <v>1</v>
      </c>
      <c r="W16" s="7" t="s">
        <v>1</v>
      </c>
      <c r="X16" s="8" t="s">
        <v>1</v>
      </c>
      <c r="Y16" s="10" t="s">
        <v>1</v>
      </c>
      <c r="AD16" s="11"/>
      <c r="AF16" s="12" t="s">
        <v>1</v>
      </c>
      <c r="AG16" s="13"/>
      <c r="AH16" s="12" t="s">
        <v>1</v>
      </c>
      <c r="AI16" s="14"/>
      <c r="AJ16" s="12" t="s">
        <v>1</v>
      </c>
    </row>
    <row r="17" spans="1:44" ht="189.75" thickBot="1" x14ac:dyDescent="0.3">
      <c r="A17" s="15" t="s">
        <v>2</v>
      </c>
      <c r="B17" s="15" t="s">
        <v>3</v>
      </c>
      <c r="C17" s="15" t="s">
        <v>4</v>
      </c>
      <c r="D17" s="16" t="s">
        <v>5</v>
      </c>
      <c r="E17" s="17" t="s">
        <v>6</v>
      </c>
      <c r="F17" s="18" t="s">
        <v>7</v>
      </c>
      <c r="G17" s="19" t="s">
        <v>8</v>
      </c>
      <c r="H17" s="16" t="s">
        <v>9</v>
      </c>
      <c r="I17" s="16" t="s">
        <v>10</v>
      </c>
      <c r="J17" s="16" t="s">
        <v>5</v>
      </c>
      <c r="K17" s="17" t="s">
        <v>11</v>
      </c>
      <c r="L17" s="18" t="s">
        <v>7</v>
      </c>
      <c r="M17" s="19" t="s">
        <v>8</v>
      </c>
      <c r="N17" s="16" t="s">
        <v>12</v>
      </c>
      <c r="O17" s="16" t="s">
        <v>13</v>
      </c>
      <c r="P17" s="16" t="s">
        <v>14</v>
      </c>
      <c r="Q17" s="17" t="s">
        <v>15</v>
      </c>
      <c r="R17" s="18" t="s">
        <v>7</v>
      </c>
      <c r="S17" s="19" t="s">
        <v>8</v>
      </c>
      <c r="T17" s="16" t="s">
        <v>16</v>
      </c>
      <c r="U17" s="16" t="s">
        <v>14</v>
      </c>
      <c r="V17" s="17" t="s">
        <v>17</v>
      </c>
      <c r="W17" s="18" t="s">
        <v>7</v>
      </c>
      <c r="X17" s="19" t="s">
        <v>8</v>
      </c>
      <c r="Y17" s="16" t="s">
        <v>18</v>
      </c>
      <c r="Z17" s="16" t="s">
        <v>19</v>
      </c>
      <c r="AA17" s="16" t="s">
        <v>20</v>
      </c>
      <c r="AB17" s="16" t="s">
        <v>21</v>
      </c>
      <c r="AC17" s="16" t="s">
        <v>91</v>
      </c>
      <c r="AD17" s="16" t="s">
        <v>22</v>
      </c>
      <c r="AE17" s="16" t="s">
        <v>23</v>
      </c>
      <c r="AF17" s="168"/>
      <c r="AG17" s="168" t="s">
        <v>24</v>
      </c>
      <c r="AH17" s="169"/>
      <c r="AI17" s="170"/>
      <c r="AJ17" s="20" t="s">
        <v>25</v>
      </c>
      <c r="AK17" s="16" t="s">
        <v>26</v>
      </c>
      <c r="AL17" s="21" t="s">
        <v>27</v>
      </c>
      <c r="AM17" s="21" t="s">
        <v>89</v>
      </c>
      <c r="AN17" s="21" t="s">
        <v>28</v>
      </c>
    </row>
    <row r="18" spans="1:44" ht="58.5" x14ac:dyDescent="0.25">
      <c r="A18" s="185" t="s">
        <v>29</v>
      </c>
      <c r="B18" s="185" t="s">
        <v>30</v>
      </c>
      <c r="C18" s="248" t="s">
        <v>31</v>
      </c>
      <c r="D18" s="205">
        <v>0.4</v>
      </c>
      <c r="E18" s="188" t="e">
        <f>+SUM(K18:K25)*D18</f>
        <v>#DIV/0!</v>
      </c>
      <c r="F18" s="191" t="e">
        <f>+E18/D18</f>
        <v>#DIV/0!</v>
      </c>
      <c r="G18" s="194">
        <f>+SUM(M18:M25)*D18</f>
        <v>0</v>
      </c>
      <c r="H18" s="197"/>
      <c r="I18" s="202" t="s">
        <v>32</v>
      </c>
      <c r="J18" s="205">
        <v>0.49</v>
      </c>
      <c r="K18" s="200" t="e">
        <f>+SUM(V18:V22)*J18</f>
        <v>#DIV/0!</v>
      </c>
      <c r="L18" s="244" t="e">
        <f>+K18/J18</f>
        <v>#DIV/0!</v>
      </c>
      <c r="M18" s="246">
        <f>+SUM(X18:X22)*J18</f>
        <v>0</v>
      </c>
      <c r="N18" s="242"/>
      <c r="O18" s="282" t="s">
        <v>93</v>
      </c>
      <c r="P18" s="285">
        <v>0.6</v>
      </c>
      <c r="Q18" s="22"/>
      <c r="R18" s="23"/>
      <c r="S18" s="24"/>
      <c r="T18" s="260" t="s">
        <v>100</v>
      </c>
      <c r="U18" s="205">
        <v>0.6</v>
      </c>
      <c r="V18" s="27"/>
      <c r="W18" s="28"/>
      <c r="X18" s="29"/>
      <c r="Y18" s="30"/>
      <c r="Z18" s="259" t="s">
        <v>33</v>
      </c>
      <c r="AA18" s="260" t="s">
        <v>65</v>
      </c>
      <c r="AB18" s="260" t="s">
        <v>88</v>
      </c>
      <c r="AC18" s="261">
        <v>100</v>
      </c>
      <c r="AD18" s="262">
        <v>47</v>
      </c>
      <c r="AE18" s="262">
        <v>47</v>
      </c>
      <c r="AF18" s="32"/>
      <c r="AG18" s="264">
        <v>1</v>
      </c>
      <c r="AH18" s="34"/>
      <c r="AI18" s="35"/>
      <c r="AJ18" s="36"/>
      <c r="AK18" s="37"/>
      <c r="AL18" s="266" t="s">
        <v>109</v>
      </c>
      <c r="AM18" s="251">
        <v>595000000</v>
      </c>
      <c r="AN18" s="272"/>
    </row>
    <row r="19" spans="1:44" ht="196.5" customHeight="1" x14ac:dyDescent="0.25">
      <c r="A19" s="186"/>
      <c r="B19" s="186"/>
      <c r="C19" s="249"/>
      <c r="D19" s="206"/>
      <c r="E19" s="189"/>
      <c r="F19" s="192"/>
      <c r="G19" s="195"/>
      <c r="H19" s="198"/>
      <c r="I19" s="203"/>
      <c r="J19" s="206"/>
      <c r="K19" s="201"/>
      <c r="L19" s="245"/>
      <c r="M19" s="247"/>
      <c r="N19" s="243"/>
      <c r="O19" s="283"/>
      <c r="P19" s="286"/>
      <c r="Q19" s="176" t="e">
        <f>SUM(V19:V21)*P18</f>
        <v>#DIV/0!</v>
      </c>
      <c r="R19" s="179" t="e">
        <f>+Q19/P18</f>
        <v>#DIV/0!</v>
      </c>
      <c r="S19" s="182">
        <f>SUM(X19:X21)/P18</f>
        <v>0</v>
      </c>
      <c r="T19" s="254"/>
      <c r="U19" s="208"/>
      <c r="V19" s="41" t="e">
        <f>+U18*AJ19</f>
        <v>#DIV/0!</v>
      </c>
      <c r="W19" s="42" t="e">
        <f>+V19/U18</f>
        <v>#DIV/0!</v>
      </c>
      <c r="X19" s="43">
        <f>+U18*AF19</f>
        <v>0</v>
      </c>
      <c r="Y19" s="44">
        <f>+X19/U18</f>
        <v>0</v>
      </c>
      <c r="Z19" s="256"/>
      <c r="AA19" s="254"/>
      <c r="AB19" s="254"/>
      <c r="AC19" s="258"/>
      <c r="AD19" s="263"/>
      <c r="AE19" s="263"/>
      <c r="AF19" s="47"/>
      <c r="AG19" s="265"/>
      <c r="AH19" s="49" t="s">
        <v>35</v>
      </c>
      <c r="AI19" s="35" t="s">
        <v>35</v>
      </c>
      <c r="AJ19" s="50" t="e">
        <f>+AE18/AC19</f>
        <v>#DIV/0!</v>
      </c>
      <c r="AK19" s="51"/>
      <c r="AL19" s="267"/>
      <c r="AM19" s="252"/>
      <c r="AN19" s="212"/>
      <c r="AQ19" s="53"/>
      <c r="AR19" s="54"/>
    </row>
    <row r="20" spans="1:44" ht="186" customHeight="1" x14ac:dyDescent="0.25">
      <c r="A20" s="186"/>
      <c r="B20" s="186"/>
      <c r="C20" s="249"/>
      <c r="D20" s="206"/>
      <c r="E20" s="189"/>
      <c r="F20" s="192"/>
      <c r="G20" s="195"/>
      <c r="H20" s="198"/>
      <c r="I20" s="203"/>
      <c r="J20" s="206"/>
      <c r="K20" s="201"/>
      <c r="L20" s="245"/>
      <c r="M20" s="247"/>
      <c r="N20" s="243"/>
      <c r="O20" s="283"/>
      <c r="P20" s="286"/>
      <c r="Q20" s="177"/>
      <c r="R20" s="180"/>
      <c r="S20" s="183"/>
      <c r="T20" s="253" t="s">
        <v>101</v>
      </c>
      <c r="U20" s="221">
        <v>0.4</v>
      </c>
      <c r="V20" s="41">
        <f t="shared" ref="V20:V29" si="0">+U20*AJ20</f>
        <v>0.2</v>
      </c>
      <c r="W20" s="42">
        <f t="shared" ref="W20:W29" si="1">+V20/U20</f>
        <v>0.5</v>
      </c>
      <c r="X20" s="43">
        <f t="shared" ref="X20:X24" si="2">+U20*AF20</f>
        <v>0</v>
      </c>
      <c r="Y20" s="44">
        <f t="shared" ref="Y20:Y24" si="3">+X20/U20</f>
        <v>0</v>
      </c>
      <c r="Z20" s="255" t="s">
        <v>36</v>
      </c>
      <c r="AA20" s="253" t="s">
        <v>66</v>
      </c>
      <c r="AB20" s="253" t="s">
        <v>88</v>
      </c>
      <c r="AC20" s="257">
        <v>100</v>
      </c>
      <c r="AD20" s="288">
        <v>50</v>
      </c>
      <c r="AE20" s="288">
        <v>50</v>
      </c>
      <c r="AF20" s="47"/>
      <c r="AG20" s="289">
        <v>1</v>
      </c>
      <c r="AH20" s="49" t="s">
        <v>35</v>
      </c>
      <c r="AI20" s="35" t="s">
        <v>35</v>
      </c>
      <c r="AJ20" s="50">
        <f t="shared" ref="AJ20:AJ29" si="4">+AE20/AC20</f>
        <v>0.5</v>
      </c>
      <c r="AK20" s="51"/>
      <c r="AL20" s="290" t="s">
        <v>110</v>
      </c>
      <c r="AM20" s="269">
        <v>182461598</v>
      </c>
      <c r="AN20" s="271"/>
      <c r="AR20" s="53"/>
    </row>
    <row r="21" spans="1:44" ht="35.25" customHeight="1" x14ac:dyDescent="0.25">
      <c r="A21" s="186"/>
      <c r="B21" s="186"/>
      <c r="C21" s="249"/>
      <c r="D21" s="206"/>
      <c r="E21" s="189"/>
      <c r="F21" s="192"/>
      <c r="G21" s="195"/>
      <c r="H21" s="198"/>
      <c r="I21" s="203"/>
      <c r="J21" s="206"/>
      <c r="K21" s="201"/>
      <c r="L21" s="245"/>
      <c r="M21" s="247"/>
      <c r="N21" s="243"/>
      <c r="O21" s="284"/>
      <c r="P21" s="287"/>
      <c r="Q21" s="178"/>
      <c r="R21" s="181"/>
      <c r="S21" s="184"/>
      <c r="T21" s="254"/>
      <c r="U21" s="208"/>
      <c r="V21" s="41"/>
      <c r="W21" s="42"/>
      <c r="X21" s="43"/>
      <c r="Y21" s="44"/>
      <c r="Z21" s="256"/>
      <c r="AA21" s="254"/>
      <c r="AB21" s="254"/>
      <c r="AC21" s="258"/>
      <c r="AD21" s="263"/>
      <c r="AE21" s="263"/>
      <c r="AF21" s="47"/>
      <c r="AG21" s="265"/>
      <c r="AH21" s="49"/>
      <c r="AI21" s="35"/>
      <c r="AJ21" s="50"/>
      <c r="AK21" s="51"/>
      <c r="AL21" s="267"/>
      <c r="AM21" s="270"/>
      <c r="AN21" s="212"/>
      <c r="AR21" s="53"/>
    </row>
    <row r="22" spans="1:44" ht="189" customHeight="1" x14ac:dyDescent="0.25">
      <c r="A22" s="186"/>
      <c r="B22" s="186"/>
      <c r="C22" s="249"/>
      <c r="D22" s="206"/>
      <c r="E22" s="189"/>
      <c r="F22" s="192"/>
      <c r="G22" s="195"/>
      <c r="H22" s="198"/>
      <c r="I22" s="204"/>
      <c r="J22" s="208"/>
      <c r="K22" s="201"/>
      <c r="L22" s="245"/>
      <c r="M22" s="247"/>
      <c r="N22" s="243"/>
      <c r="O22" s="162" t="s">
        <v>94</v>
      </c>
      <c r="P22" s="158">
        <v>0.4</v>
      </c>
      <c r="Q22" s="159">
        <f>SUM(V22:V22)*P22</f>
        <v>0.2</v>
      </c>
      <c r="R22" s="160">
        <f>+Q22/P22</f>
        <v>0.5</v>
      </c>
      <c r="S22" s="76" cm="1">
        <f t="array" ref="S22">SUM(X22:X22/P22)</f>
        <v>0</v>
      </c>
      <c r="T22" s="39" t="s">
        <v>102</v>
      </c>
      <c r="U22" s="40">
        <v>1</v>
      </c>
      <c r="V22" s="41">
        <f t="shared" si="0"/>
        <v>0.5</v>
      </c>
      <c r="W22" s="42">
        <f t="shared" si="1"/>
        <v>0.5</v>
      </c>
      <c r="X22" s="43">
        <f t="shared" si="2"/>
        <v>0</v>
      </c>
      <c r="Y22" s="44">
        <f t="shared" si="3"/>
        <v>0</v>
      </c>
      <c r="Z22" s="45" t="s">
        <v>36</v>
      </c>
      <c r="AA22" s="39" t="s">
        <v>67</v>
      </c>
      <c r="AB22" s="39" t="s">
        <v>37</v>
      </c>
      <c r="AC22" s="46">
        <v>4</v>
      </c>
      <c r="AD22" s="56">
        <v>2</v>
      </c>
      <c r="AE22" s="56">
        <v>2</v>
      </c>
      <c r="AF22" s="47"/>
      <c r="AG22" s="48">
        <v>1</v>
      </c>
      <c r="AH22" s="49" t="s">
        <v>35</v>
      </c>
      <c r="AI22" s="35" t="s">
        <v>35</v>
      </c>
      <c r="AJ22" s="50">
        <f t="shared" si="4"/>
        <v>0.5</v>
      </c>
      <c r="AK22" s="51"/>
      <c r="AL22" s="172" t="s">
        <v>111</v>
      </c>
      <c r="AM22" s="163">
        <v>746359556</v>
      </c>
      <c r="AN22" s="52"/>
    </row>
    <row r="23" spans="1:44" ht="262.5" customHeight="1" x14ac:dyDescent="0.25">
      <c r="A23" s="186"/>
      <c r="B23" s="186"/>
      <c r="C23" s="249"/>
      <c r="D23" s="206"/>
      <c r="E23" s="189"/>
      <c r="F23" s="192"/>
      <c r="G23" s="195"/>
      <c r="H23" s="198"/>
      <c r="I23" s="219" t="s">
        <v>38</v>
      </c>
      <c r="J23" s="221">
        <v>0.51</v>
      </c>
      <c r="K23" s="222"/>
      <c r="L23" s="240"/>
      <c r="M23" s="217"/>
      <c r="N23" s="238"/>
      <c r="O23" s="209" t="s">
        <v>39</v>
      </c>
      <c r="P23" s="209">
        <v>0.49</v>
      </c>
      <c r="Q23" s="213"/>
      <c r="R23" s="229"/>
      <c r="S23" s="236"/>
      <c r="T23" s="39" t="s">
        <v>82</v>
      </c>
      <c r="U23" s="57">
        <v>0.6</v>
      </c>
      <c r="V23" s="41">
        <f t="shared" si="0"/>
        <v>0.19999999999999998</v>
      </c>
      <c r="W23" s="42">
        <f t="shared" si="1"/>
        <v>0.33333333333333331</v>
      </c>
      <c r="X23" s="43">
        <f t="shared" si="2"/>
        <v>0</v>
      </c>
      <c r="Y23" s="44">
        <f t="shared" si="3"/>
        <v>0</v>
      </c>
      <c r="Z23" s="58" t="s">
        <v>36</v>
      </c>
      <c r="AA23" s="39" t="s">
        <v>68</v>
      </c>
      <c r="AB23" s="39" t="s">
        <v>69</v>
      </c>
      <c r="AC23" s="46">
        <v>18</v>
      </c>
      <c r="AD23" s="55">
        <v>3</v>
      </c>
      <c r="AE23" s="55">
        <v>6</v>
      </c>
      <c r="AF23" s="47"/>
      <c r="AG23" s="48">
        <v>1.2</v>
      </c>
      <c r="AH23" s="49" t="s">
        <v>35</v>
      </c>
      <c r="AI23" s="35" t="s">
        <v>35</v>
      </c>
      <c r="AJ23" s="50">
        <f t="shared" si="4"/>
        <v>0.33333333333333331</v>
      </c>
      <c r="AK23" s="51"/>
      <c r="AL23" s="172" t="s">
        <v>112</v>
      </c>
      <c r="AM23" s="163">
        <v>10000000000</v>
      </c>
      <c r="AN23" s="211"/>
    </row>
    <row r="24" spans="1:44" ht="267" customHeight="1" x14ac:dyDescent="0.25">
      <c r="A24" s="186"/>
      <c r="B24" s="186"/>
      <c r="C24" s="249"/>
      <c r="D24" s="206"/>
      <c r="E24" s="190"/>
      <c r="F24" s="193"/>
      <c r="G24" s="196"/>
      <c r="H24" s="199"/>
      <c r="I24" s="203"/>
      <c r="J24" s="206"/>
      <c r="K24" s="223"/>
      <c r="L24" s="241"/>
      <c r="M24" s="218"/>
      <c r="N24" s="239"/>
      <c r="O24" s="210"/>
      <c r="P24" s="210"/>
      <c r="Q24" s="214"/>
      <c r="R24" s="230"/>
      <c r="S24" s="237"/>
      <c r="T24" s="59" t="s">
        <v>83</v>
      </c>
      <c r="U24" s="60">
        <v>0.4</v>
      </c>
      <c r="V24" s="41">
        <f t="shared" si="0"/>
        <v>1.04</v>
      </c>
      <c r="W24" s="42">
        <f t="shared" si="1"/>
        <v>2.6</v>
      </c>
      <c r="X24" s="43">
        <f t="shared" si="2"/>
        <v>0</v>
      </c>
      <c r="Y24" s="44">
        <f t="shared" si="3"/>
        <v>0</v>
      </c>
      <c r="Z24" s="61" t="s">
        <v>42</v>
      </c>
      <c r="AA24" s="59" t="s">
        <v>70</v>
      </c>
      <c r="AB24" s="59" t="s">
        <v>41</v>
      </c>
      <c r="AC24" s="62">
        <v>20</v>
      </c>
      <c r="AD24" s="63">
        <v>10</v>
      </c>
      <c r="AE24" s="63">
        <v>52</v>
      </c>
      <c r="AF24" s="32"/>
      <c r="AG24" s="64">
        <v>1.2</v>
      </c>
      <c r="AH24" s="65" t="s">
        <v>35</v>
      </c>
      <c r="AI24" s="66" t="s">
        <v>35</v>
      </c>
      <c r="AJ24" s="67">
        <f t="shared" si="4"/>
        <v>2.6</v>
      </c>
      <c r="AK24" s="68"/>
      <c r="AL24" s="173" t="s">
        <v>113</v>
      </c>
      <c r="AM24" s="163">
        <v>300000000</v>
      </c>
      <c r="AN24" s="212"/>
    </row>
    <row r="25" spans="1:44" ht="242.25" customHeight="1" thickBot="1" x14ac:dyDescent="0.3">
      <c r="A25" s="187"/>
      <c r="B25" s="187"/>
      <c r="C25" s="250"/>
      <c r="D25" s="207"/>
      <c r="E25" s="190"/>
      <c r="F25" s="193"/>
      <c r="G25" s="196"/>
      <c r="H25" s="199"/>
      <c r="I25" s="220"/>
      <c r="J25" s="207"/>
      <c r="K25" s="223"/>
      <c r="L25" s="241"/>
      <c r="M25" s="218"/>
      <c r="N25" s="239"/>
      <c r="O25" s="161" t="s">
        <v>43</v>
      </c>
      <c r="P25" s="123">
        <v>0.51</v>
      </c>
      <c r="Q25" s="74" t="e">
        <f>SUM(V25:V25)*#REF!</f>
        <v>#REF!</v>
      </c>
      <c r="R25" s="75" t="e">
        <f>+Q25/#REF!</f>
        <v>#REF!</v>
      </c>
      <c r="S25" s="76" t="e" cm="1">
        <f t="array" ref="S25">SUM(X25:X25/#REF!)</f>
        <v>#REF!</v>
      </c>
      <c r="T25" s="59" t="s">
        <v>84</v>
      </c>
      <c r="U25" s="60">
        <v>1</v>
      </c>
      <c r="V25" s="70">
        <f t="shared" si="0"/>
        <v>0.4</v>
      </c>
      <c r="W25" s="71">
        <f t="shared" si="1"/>
        <v>0.4</v>
      </c>
      <c r="X25" s="72">
        <f>+U25*AF25</f>
        <v>0</v>
      </c>
      <c r="Y25" s="73">
        <f>+X25/U25</f>
        <v>0</v>
      </c>
      <c r="Z25" s="61" t="s">
        <v>36</v>
      </c>
      <c r="AA25" s="59" t="s">
        <v>71</v>
      </c>
      <c r="AB25" s="59" t="s">
        <v>92</v>
      </c>
      <c r="AC25" s="62">
        <v>100</v>
      </c>
      <c r="AD25" s="63">
        <v>40</v>
      </c>
      <c r="AE25" s="63">
        <v>40</v>
      </c>
      <c r="AF25" s="32"/>
      <c r="AG25" s="64">
        <v>1</v>
      </c>
      <c r="AH25" s="65" t="s">
        <v>35</v>
      </c>
      <c r="AI25" s="66" t="s">
        <v>35</v>
      </c>
      <c r="AJ25" s="67">
        <f t="shared" si="4"/>
        <v>0.4</v>
      </c>
      <c r="AK25" s="68"/>
      <c r="AL25" s="173" t="s">
        <v>114</v>
      </c>
      <c r="AM25" s="163">
        <v>64657040</v>
      </c>
      <c r="AN25" s="77"/>
    </row>
    <row r="26" spans="1:44" ht="133.5" customHeight="1" x14ac:dyDescent="0.25">
      <c r="A26" s="185" t="s">
        <v>44</v>
      </c>
      <c r="B26" s="185" t="s">
        <v>45</v>
      </c>
      <c r="C26" s="248" t="s">
        <v>46</v>
      </c>
      <c r="D26" s="205">
        <v>0.6</v>
      </c>
      <c r="E26" s="78" t="e">
        <f>+SUM(K26:K35)*D26</f>
        <v>#REF!</v>
      </c>
      <c r="F26" s="79" t="e">
        <f>+E26/D26</f>
        <v>#REF!</v>
      </c>
      <c r="G26" s="80" t="e">
        <f>+SUM(M26:M35)*D26</f>
        <v>#REF!</v>
      </c>
      <c r="H26" s="215"/>
      <c r="I26" s="202" t="s">
        <v>47</v>
      </c>
      <c r="J26" s="205">
        <v>0.25</v>
      </c>
      <c r="K26" s="81" t="e">
        <f>+SUM(V26:V29)*J26</f>
        <v>#REF!</v>
      </c>
      <c r="L26" s="82" t="e">
        <f>+K26/J26</f>
        <v>#REF!</v>
      </c>
      <c r="M26" s="83" t="e">
        <f>+SUM(X26:X29)*J26</f>
        <v>#REF!</v>
      </c>
      <c r="N26" s="227"/>
      <c r="O26" s="224" t="s">
        <v>95</v>
      </c>
      <c r="P26" s="227">
        <v>0.8</v>
      </c>
      <c r="Q26" s="231" t="e">
        <f>SUM(V26:V27)*#REF!</f>
        <v>#REF!</v>
      </c>
      <c r="R26" s="232" t="e">
        <f>+Q26/#REF!</f>
        <v>#REF!</v>
      </c>
      <c r="S26" s="234" t="e" cm="1">
        <f t="array" ref="S26">SUM(X26:X27/#REF!)</f>
        <v>#REF!</v>
      </c>
      <c r="T26" s="260" t="s">
        <v>103</v>
      </c>
      <c r="U26" s="205">
        <v>0.5</v>
      </c>
      <c r="V26" s="27" t="e">
        <f>+#REF!*AJ26</f>
        <v>#REF!</v>
      </c>
      <c r="W26" s="28" t="e">
        <f>+V26/#REF!</f>
        <v>#REF!</v>
      </c>
      <c r="X26" s="29" t="e">
        <f>+#REF!*AF26</f>
        <v>#REF!</v>
      </c>
      <c r="Y26" s="30" t="e">
        <f>+X26/#REF!</f>
        <v>#REF!</v>
      </c>
      <c r="Z26" s="274" t="s">
        <v>40</v>
      </c>
      <c r="AA26" s="260" t="s">
        <v>72</v>
      </c>
      <c r="AB26" s="260" t="s">
        <v>48</v>
      </c>
      <c r="AC26" s="276">
        <v>4</v>
      </c>
      <c r="AD26" s="291">
        <v>0</v>
      </c>
      <c r="AE26" s="291">
        <v>0</v>
      </c>
      <c r="AF26" s="87"/>
      <c r="AG26" s="289">
        <v>1</v>
      </c>
      <c r="AH26" s="34" t="s">
        <v>35</v>
      </c>
      <c r="AI26" s="88" t="s">
        <v>35</v>
      </c>
      <c r="AJ26" s="36" t="e">
        <f>+AE26/#REF!</f>
        <v>#REF!</v>
      </c>
      <c r="AK26" s="37"/>
      <c r="AL26" s="266" t="s">
        <v>99</v>
      </c>
      <c r="AM26" s="278">
        <v>33024100000</v>
      </c>
      <c r="AN26" s="211"/>
    </row>
    <row r="27" spans="1:44" ht="100.5" customHeight="1" x14ac:dyDescent="0.25">
      <c r="A27" s="186"/>
      <c r="B27" s="186"/>
      <c r="C27" s="249"/>
      <c r="D27" s="206"/>
      <c r="E27" s="89"/>
      <c r="F27" s="90"/>
      <c r="G27" s="91"/>
      <c r="H27" s="216"/>
      <c r="I27" s="203"/>
      <c r="J27" s="206"/>
      <c r="K27" s="92"/>
      <c r="L27" s="93"/>
      <c r="M27" s="94"/>
      <c r="N27" s="228"/>
      <c r="O27" s="225"/>
      <c r="P27" s="228"/>
      <c r="Q27" s="214"/>
      <c r="R27" s="233"/>
      <c r="S27" s="235"/>
      <c r="T27" s="254"/>
      <c r="U27" s="208"/>
      <c r="V27" s="41">
        <f>+U26*AJ27</f>
        <v>0</v>
      </c>
      <c r="W27" s="42">
        <f>+V27/U26</f>
        <v>0</v>
      </c>
      <c r="X27" s="43">
        <f>+U26*AF27</f>
        <v>0</v>
      </c>
      <c r="Y27" s="44">
        <f>+X27/U26</f>
        <v>0</v>
      </c>
      <c r="Z27" s="275"/>
      <c r="AA27" s="254"/>
      <c r="AB27" s="254"/>
      <c r="AC27" s="277"/>
      <c r="AD27" s="292"/>
      <c r="AE27" s="292"/>
      <c r="AF27" s="47"/>
      <c r="AG27" s="265"/>
      <c r="AH27" s="49" t="s">
        <v>35</v>
      </c>
      <c r="AI27" s="95" t="s">
        <v>35</v>
      </c>
      <c r="AJ27" s="50">
        <f>+AE27/AC26</f>
        <v>0</v>
      </c>
      <c r="AK27" s="51"/>
      <c r="AL27" s="267"/>
      <c r="AM27" s="252"/>
      <c r="AN27" s="211"/>
    </row>
    <row r="28" spans="1:44" ht="293.25" customHeight="1" thickBot="1" x14ac:dyDescent="0.3">
      <c r="A28" s="186"/>
      <c r="B28" s="186"/>
      <c r="C28" s="249"/>
      <c r="D28" s="206"/>
      <c r="E28" s="89"/>
      <c r="F28" s="90"/>
      <c r="G28" s="91"/>
      <c r="H28" s="216"/>
      <c r="I28" s="203"/>
      <c r="J28" s="206"/>
      <c r="K28" s="92"/>
      <c r="L28" s="93"/>
      <c r="M28" s="94"/>
      <c r="N28" s="228"/>
      <c r="O28" s="226"/>
      <c r="P28" s="273"/>
      <c r="Q28" s="96">
        <f>SUM(V28:V28)*P26</f>
        <v>0.32000000000000006</v>
      </c>
      <c r="R28" s="97">
        <f>+Q28/P26</f>
        <v>0.40000000000000008</v>
      </c>
      <c r="S28" s="98" cm="1">
        <f t="array" ref="S28">SUM(X28:X28/P26)</f>
        <v>0</v>
      </c>
      <c r="T28" s="59" t="s">
        <v>104</v>
      </c>
      <c r="U28" s="99">
        <v>0.5</v>
      </c>
      <c r="V28" s="70">
        <f t="shared" si="0"/>
        <v>0.4</v>
      </c>
      <c r="W28" s="71">
        <f t="shared" si="1"/>
        <v>0.8</v>
      </c>
      <c r="X28" s="72">
        <f>+U28*AF28</f>
        <v>0</v>
      </c>
      <c r="Y28" s="73">
        <f>+X28/U28</f>
        <v>0</v>
      </c>
      <c r="Z28" s="100" t="s">
        <v>49</v>
      </c>
      <c r="AA28" s="59" t="s">
        <v>73</v>
      </c>
      <c r="AB28" s="59" t="s">
        <v>48</v>
      </c>
      <c r="AC28" s="62">
        <v>5</v>
      </c>
      <c r="AD28" s="63">
        <v>4</v>
      </c>
      <c r="AE28" s="63">
        <v>4</v>
      </c>
      <c r="AF28" s="32"/>
      <c r="AG28" s="64">
        <v>1</v>
      </c>
      <c r="AH28" s="65" t="s">
        <v>35</v>
      </c>
      <c r="AI28" s="101" t="s">
        <v>35</v>
      </c>
      <c r="AJ28" s="67">
        <f t="shared" si="4"/>
        <v>0.8</v>
      </c>
      <c r="AK28" s="68"/>
      <c r="AL28" s="173" t="s">
        <v>119</v>
      </c>
      <c r="AM28" s="164" t="s">
        <v>90</v>
      </c>
      <c r="AN28" s="77"/>
    </row>
    <row r="29" spans="1:44" ht="265.5" customHeight="1" x14ac:dyDescent="0.25">
      <c r="A29" s="186"/>
      <c r="B29" s="186"/>
      <c r="C29" s="249"/>
      <c r="D29" s="206"/>
      <c r="E29" s="89"/>
      <c r="F29" s="90"/>
      <c r="G29" s="91"/>
      <c r="H29" s="216"/>
      <c r="I29" s="202" t="s">
        <v>50</v>
      </c>
      <c r="J29" s="205">
        <v>0.45</v>
      </c>
      <c r="K29" s="102">
        <f>+SUM(V29:V35)*J29</f>
        <v>1.9721003954095295</v>
      </c>
      <c r="L29" s="103">
        <f>+K29/J29</f>
        <v>4.3824453231322877</v>
      </c>
      <c r="M29" s="104">
        <f>+SUM(X29:X35)*J29</f>
        <v>0</v>
      </c>
      <c r="N29" s="227"/>
      <c r="O29" s="84" t="s">
        <v>51</v>
      </c>
      <c r="P29" s="84">
        <v>0.15</v>
      </c>
      <c r="Q29" s="105"/>
      <c r="R29" s="106"/>
      <c r="S29" s="107"/>
      <c r="T29" s="25" t="s">
        <v>85</v>
      </c>
      <c r="U29" s="26">
        <v>1</v>
      </c>
      <c r="V29" s="27">
        <f t="shared" si="0"/>
        <v>0.41349013246823463</v>
      </c>
      <c r="W29" s="28">
        <f t="shared" si="1"/>
        <v>0.41349013246823463</v>
      </c>
      <c r="X29" s="29"/>
      <c r="Y29" s="30"/>
      <c r="Z29" s="85" t="s">
        <v>98</v>
      </c>
      <c r="AA29" s="25" t="s">
        <v>74</v>
      </c>
      <c r="AB29" s="25" t="s">
        <v>75</v>
      </c>
      <c r="AC29" s="62">
        <v>73.98</v>
      </c>
      <c r="AD29" s="108">
        <v>34.15</v>
      </c>
      <c r="AE29" s="31">
        <v>30.59</v>
      </c>
      <c r="AF29" s="87"/>
      <c r="AG29" s="33">
        <f>AE29/AD29</f>
        <v>0.89575402635431922</v>
      </c>
      <c r="AH29" s="34"/>
      <c r="AI29" s="109"/>
      <c r="AJ29" s="36">
        <f t="shared" si="4"/>
        <v>0.41349013246823463</v>
      </c>
      <c r="AK29" s="37"/>
      <c r="AL29" s="171" t="s">
        <v>106</v>
      </c>
      <c r="AM29" s="279">
        <v>4351815240292</v>
      </c>
      <c r="AN29" s="38"/>
      <c r="AP29" s="110"/>
    </row>
    <row r="30" spans="1:44" ht="237" thickBot="1" x14ac:dyDescent="0.3">
      <c r="A30" s="186"/>
      <c r="B30" s="186"/>
      <c r="C30" s="249"/>
      <c r="D30" s="206"/>
      <c r="E30" s="89"/>
      <c r="F30" s="90"/>
      <c r="G30" s="91"/>
      <c r="H30" s="216"/>
      <c r="I30" s="203"/>
      <c r="J30" s="206"/>
      <c r="K30" s="111"/>
      <c r="L30" s="112"/>
      <c r="M30" s="113"/>
      <c r="N30" s="228"/>
      <c r="O30" s="114" t="s">
        <v>52</v>
      </c>
      <c r="P30" s="114">
        <v>0.05</v>
      </c>
      <c r="Q30" s="115"/>
      <c r="R30" s="116"/>
      <c r="S30" s="117"/>
      <c r="T30" s="39" t="s">
        <v>86</v>
      </c>
      <c r="U30" s="40">
        <v>1</v>
      </c>
      <c r="V30" s="41">
        <f t="shared" ref="V30:V35" si="5">+U30*AJ30</f>
        <v>0.33333333333333331</v>
      </c>
      <c r="W30" s="42">
        <f t="shared" ref="W30:W35" si="6">+V30/U30</f>
        <v>0.33333333333333331</v>
      </c>
      <c r="X30" s="43">
        <f>+U30*AF30</f>
        <v>0</v>
      </c>
      <c r="Y30" s="44">
        <f>+X30/U30</f>
        <v>0</v>
      </c>
      <c r="Z30" s="58" t="s">
        <v>97</v>
      </c>
      <c r="AA30" s="39" t="s">
        <v>76</v>
      </c>
      <c r="AB30" s="39" t="s">
        <v>69</v>
      </c>
      <c r="AC30" s="166">
        <v>15</v>
      </c>
      <c r="AD30" s="119">
        <v>5</v>
      </c>
      <c r="AE30" s="119">
        <v>5</v>
      </c>
      <c r="AF30" s="47"/>
      <c r="AG30" s="48">
        <v>1</v>
      </c>
      <c r="AH30" s="49" t="s">
        <v>35</v>
      </c>
      <c r="AI30" s="118" t="s">
        <v>35</v>
      </c>
      <c r="AJ30" s="50">
        <f t="shared" ref="AJ30:AJ35" si="7">+AE30/AC30</f>
        <v>0.33333333333333331</v>
      </c>
      <c r="AK30" s="51"/>
      <c r="AL30" s="172" t="s">
        <v>115</v>
      </c>
      <c r="AM30" s="280"/>
      <c r="AN30" s="52"/>
      <c r="AP30" s="110"/>
    </row>
    <row r="31" spans="1:44" ht="348" customHeight="1" thickBot="1" x14ac:dyDescent="0.3">
      <c r="A31" s="186"/>
      <c r="B31" s="186"/>
      <c r="C31" s="249"/>
      <c r="D31" s="206"/>
      <c r="E31" s="89"/>
      <c r="F31" s="90"/>
      <c r="G31" s="91"/>
      <c r="H31" s="216"/>
      <c r="I31" s="203"/>
      <c r="J31" s="206"/>
      <c r="K31" s="111"/>
      <c r="L31" s="112"/>
      <c r="M31" s="113"/>
      <c r="N31" s="228"/>
      <c r="O31" s="114" t="s">
        <v>53</v>
      </c>
      <c r="P31" s="114">
        <v>0.4</v>
      </c>
      <c r="Q31" s="115"/>
      <c r="R31" s="116"/>
      <c r="S31" s="117"/>
      <c r="T31" s="39" t="s">
        <v>54</v>
      </c>
      <c r="U31" s="40">
        <v>1</v>
      </c>
      <c r="V31" s="41">
        <f t="shared" si="5"/>
        <v>0.49589696831547753</v>
      </c>
      <c r="W31" s="42">
        <f t="shared" si="6"/>
        <v>0.49589696831547753</v>
      </c>
      <c r="X31" s="43"/>
      <c r="Y31" s="44"/>
      <c r="Z31" s="58" t="s">
        <v>97</v>
      </c>
      <c r="AA31" s="39" t="s">
        <v>77</v>
      </c>
      <c r="AB31" s="39" t="s">
        <v>75</v>
      </c>
      <c r="AC31" s="62">
        <v>175.48</v>
      </c>
      <c r="AD31" s="119">
        <v>142.46</v>
      </c>
      <c r="AE31" s="56">
        <v>87.02</v>
      </c>
      <c r="AF31" s="47"/>
      <c r="AG31" s="33">
        <f>AE31/AD31</f>
        <v>0.61083813000140386</v>
      </c>
      <c r="AH31" s="49"/>
      <c r="AI31" s="118"/>
      <c r="AJ31" s="50">
        <f t="shared" si="7"/>
        <v>0.49589696831547753</v>
      </c>
      <c r="AK31" s="51"/>
      <c r="AL31" s="172" t="s">
        <v>107</v>
      </c>
      <c r="AM31" s="280"/>
      <c r="AN31" s="52"/>
      <c r="AP31" s="110"/>
    </row>
    <row r="32" spans="1:44" ht="308.25" customHeight="1" thickBot="1" x14ac:dyDescent="0.3">
      <c r="A32" s="186"/>
      <c r="B32" s="186"/>
      <c r="C32" s="249"/>
      <c r="D32" s="206"/>
      <c r="E32" s="89"/>
      <c r="F32" s="90"/>
      <c r="G32" s="91"/>
      <c r="H32" s="216"/>
      <c r="I32" s="203"/>
      <c r="J32" s="206"/>
      <c r="K32" s="120"/>
      <c r="L32" s="121"/>
      <c r="M32" s="122"/>
      <c r="N32" s="228"/>
      <c r="O32" s="123" t="s">
        <v>55</v>
      </c>
      <c r="P32" s="123">
        <v>0.4</v>
      </c>
      <c r="Q32" s="96"/>
      <c r="R32" s="75"/>
      <c r="S32" s="124"/>
      <c r="T32" s="59" t="s">
        <v>56</v>
      </c>
      <c r="U32" s="99">
        <v>1</v>
      </c>
      <c r="V32" s="70">
        <f t="shared" si="5"/>
        <v>0.53972488901524274</v>
      </c>
      <c r="W32" s="71">
        <f t="shared" si="6"/>
        <v>0.53972488901524274</v>
      </c>
      <c r="X32" s="72"/>
      <c r="Y32" s="73"/>
      <c r="Z32" s="61" t="s">
        <v>97</v>
      </c>
      <c r="AA32" s="59" t="s">
        <v>81</v>
      </c>
      <c r="AB32" s="59" t="s">
        <v>75</v>
      </c>
      <c r="AC32" s="86">
        <v>457.27</v>
      </c>
      <c r="AD32" s="125">
        <v>293.39999999999998</v>
      </c>
      <c r="AE32" s="126">
        <v>246.8</v>
      </c>
      <c r="AF32" s="32"/>
      <c r="AG32" s="33">
        <f>AE32/AD32</f>
        <v>0.8411724608043627</v>
      </c>
      <c r="AH32" s="65"/>
      <c r="AI32" s="127"/>
      <c r="AJ32" s="67">
        <f t="shared" si="7"/>
        <v>0.53972488901524274</v>
      </c>
      <c r="AK32" s="68"/>
      <c r="AL32" s="172" t="s">
        <v>108</v>
      </c>
      <c r="AM32" s="281"/>
      <c r="AN32" s="69"/>
      <c r="AP32" s="110"/>
    </row>
    <row r="33" spans="1:40" ht="324.75" customHeight="1" x14ac:dyDescent="0.25">
      <c r="A33" s="186"/>
      <c r="B33" s="186"/>
      <c r="C33" s="249"/>
      <c r="D33" s="206"/>
      <c r="E33" s="89"/>
      <c r="F33" s="90"/>
      <c r="G33" s="91"/>
      <c r="H33" s="216"/>
      <c r="I33" s="202" t="s">
        <v>57</v>
      </c>
      <c r="J33" s="205">
        <v>0.3</v>
      </c>
      <c r="K33" s="128"/>
      <c r="L33" s="103"/>
      <c r="M33" s="104"/>
      <c r="N33" s="224"/>
      <c r="O33" s="129" t="s">
        <v>58</v>
      </c>
      <c r="P33" s="84">
        <v>0.35</v>
      </c>
      <c r="Q33" s="130">
        <f>+V33*P33</f>
        <v>0.35</v>
      </c>
      <c r="R33" s="106">
        <f>+Q33/P33</f>
        <v>1</v>
      </c>
      <c r="S33" s="107">
        <f>+X33/P33</f>
        <v>0</v>
      </c>
      <c r="T33" s="25" t="s">
        <v>59</v>
      </c>
      <c r="U33" s="26">
        <v>1</v>
      </c>
      <c r="V33" s="27">
        <f t="shared" si="5"/>
        <v>1</v>
      </c>
      <c r="W33" s="28">
        <f t="shared" si="6"/>
        <v>1</v>
      </c>
      <c r="X33" s="29">
        <f>+U33*AF33</f>
        <v>0</v>
      </c>
      <c r="Y33" s="30">
        <f>+X33/U33</f>
        <v>0</v>
      </c>
      <c r="Z33" s="85" t="s">
        <v>62</v>
      </c>
      <c r="AA33" s="25" t="s">
        <v>78</v>
      </c>
      <c r="AB33" s="25" t="s">
        <v>75</v>
      </c>
      <c r="AC33" s="86">
        <v>1077</v>
      </c>
      <c r="AD33" s="31">
        <v>1077</v>
      </c>
      <c r="AE33" s="31">
        <v>1077</v>
      </c>
      <c r="AF33" s="87"/>
      <c r="AG33" s="33">
        <v>1</v>
      </c>
      <c r="AH33" s="34" t="s">
        <v>35</v>
      </c>
      <c r="AI33" s="88" t="s">
        <v>35</v>
      </c>
      <c r="AJ33" s="36">
        <f t="shared" si="7"/>
        <v>1</v>
      </c>
      <c r="AK33" s="37"/>
      <c r="AL33" s="171" t="s">
        <v>116</v>
      </c>
      <c r="AM33" s="163">
        <v>97359978684</v>
      </c>
      <c r="AN33" s="38"/>
    </row>
    <row r="34" spans="1:40" ht="409.5" customHeight="1" x14ac:dyDescent="0.25">
      <c r="A34" s="186"/>
      <c r="B34" s="186"/>
      <c r="C34" s="249"/>
      <c r="D34" s="206"/>
      <c r="E34" s="89"/>
      <c r="F34" s="90"/>
      <c r="G34" s="91"/>
      <c r="H34" s="216"/>
      <c r="I34" s="203"/>
      <c r="J34" s="206"/>
      <c r="K34" s="131"/>
      <c r="L34" s="112"/>
      <c r="M34" s="113"/>
      <c r="N34" s="225"/>
      <c r="O34" s="132" t="s">
        <v>60</v>
      </c>
      <c r="P34" s="114">
        <v>0.35</v>
      </c>
      <c r="Q34" s="133">
        <f>+V34*P34</f>
        <v>0.35</v>
      </c>
      <c r="R34" s="116">
        <f>+Q34/P34</f>
        <v>1</v>
      </c>
      <c r="S34" s="117">
        <f>+X34/P34</f>
        <v>0</v>
      </c>
      <c r="T34" s="39" t="s">
        <v>61</v>
      </c>
      <c r="U34" s="40">
        <v>1</v>
      </c>
      <c r="V34" s="41">
        <f t="shared" si="5"/>
        <v>1</v>
      </c>
      <c r="W34" s="42">
        <f t="shared" si="6"/>
        <v>1</v>
      </c>
      <c r="X34" s="43">
        <f>+U34*AF34</f>
        <v>0</v>
      </c>
      <c r="Y34" s="44">
        <f>+X34/U34</f>
        <v>0</v>
      </c>
      <c r="Z34" s="58" t="s">
        <v>62</v>
      </c>
      <c r="AA34" s="39" t="s">
        <v>79</v>
      </c>
      <c r="AB34" s="39" t="s">
        <v>21</v>
      </c>
      <c r="AC34" s="46">
        <v>1</v>
      </c>
      <c r="AD34" s="55">
        <v>1</v>
      </c>
      <c r="AE34" s="55">
        <v>1</v>
      </c>
      <c r="AF34" s="47"/>
      <c r="AG34" s="48">
        <v>1</v>
      </c>
      <c r="AH34" s="49" t="s">
        <v>35</v>
      </c>
      <c r="AI34" s="35" t="s">
        <v>35</v>
      </c>
      <c r="AJ34" s="50">
        <f t="shared" si="7"/>
        <v>1</v>
      </c>
      <c r="AK34" s="51"/>
      <c r="AL34" s="172" t="s">
        <v>117</v>
      </c>
      <c r="AM34" s="163">
        <v>6042022926</v>
      </c>
      <c r="AN34" s="52"/>
    </row>
    <row r="35" spans="1:40" ht="192.75" customHeight="1" thickBot="1" x14ac:dyDescent="0.3">
      <c r="A35" s="187"/>
      <c r="B35" s="187"/>
      <c r="C35" s="250"/>
      <c r="D35" s="207"/>
      <c r="E35" s="134"/>
      <c r="F35" s="135"/>
      <c r="G35" s="136"/>
      <c r="H35" s="216"/>
      <c r="I35" s="220"/>
      <c r="J35" s="207"/>
      <c r="K35" s="137"/>
      <c r="L35" s="138"/>
      <c r="M35" s="139"/>
      <c r="N35" s="226"/>
      <c r="O35" s="140" t="s">
        <v>63</v>
      </c>
      <c r="P35" s="114">
        <v>0.3</v>
      </c>
      <c r="Q35" s="137">
        <f>+V35*P35</f>
        <v>0.18</v>
      </c>
      <c r="R35" s="138">
        <f>+Q35/P35</f>
        <v>0.6</v>
      </c>
      <c r="S35" s="139">
        <f>+X35/P35</f>
        <v>0</v>
      </c>
      <c r="T35" s="141" t="s">
        <v>64</v>
      </c>
      <c r="U35" s="142">
        <v>1</v>
      </c>
      <c r="V35" s="143">
        <f t="shared" si="5"/>
        <v>0.6</v>
      </c>
      <c r="W35" s="144">
        <f t="shared" si="6"/>
        <v>0.6</v>
      </c>
      <c r="X35" s="145">
        <f>+U35*AF35</f>
        <v>0</v>
      </c>
      <c r="Y35" s="146">
        <f>+X35/U35</f>
        <v>0</v>
      </c>
      <c r="Z35" s="147" t="s">
        <v>62</v>
      </c>
      <c r="AA35" s="141" t="s">
        <v>80</v>
      </c>
      <c r="AB35" s="141" t="s">
        <v>34</v>
      </c>
      <c r="AC35" s="148">
        <v>5</v>
      </c>
      <c r="AD35" s="149">
        <v>3</v>
      </c>
      <c r="AE35" s="149">
        <v>3</v>
      </c>
      <c r="AF35" s="150"/>
      <c r="AG35" s="151">
        <v>1</v>
      </c>
      <c r="AH35" s="152" t="s">
        <v>35</v>
      </c>
      <c r="AI35" s="153" t="s">
        <v>35</v>
      </c>
      <c r="AJ35" s="154">
        <f t="shared" si="7"/>
        <v>0.6</v>
      </c>
      <c r="AK35" s="155"/>
      <c r="AL35" s="174" t="s">
        <v>118</v>
      </c>
      <c r="AM35" s="163">
        <v>4056837754</v>
      </c>
      <c r="AN35" s="156"/>
    </row>
    <row r="36" spans="1:40" ht="31.5" x14ac:dyDescent="0.25">
      <c r="A36" s="268"/>
      <c r="B36" s="268"/>
      <c r="C36" s="268"/>
      <c r="D36" s="268"/>
      <c r="E36" s="268"/>
      <c r="F36" s="268"/>
      <c r="G36" s="268"/>
      <c r="H36" s="268"/>
      <c r="I36" s="268"/>
      <c r="J36" s="268"/>
      <c r="K36" s="268"/>
      <c r="L36" s="268"/>
      <c r="M36" s="268"/>
      <c r="N36" s="268"/>
      <c r="O36" s="268"/>
    </row>
    <row r="37" spans="1:40" x14ac:dyDescent="0.25">
      <c r="A37" s="165" t="s">
        <v>96</v>
      </c>
      <c r="AL37" s="157"/>
      <c r="AM37" s="157"/>
      <c r="AN37" s="157"/>
    </row>
  </sheetData>
  <autoFilter ref="C17:AL35" xr:uid="{0E8F8555-1EAE-49D9-BBA9-1382328AF5D6}">
    <filterColumn colId="29" showButton="0"/>
    <filterColumn colId="30" showButton="0"/>
    <filterColumn colId="31" showButton="0"/>
  </autoFilter>
  <mergeCells count="89">
    <mergeCell ref="AD20:AD21"/>
    <mergeCell ref="AE20:AE21"/>
    <mergeCell ref="AG20:AG21"/>
    <mergeCell ref="AL20:AL21"/>
    <mergeCell ref="AD26:AD27"/>
    <mergeCell ref="AE26:AE27"/>
    <mergeCell ref="AG26:AG27"/>
    <mergeCell ref="AL26:AL27"/>
    <mergeCell ref="A36:O36"/>
    <mergeCell ref="AM20:AM21"/>
    <mergeCell ref="AN20:AN21"/>
    <mergeCell ref="AN18:AN19"/>
    <mergeCell ref="P26:P28"/>
    <mergeCell ref="T26:T27"/>
    <mergeCell ref="U26:U27"/>
    <mergeCell ref="Z26:Z27"/>
    <mergeCell ref="AA26:AA27"/>
    <mergeCell ref="AB26:AB27"/>
    <mergeCell ref="AC26:AC27"/>
    <mergeCell ref="AM26:AM27"/>
    <mergeCell ref="AM29:AM32"/>
    <mergeCell ref="O18:O21"/>
    <mergeCell ref="P18:P21"/>
    <mergeCell ref="T18:T19"/>
    <mergeCell ref="AM18:AM19"/>
    <mergeCell ref="T20:T21"/>
    <mergeCell ref="U20:U21"/>
    <mergeCell ref="Z20:Z21"/>
    <mergeCell ref="AA20:AA21"/>
    <mergeCell ref="AB20:AB21"/>
    <mergeCell ref="AC20:AC21"/>
    <mergeCell ref="U18:U19"/>
    <mergeCell ref="Z18:Z19"/>
    <mergeCell ref="AA18:AA19"/>
    <mergeCell ref="AB18:AB19"/>
    <mergeCell ref="AC18:AC19"/>
    <mergeCell ref="AD18:AD19"/>
    <mergeCell ref="AE18:AE19"/>
    <mergeCell ref="AG18:AG19"/>
    <mergeCell ref="AL18:AL19"/>
    <mergeCell ref="C18:C25"/>
    <mergeCell ref="A18:A25"/>
    <mergeCell ref="D26:D35"/>
    <mergeCell ref="C26:C35"/>
    <mergeCell ref="B26:B35"/>
    <mergeCell ref="A26:A35"/>
    <mergeCell ref="O23:O24"/>
    <mergeCell ref="N23:N25"/>
    <mergeCell ref="L23:L25"/>
    <mergeCell ref="N18:N22"/>
    <mergeCell ref="O26:O28"/>
    <mergeCell ref="L18:L22"/>
    <mergeCell ref="M18:M22"/>
    <mergeCell ref="R23:R24"/>
    <mergeCell ref="Q26:Q27"/>
    <mergeCell ref="R26:R27"/>
    <mergeCell ref="S26:S27"/>
    <mergeCell ref="AN26:AN27"/>
    <mergeCell ref="S23:S24"/>
    <mergeCell ref="N33:N35"/>
    <mergeCell ref="I29:I32"/>
    <mergeCell ref="J29:J32"/>
    <mergeCell ref="N29:N32"/>
    <mergeCell ref="J26:J28"/>
    <mergeCell ref="N26:N28"/>
    <mergeCell ref="H26:H35"/>
    <mergeCell ref="I26:I28"/>
    <mergeCell ref="M23:M25"/>
    <mergeCell ref="I23:I25"/>
    <mergeCell ref="I33:I35"/>
    <mergeCell ref="J33:J35"/>
    <mergeCell ref="J23:J25"/>
    <mergeCell ref="K23:K25"/>
    <mergeCell ref="A10:AN10"/>
    <mergeCell ref="Q19:Q21"/>
    <mergeCell ref="R19:R21"/>
    <mergeCell ref="S19:S21"/>
    <mergeCell ref="B18:B25"/>
    <mergeCell ref="E18:E25"/>
    <mergeCell ref="F18:F25"/>
    <mergeCell ref="G18:G25"/>
    <mergeCell ref="H18:H25"/>
    <mergeCell ref="K18:K22"/>
    <mergeCell ref="I18:I22"/>
    <mergeCell ref="D18:D25"/>
    <mergeCell ref="J18:J22"/>
    <mergeCell ref="P23:P24"/>
    <mergeCell ref="AN23:AN24"/>
    <mergeCell ref="Q23:Q24"/>
  </mergeCells>
  <conditionalFormatting sqref="AH27:AH28 AH31:AH35">
    <cfRule type="expression" dxfId="27" priority="25">
      <formula>+AND(AD27=0%,AE27=0%)</formula>
    </cfRule>
    <cfRule type="expression" dxfId="26" priority="29">
      <formula>+AND(AF27&gt;=70%,AF27&lt;90%)</formula>
    </cfRule>
    <cfRule type="expression" dxfId="25" priority="30">
      <formula>+AND(AD27&lt;&gt;0%,AE27=0%)</formula>
    </cfRule>
    <cfRule type="expression" dxfId="24" priority="31">
      <formula>AF27&gt;=90%</formula>
    </cfRule>
  </conditionalFormatting>
  <conditionalFormatting sqref="AH27:AH28 AH31:AH35">
    <cfRule type="expression" dxfId="23" priority="24">
      <formula>+AND(AF27&gt;0%,AF27&lt;=69.9999999999999%,AD27&lt;&gt;0%)</formula>
    </cfRule>
  </conditionalFormatting>
  <conditionalFormatting sqref="AH26">
    <cfRule type="expression" dxfId="22" priority="20">
      <formula>+AND(AD26=0%,AE26=0%)</formula>
    </cfRule>
    <cfRule type="expression" dxfId="21" priority="21">
      <formula>+AND(AF26&gt;=70%,AF26&lt;90%)</formula>
    </cfRule>
    <cfRule type="expression" dxfId="20" priority="22">
      <formula>+AND(AD26&lt;&gt;0%,AE26=0%)</formula>
    </cfRule>
    <cfRule type="expression" dxfId="19" priority="23">
      <formula>AF26&gt;=90%</formula>
    </cfRule>
  </conditionalFormatting>
  <conditionalFormatting sqref="AH26">
    <cfRule type="expression" dxfId="18" priority="19">
      <formula>+AND(AF26&gt;0%,AF26&lt;=69.9999999999999%,AD26&lt;&gt;0%)</formula>
    </cfRule>
  </conditionalFormatting>
  <conditionalFormatting sqref="AK31:AK35 AK18:AK28">
    <cfRule type="iconSet" priority="32">
      <iconSet iconSet="4TrafficLights">
        <cfvo type="percent" val="0"/>
        <cfvo type="num" val="0" gte="0"/>
        <cfvo type="num" val="70"/>
        <cfvo type="num" val="90" gte="0"/>
      </iconSet>
    </cfRule>
  </conditionalFormatting>
  <conditionalFormatting sqref="AH29">
    <cfRule type="expression" dxfId="17" priority="7">
      <formula>+AND(AF29&gt;0%,AF29&lt;=69.9999999999999%,AD29&lt;&gt;0%)</formula>
    </cfRule>
  </conditionalFormatting>
  <conditionalFormatting sqref="AH30">
    <cfRule type="expression" dxfId="16" priority="14">
      <formula>+AND(AD30=0%,AE30=0%)</formula>
    </cfRule>
    <cfRule type="expression" dxfId="15" priority="15">
      <formula>+AND(AF30&gt;=70%,AF30&lt;90%)</formula>
    </cfRule>
    <cfRule type="expression" dxfId="14" priority="16">
      <formula>+AND(AD30&lt;&gt;0%,AE30=0%)</formula>
    </cfRule>
    <cfRule type="expression" dxfId="13" priority="17">
      <formula>AF30&gt;=90%</formula>
    </cfRule>
  </conditionalFormatting>
  <conditionalFormatting sqref="AH30">
    <cfRule type="expression" dxfId="12" priority="13">
      <formula>+AND(AF30&gt;0%,AF30&lt;=69.9999999999999%,AD30&lt;&gt;0%)</formula>
    </cfRule>
  </conditionalFormatting>
  <conditionalFormatting sqref="AK30">
    <cfRule type="iconSet" priority="18">
      <iconSet iconSet="4TrafficLights">
        <cfvo type="percent" val="0"/>
        <cfvo type="num" val="0" gte="0"/>
        <cfvo type="num" val="70"/>
        <cfvo type="num" val="90" gte="0"/>
      </iconSet>
    </cfRule>
  </conditionalFormatting>
  <conditionalFormatting sqref="AH29">
    <cfRule type="expression" dxfId="11" priority="8">
      <formula>+AND(AD29=0%,AE29=0%)</formula>
    </cfRule>
    <cfRule type="expression" dxfId="10" priority="9">
      <formula>+AND(AF29&gt;=70%,AF29&lt;90%)</formula>
    </cfRule>
    <cfRule type="expression" dxfId="9" priority="10">
      <formula>+AND(AD29&lt;&gt;0%,AE29=0%)</formula>
    </cfRule>
    <cfRule type="expression" dxfId="8" priority="11">
      <formula>AF29&gt;=90%</formula>
    </cfRule>
  </conditionalFormatting>
  <conditionalFormatting sqref="AK29">
    <cfRule type="iconSet" priority="12">
      <iconSet iconSet="4TrafficLights">
        <cfvo type="percent" val="0"/>
        <cfvo type="num" val="0" gte="0"/>
        <cfvo type="num" val="70"/>
        <cfvo type="num" val="90" gte="0"/>
      </iconSet>
    </cfRule>
  </conditionalFormatting>
  <conditionalFormatting sqref="AH18:AH25">
    <cfRule type="expression" dxfId="7" priority="40">
      <formula>+AND(AF18&gt;0%,AF18&lt;=69.9999999999999%,#REF!&lt;&gt;0%)</formula>
    </cfRule>
  </conditionalFormatting>
  <conditionalFormatting sqref="AH18:AH25">
    <cfRule type="expression" dxfId="6" priority="41">
      <formula>+AND(#REF!=0%,#REF!=0%)</formula>
    </cfRule>
    <cfRule type="expression" dxfId="5" priority="42">
      <formula>+AND(AF18&gt;=70%,AF18&lt;90%)</formula>
    </cfRule>
    <cfRule type="expression" dxfId="4" priority="43">
      <formula>+AND(#REF!&lt;&gt;0%,#REF!=0%)</formula>
    </cfRule>
    <cfRule type="expression" dxfId="3" priority="44">
      <formula>AF18&gt;=90%</formula>
    </cfRule>
  </conditionalFormatting>
  <conditionalFormatting sqref="AH19">
    <cfRule type="expression" dxfId="2" priority="45">
      <formula>+AND(AF19&gt;=70%,AF19&lt;90%)</formula>
    </cfRule>
    <cfRule type="expression" dxfId="1" priority="46">
      <formula>+AND(AD18&lt;&gt;0%,AE18=0%)</formula>
    </cfRule>
    <cfRule type="expression" dxfId="0" priority="47">
      <formula>AF19&gt;=90%</formula>
    </cfRule>
  </conditionalFormatting>
  <printOptions horizontalCentered="1"/>
  <pageMargins left="0.25" right="0.25" top="0.75" bottom="0.75" header="0.3" footer="0.3"/>
  <pageSetup paperSize="8" scale="12"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2022-08-09T20:43:52Z</dcterms:modified>
</cp:coreProperties>
</file>