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anionline-my.sharepoint.com/personal/raguilera_ani_gov_co/Documents/Cop  2018/Plan de Acción/2022/Seguimiento/Septiembre/Presentaciones/"/>
    </mc:Choice>
  </mc:AlternateContent>
  <xr:revisionPtr revIDLastSave="69" documentId="13_ncr:1_{5BFEAD0C-60AA-435E-ADE2-0EF687DEB44B}" xr6:coauthVersionLast="47" xr6:coauthVersionMax="47" xr10:uidLastSave="{092196BA-3C5E-45EA-A103-A55C5339AB73}"/>
  <bookViews>
    <workbookView xWindow="-120" yWindow="-120" windowWidth="20730" windowHeight="11160" xr2:uid="{025C23F7-A20B-4985-92AA-C25ADCDD3E5D}"/>
  </bookViews>
  <sheets>
    <sheet name="Tablero" sheetId="1" r:id="rId1"/>
  </sheets>
  <externalReferences>
    <externalReference r:id="rId2"/>
  </externalReferences>
  <definedNames>
    <definedName name="_xlnm._FilterDatabase" localSheetId="0" hidden="1">Tablero!$C$17:$AL$35</definedName>
    <definedName name="Afirmación">[1]Desplegable!$B$422</definedName>
    <definedName name="clasificacion">[1]Desplegable!$B$111:$B$115</definedName>
    <definedName name="CNCEVC">[1]Desplegable!$B$415:$B$418</definedName>
    <definedName name="Dimensión">[1]Desplegable!$B$343:$B$349</definedName>
    <definedName name="DimensiónMIPG" localSheetId="0">[1]Desplegable!#REF!</definedName>
    <definedName name="DimensiónMIPG">[1]Desplegable!#REF!</definedName>
    <definedName name="Foco" localSheetId="0">[1]Desplegable!#REF!</definedName>
    <definedName name="Foco">[1]Desplegable!#REF!</definedName>
    <definedName name="focoe">[1]Desplegable!$B$269:$B$271</definedName>
    <definedName name="focoestrategico" localSheetId="0">[1]Desplegable!#REF!</definedName>
    <definedName name="focoestrategico">[1]Desplegable!#REF!</definedName>
    <definedName name="Gerenciaogrupo">[1]Desplegable!$B$137:$B$183</definedName>
    <definedName name="GR">[1]Desplegable!$B$395:$B$398</definedName>
    <definedName name="indicador">[1]Desplegable!$B$118:$B$123</definedName>
    <definedName name="IndicadorPE" localSheetId="0">[1]Desplegable!#REF!</definedName>
    <definedName name="IndicadorPE">[1]Desplegable!#REF!</definedName>
    <definedName name="IP">[1]Desplegable!$B$408:$B$412</definedName>
    <definedName name="IPI">[1]Desplegable!$B$372:$B$383</definedName>
    <definedName name="MECI">[1]Desplegable!$B$401:$B$405</definedName>
    <definedName name="MV">[1]Desplegable!$B$250:$B$254</definedName>
    <definedName name="objetivoestrategico" localSheetId="0">[1]Desplegable!#REF!</definedName>
    <definedName name="objetivoestrategico">[1]Desplegable!#REF!</definedName>
    <definedName name="Objetivos">[1]Desplegable!$B$300:$B$303</definedName>
    <definedName name="objetivosdecalidad" localSheetId="0">[1]Desplegable!#REF!</definedName>
    <definedName name="objetivosdecalidad">[1]Desplegable!#REF!</definedName>
    <definedName name="objetivose">[1]Desplegable!$B$274:$B$279</definedName>
    <definedName name="objetivosestrategicos" localSheetId="0">[1]Desplegable!#REF!</definedName>
    <definedName name="objetivosestrategicos">[1]Desplegable!#REF!</definedName>
    <definedName name="ODS">[1]Desplegable!$B$425:$B$441</definedName>
    <definedName name="PAAC">[1]Desplegable!$B$386:$B$392</definedName>
    <definedName name="Periocidad" localSheetId="0">[1]Desplegable!#REF!</definedName>
    <definedName name="Periocidad">[1]Desplegable!#REF!</definedName>
    <definedName name="politicaadministrativa" localSheetId="0">[1]Desplegable!#REF!</definedName>
    <definedName name="politicaadministrativa">[1]Desplegable!#REF!</definedName>
    <definedName name="PoliticaMIPG">[1]Desplegable!$B$352:$B$368</definedName>
    <definedName name="PolíticaMIPG" localSheetId="0">[1]Desplegable!#REF!</definedName>
    <definedName name="PolíticaMIPG">[1]Desplegable!#REF!</definedName>
    <definedName name="proceso">[1]Desplegable!$B$257:$B$266</definedName>
    <definedName name="proyectoe">[1]Desplegable!$B$282:$B$296</definedName>
    <definedName name="pyecto">[1]Desplegable!$B$186:$B$247</definedName>
    <definedName name="Regionalización">[1]Desplegable!$B$306:$B$340</definedName>
    <definedName name="_xlnm.Print_Titles" localSheetId="0">Tablero!#REF!</definedName>
    <definedName name="Unidaddemedida">[1]Desplegable!$B$4:$B$108</definedName>
    <definedName name="unidadPE" localSheetId="0">[1]Desplegable!#REF!</definedName>
    <definedName name="unidadPE">[1]Desplegable!#REF!</definedName>
    <definedName name="Vicepresidencia">[1]Desplegable!$B$126:$B$134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29" i="1" l="1"/>
  <c r="AG31" i="1" l="1"/>
  <c r="AG32" i="1"/>
  <c r="AJ32" i="1" l="1"/>
  <c r="V32" i="1" s="1"/>
  <c r="W32" i="1" s="1"/>
  <c r="AJ31" i="1"/>
  <c r="V31" i="1" s="1"/>
  <c r="W31" i="1" s="1"/>
  <c r="AJ35" i="1"/>
  <c r="V35" i="1" s="1"/>
  <c r="W35" i="1" s="1"/>
  <c r="X35" i="1"/>
  <c r="Y35" i="1" s="1"/>
  <c r="AJ34" i="1"/>
  <c r="V34" i="1" s="1"/>
  <c r="X34" i="1"/>
  <c r="Y34" i="1" s="1"/>
  <c r="AJ33" i="1"/>
  <c r="V33" i="1" s="1"/>
  <c r="X33" i="1"/>
  <c r="Y33" i="1" s="1"/>
  <c r="AJ30" i="1"/>
  <c r="V30" i="1" s="1"/>
  <c r="W30" i="1" s="1"/>
  <c r="X30" i="1"/>
  <c r="AJ29" i="1"/>
  <c r="V29" i="1" s="1"/>
  <c r="AJ28" i="1"/>
  <c r="V28" i="1" s="1"/>
  <c r="X28" i="1"/>
  <c r="Y28" i="1" s="1"/>
  <c r="AJ27" i="1"/>
  <c r="V27" i="1" s="1"/>
  <c r="W27" i="1" s="1"/>
  <c r="X27" i="1"/>
  <c r="Y27" i="1" s="1"/>
  <c r="AJ26" i="1"/>
  <c r="V26" i="1" s="1"/>
  <c r="W26" i="1" s="1"/>
  <c r="X26" i="1"/>
  <c r="Y26" i="1" s="1"/>
  <c r="AJ25" i="1"/>
  <c r="V25" i="1" s="1"/>
  <c r="X25" i="1"/>
  <c r="S25" i="1" s="1" a="1"/>
  <c r="S25" i="1" s="1"/>
  <c r="AJ24" i="1"/>
  <c r="V24" i="1" s="1"/>
  <c r="W24" i="1" s="1"/>
  <c r="X24" i="1"/>
  <c r="Y24" i="1" s="1"/>
  <c r="AJ23" i="1"/>
  <c r="V23" i="1" s="1"/>
  <c r="W23" i="1" s="1"/>
  <c r="X23" i="1"/>
  <c r="Y23" i="1" s="1"/>
  <c r="AJ22" i="1"/>
  <c r="V22" i="1" s="1"/>
  <c r="X22" i="1"/>
  <c r="AJ20" i="1"/>
  <c r="V20" i="1" s="1"/>
  <c r="X20" i="1"/>
  <c r="Y20" i="1" s="1"/>
  <c r="AJ19" i="1"/>
  <c r="V19" i="1" s="1"/>
  <c r="W19" i="1" s="1"/>
  <c r="X19" i="1"/>
  <c r="S28" i="1" l="1" a="1"/>
  <c r="S28" i="1" s="1"/>
  <c r="S26" i="1" a="1"/>
  <c r="S26" i="1" s="1"/>
  <c r="S34" i="1"/>
  <c r="Q25" i="1"/>
  <c r="R25" i="1" s="1"/>
  <c r="W25" i="1"/>
  <c r="W33" i="1"/>
  <c r="Q33" i="1"/>
  <c r="R33" i="1" s="1"/>
  <c r="Q34" i="1"/>
  <c r="R34" i="1" s="1"/>
  <c r="W34" i="1"/>
  <c r="S33" i="1"/>
  <c r="Y25" i="1"/>
  <c r="M26" i="1"/>
  <c r="S35" i="1"/>
  <c r="Q26" i="1"/>
  <c r="R26" i="1" s="1"/>
  <c r="Q22" i="1"/>
  <c r="R22" i="1" s="1"/>
  <c r="W22" i="1"/>
  <c r="Y22" i="1"/>
  <c r="S22" i="1" a="1"/>
  <c r="S22" i="1" s="1"/>
  <c r="W28" i="1"/>
  <c r="Q28" i="1"/>
  <c r="R28" i="1" s="1"/>
  <c r="W29" i="1"/>
  <c r="K26" i="1"/>
  <c r="L26" i="1" s="1"/>
  <c r="Y30" i="1"/>
  <c r="M29" i="1"/>
  <c r="Y19" i="1"/>
  <c r="S19" i="1"/>
  <c r="M18" i="1"/>
  <c r="G18" i="1" s="1"/>
  <c r="Q35" i="1"/>
  <c r="R35" i="1" s="1"/>
  <c r="K29" i="1"/>
  <c r="W20" i="1"/>
  <c r="Q19" i="1"/>
  <c r="R19" i="1" s="1"/>
  <c r="K18" i="1"/>
  <c r="G26" i="1" l="1"/>
  <c r="L29" i="1"/>
  <c r="E26" i="1"/>
  <c r="F26" i="1" s="1"/>
  <c r="L18" i="1"/>
  <c r="E18" i="1"/>
  <c r="F1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 Maria Herrera Pedraza</author>
  </authors>
  <commentList>
    <comment ref="AC18" authorId="0" shapeId="0" xr:uid="{F9FCFB05-EDC9-4B36-A363-8B8992BCB039}">
      <text>
        <r>
          <rPr>
            <b/>
            <sz val="9"/>
            <color indexed="81"/>
            <rFont val="Tahoma"/>
            <family val="2"/>
          </rPr>
          <t>se cambia a 100%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<sst xmlns="http://schemas.openxmlformats.org/spreadsheetml/2006/main" count="179" uniqueCount="120">
  <si>
    <r>
      <t xml:space="preserve">% Avance 
</t>
    </r>
    <r>
      <rPr>
        <b/>
        <sz val="24"/>
        <color theme="0"/>
        <rFont val="Candara"/>
        <family val="2"/>
      </rPr>
      <t>(Respecto a meta acumulada al corte)</t>
    </r>
  </si>
  <si>
    <t>Ocultar</t>
  </si>
  <si>
    <t>PACTO PLAN NACIONAL DE DESARROLLO</t>
  </si>
  <si>
    <t>ESTRATEGIA</t>
  </si>
  <si>
    <t>Focos Estratégicos</t>
  </si>
  <si>
    <t>Ponderación</t>
  </si>
  <si>
    <t>% cumplimiento foco</t>
  </si>
  <si>
    <t>% de avance con respecto a su 100%</t>
  </si>
  <si>
    <t>% cumplimiento Respecto al acumulado del corte</t>
  </si>
  <si>
    <r>
      <t>% Avance Foco</t>
    </r>
    <r>
      <rPr>
        <b/>
        <sz val="20"/>
        <color theme="0"/>
        <rFont val="Candara"/>
        <family val="2"/>
      </rPr>
      <t xml:space="preserve"> (con respecto a meta acumulada del corte)</t>
    </r>
  </si>
  <si>
    <t>Objetivos Estratégicos</t>
  </si>
  <si>
    <t>% cumplimiento
Objetivo</t>
  </si>
  <si>
    <r>
      <t>% Avance objetivos estratégicos</t>
    </r>
    <r>
      <rPr>
        <b/>
        <sz val="20"/>
        <color theme="0"/>
        <rFont val="Candara"/>
        <family val="2"/>
      </rPr>
      <t xml:space="preserve"> (con respecto a meta acumulada del corte)</t>
    </r>
  </si>
  <si>
    <t>Proyecto Estrategico</t>
  </si>
  <si>
    <t>Ponderación %</t>
  </si>
  <si>
    <t>% cumplimiento
Proyecto</t>
  </si>
  <si>
    <t>Acción</t>
  </si>
  <si>
    <t>% cumplimiento plan de
acción</t>
  </si>
  <si>
    <t>% Respecto al acumulado del corte</t>
  </si>
  <si>
    <t>Responsable</t>
  </si>
  <si>
    <t>Indicador</t>
  </si>
  <si>
    <t>Unidad de Medida</t>
  </si>
  <si>
    <t>Meta Acumulada mes de corte</t>
  </si>
  <si>
    <t>Avance Acumulado
mes de corte</t>
  </si>
  <si>
    <t>% Avance respecto a la meta acumulada a mes de corte</t>
  </si>
  <si>
    <t>% Avance
Meta 2020</t>
  </si>
  <si>
    <t>Alerta</t>
  </si>
  <si>
    <t>Observaciones</t>
  </si>
  <si>
    <t>ODS</t>
  </si>
  <si>
    <t>XV. Pacto por una gestión pública efectiva</t>
  </si>
  <si>
    <t>I. Evaluar la arquitectura institucional del Gobierno</t>
  </si>
  <si>
    <t>Foco 1. Gobernanza e institucionalidad moderna para el transporte y la logística eficientes y seguros</t>
  </si>
  <si>
    <t>1.1  Fortalecer la institucionalidad de la Entidad</t>
  </si>
  <si>
    <t>Vicepresidencia Administrativa y Financiera</t>
  </si>
  <si>
    <t>Documento</t>
  </si>
  <si>
    <t>n</t>
  </si>
  <si>
    <t>Vicepresidencia de Planeación, Riesgos y Entorno</t>
  </si>
  <si>
    <t>Modulo</t>
  </si>
  <si>
    <t>1.2 Generar confianza en los ciudadanos, Estado e inversionistas</t>
  </si>
  <si>
    <t xml:space="preserve">1.2.1 Socialización con las partes interesadas, de todos los proyectos de infraestructura de transporte a cargo de la ANI. </t>
  </si>
  <si>
    <t>Vicepresidencia de Estructuración</t>
  </si>
  <si>
    <t>Evento</t>
  </si>
  <si>
    <t>Oficina de Comunicaciones</t>
  </si>
  <si>
    <t>1.2.2 Implementación y optimización de mecanismos de transparencia para la gestión de la Entidad.</t>
  </si>
  <si>
    <t xml:space="preserve"> VI.  Pacto  por el transporte y la logística para la competitividad y la integración regional</t>
  </si>
  <si>
    <t>Reactivación y puesta en marcha de programas y proyectos para la construcción y mantenimiento de la red vial primaria y red vial rural</t>
  </si>
  <si>
    <t>Foco 2.Desarrollar proyectos de Asociación Público Privada que propendan por la intermodalidad, la movilidad y la sostenibilidad</t>
  </si>
  <si>
    <t xml:space="preserve">2.1 Estructurar proyectos de infraestructura de transporte </t>
  </si>
  <si>
    <t>Proyecto</t>
  </si>
  <si>
    <t>Vicepresidencia de Estructuración
Vicepresidencia Jurídica</t>
  </si>
  <si>
    <t>2.2 Gestionar la ejecucion de proyectos en el modo carretero</t>
  </si>
  <si>
    <t>2.2.1 Ampliación de la red vial nacional (proyectos de infraestructura de transporte del modo carretero, 1a a 3a generación de concesiones).</t>
  </si>
  <si>
    <t>2.2.2 Finalización de etapa de construcción e inicio de la etapa de operación y mantenimiento de los proyectos de cuarta generación</t>
  </si>
  <si>
    <t>2.2.3 Gestión para la construcción de las vías primarias bajo el esquema de concesión Programa 4G programadas para el cuatrienio</t>
  </si>
  <si>
    <t xml:space="preserve"> 2.2.3.1 Monitorear la construcción de vias de cuarta generación</t>
  </si>
  <si>
    <t>2.2.4 Gestión para la rehabilitación y mejoramiento de las vías primarias bajo el esquema de concesión Programa 4G</t>
  </si>
  <si>
    <t xml:space="preserve"> 2.2.4.1 Monitorear el mejoramiento de vias de cuarta generación</t>
  </si>
  <si>
    <t>2.3 Gestionar la ejecución de proyectos en otros modos de transporte</t>
  </si>
  <si>
    <t>2.3.1 Reactivación de la operación comercial en vías férreas a cargo de la ANI</t>
  </si>
  <si>
    <t>2.3.1.1 Gestionar la reactivación del transporte a través del modo férreo</t>
  </si>
  <si>
    <t xml:space="preserve">2.3.2 Impulso para la modernización de la infraestructura de los Aeropuertos concesionados </t>
  </si>
  <si>
    <t>2.3.2.1 Monitorear los planes de modernización de los aeropuertos a cargo de la ANI</t>
  </si>
  <si>
    <t>Vicepresidencia de Gestión Contractual</t>
  </si>
  <si>
    <t xml:space="preserve">2.3.3 Impulso para la modernización de la infraestructura en los puertos concesionados </t>
  </si>
  <si>
    <t>2.3.3.1  Presentar informes de avance de obligaciones contractuales de las sociedades portuarias</t>
  </si>
  <si>
    <t>Implementar acciones para el fortalecimiento del Talento Humano</t>
  </si>
  <si>
    <t>Fortalecer la implementación del MIPG</t>
  </si>
  <si>
    <t>Implementar módulos de registro de información</t>
  </si>
  <si>
    <t>Realizar los procesos de consulta previa programados.</t>
  </si>
  <si>
    <t>Acta</t>
  </si>
  <si>
    <t>Realizar mesas de socialización de proyectos en los diferentes departamentos</t>
  </si>
  <si>
    <t>Gestionar convenios interadministrativos en temas de transparencia</t>
  </si>
  <si>
    <t>Estructurar  proyectos a nivel de factibilidad técnica</t>
  </si>
  <si>
    <t>Adjudicar proyectos de Infraestructura</t>
  </si>
  <si>
    <t>Monitorear la construcción de nuevos kilómetros en proyectos de 1a a 3a gen</t>
  </si>
  <si>
    <t>Km</t>
  </si>
  <si>
    <t>Monitorear proyectos de 4a gen.
Inicio de etapa de operación y mantenimiento</t>
  </si>
  <si>
    <t>Monitorear la construcción de vías de cuarta generación</t>
  </si>
  <si>
    <t>Gestionar la reactivación del transporte a través del modo férreo</t>
  </si>
  <si>
    <t>Monitorear los planes de modernización de los aeropuertos a cargo de la ANI</t>
  </si>
  <si>
    <t>Presentar informes de avance de obligaciones contractuales de las sociedades portuarias</t>
  </si>
  <si>
    <t>Monitorear la rehabilitación de vías de cuarta generación</t>
  </si>
  <si>
    <t>1.2.1.1 Desarrollar Espacios de diálogo social - Eventos</t>
  </si>
  <si>
    <t>1.2.1.2 Desarrollar el Plan de comunicaciones</t>
  </si>
  <si>
    <t>1.2.2.1 Gestionar convenios interadministrativos en temas de transparencia (MRAN)</t>
  </si>
  <si>
    <t>2.2.1.1 Monitorear la construcción de nuevos kilómetros en proyectos de 1a a 3a generación</t>
  </si>
  <si>
    <t>2.2.2.1 Monitorear proyectos de cuarta generación - Inicio de etapa de operación y mantenimiento</t>
  </si>
  <si>
    <r>
      <t xml:space="preserve">% Avance 
</t>
    </r>
    <r>
      <rPr>
        <b/>
        <sz val="24"/>
        <color theme="0"/>
        <rFont val="Candara"/>
        <family val="2"/>
      </rPr>
      <t>(Respecto a meta de 2021)</t>
    </r>
  </si>
  <si>
    <t>%</t>
  </si>
  <si>
    <t>Preuspuesto Asignado</t>
  </si>
  <si>
    <t>Sin Recursos PGN</t>
  </si>
  <si>
    <t>Meta 2022</t>
  </si>
  <si>
    <t>Plan</t>
  </si>
  <si>
    <t xml:space="preserve">1.1.1 Fortalecimiento de la capacidad de gestión y eficiencia de la ANI </t>
  </si>
  <si>
    <t>1.1.2 Optimización del  sistema de información misional de la Entidad</t>
  </si>
  <si>
    <t>2.1.1 Adjudicación de Proyectos de Infraestructura de Transporte, bajo el esquema de Asociaciones Público Privadas</t>
  </si>
  <si>
    <t>Fecha de actualización 27/01/2022</t>
  </si>
  <si>
    <t>Vicepresidencia Ejecutiva</t>
  </si>
  <si>
    <t xml:space="preserve">Vicepresidencia Ejecutiva
</t>
  </si>
  <si>
    <t>En la vigencia se viene avanzando en la estructuración de los proyectos:
- Pasto - Mojarras - Popayan
- Corredor Aguazul – Maní – Puerto Gaitán
- Corredor Villeta – Guaduas  y Calle 80 - Villeta</t>
  </si>
  <si>
    <t>1.1.1.1 Implementar acciones para la mejora del Talento Humano</t>
  </si>
  <si>
    <t>1.1.1.2 Realizar  Informes de seguimiento a la implementación del MIPG</t>
  </si>
  <si>
    <t>1.1.2.1 Implementar los módulos de registro de información</t>
  </si>
  <si>
    <t>2.1.1.1 Estructurar  proyectos a nivel de factibilidad técnica</t>
  </si>
  <si>
    <t xml:space="preserve">2.1.1.2 Adjudicar proyectos de APP </t>
  </si>
  <si>
    <t xml:space="preserve"> A la fecha se han implementado los módulos de:
- Atributos de sostenibilidad
- Comisiones y viáticos
- PQRSD</t>
  </si>
  <si>
    <t>Al mes de agosto han entrado en operación los proyectos:
- Transversal del Sisga
- Auropista al Mar 1
- Neiva-Espinal-Girardot
- Conexión Norte
- Chirajara-Fundadores</t>
  </si>
  <si>
    <t>Durante la presente vigencia en el mes de enero se reinicio la operación comercial en el proyecto La Dorada - Chiriguaná, alcanzandose al movilizar 14,499 Toneladas, que junto con las 47,147 movilizadas en el proyecto Bogotá - Belencito aportan a la reactivaciónn de este modo de transporte</t>
  </si>
  <si>
    <t>A lo largo de la vigencia se han presentado los informes de inversiones portuarias requeridos para el seguimiento de las mismas</t>
  </si>
  <si>
    <t>En el periodo de seguimiento se ha avanzado en la construcción de 116,75 correspondientes a los siguientes proyectos:
- Conexión Norte 12,84 Km
- Neiva Espinal Girardot 66,57 Km
- Pacífico I 0,95 Km
- Cucuta-Pamplona 2,6 Km
- Mar 2, 6,6 Km
- BBY, 6,54 Km
- Chirajara Fundadores 8,62 Km
- Rumichaca -Pasto 12Km</t>
  </si>
  <si>
    <t>Con corte al mes de julio se ha avanzado en la rehabilitación de 269,55 Km, representados en los siguientes proyectos:
- Cambao - Manizales 25,44 Km
- Neiva Espinal Girardot 66,57 Km
- Mar 2 28,84 Km
- Villavicencio - Yopal 147 Km
- Tercer Carril 1,7 Km</t>
  </si>
  <si>
    <t>Al mes de agosto se han adjudicado los proyectos  Accesos Norte II, las troncales del Magdalena 1 y 2 y el proyecto Buga-Loboguerrero-Buenaventura</t>
  </si>
  <si>
    <t>Avances con corte a septiembre de 2022</t>
  </si>
  <si>
    <t>A la fecha el mecanismo MRAN se encuentra disponible. No se ha activado en los procesos de contratación</t>
  </si>
  <si>
    <t>Desde la Oficina de Comunicaciones se están desarrollando las mesas de socialización con los diferentes públicos de interés y el acompañamiento de los vicepresidentes o el presidente de la ANI, en estos espacios se evidencia la gestión de los proyectos concecionados y acercamientos estratégicos para apalancar nuevos.
En agosto se desarrollaron 21 mesas de socialización.</t>
  </si>
  <si>
    <t>En el transcurso del mes se realizaron las siguientes actividades: lavado y descontaminación de las posiciones, actividad que se viene ejecutando desde abril. Opain socializa que realizara trabajos de fresado y reposición en pavimentos flexibles con materiales amigables con el medio ambiente, frente a la posición 74-75 se continua con el mantenimiento de las losas y cárcamos, y en la posición 60-61-62 remota se finalizaron trabajos de rehabilitación en pavimentos al igual que el eje de ingreso de la posición 22 que finalizo a comienzo del mes.
El mantenimiento de la señalización horizontal en la malla vial a la fecha ya se encuentra en ejecución, con algunos retrasos por las altas lluvias. 
El Aeropuerto Internacional El Dorado de Bogotá, es elegido el aeropuerto líder de Sudamérica, en la versión número 29 de los World Travel Awards. Estos premios se establecieron en 1993 para reconocer, recompensar y celebrar la excelencia en todos los sectores clave de las industrias de viajes, turismo y hotelería. Hoy en día, esta marca es reconocida mundialmente como el máximo sello de excelencia en la industria.
Este reconocimiento demuestra el potencial de los aeropuertos dentro del sector turismo, como transformadores y dinamizadores económicos.  
Los ganadores se dieron a conocer en la Ceremonia de Gala 2022 del Caribe y las Américas de la WTA, que tuvo lugar en Sandals Montego Bay, Jamaica, con la asistencia de los principales tomadores de decisiones, figuras e influenciadores del sector turístico.
También se dio apertura al oratorio católico y al del culto neutro.
Se aprueba la memoria técnica correspondiente al primer semestre del año 2022.
Especialidad Tecnología: 
•	Implementación de nuevos pasillos veripax, para agilizar los tiempos de ingreso a muelles y apoyar los controles de seguridad.
•	Se realizaron pruebas anuales del sistema FADS, con respuesta adecuada al sistema.
•	Implementación de nuevas puertas antirretorno para apoyar los controles y flujos de pasajeros en salidas internacionales.
•	Actualización anticipada y prueba de aplicativos en el servidor de actualización del sistema EVIDs.
•	Entrega a la ANI del proyecto de optimización planta de agua fría.
Proyecto: 
•	el avance del 100% en implementación de 25.863 luminarias de tecnología led, aportando a la sostenibilidad ambiental de la terminal aérea ya que el 70% estas luminarias están fabricadas en material reciclado y se estima una reducción del 51 % en el consumo de energía que se tenía por iluminación convencional.
DEPOT: 
•	 Se continúan desarrollando entre CENIT, OPAIN y ANI mesas de trabajo con el ánimo de estructurar el nuevo proyecto del Abastecimiento de Combustible. 
Aeropuerto Rafael Nuñez – actividades en infraestructura del terminal, repavimentación de pavimento, trabajos de adecuación en sala nacional e ingreso sala internacional y mantenimiento torre de control.
Aeropuerto Alfonso Bonilla Aragón – se adelantan actividades de reposición de cerramiento perimetral, cambio en tecnología de iluminación en plataformas, mantenimiento de ayudas visuales, ascensores y escaleras eléctricas.
 Aeropuerto Olaya Herrera de Medellín - Actividades de parcheo se realizaron en pista, plataforma, calles de rodaje, zona de hangares y vías</t>
  </si>
  <si>
    <t>Durante el mes de septiembre se avanzó en el plan de padrino para la bienvenida a los nuevos servidores de la agencia. Así mismo, se realizaron las actividades para la orientación a las personas que se desvincularon de la entidad</t>
  </si>
  <si>
    <t>Se adelantaron las primeras mesas de seguimiento al Plan de Implementación del MIPG para 13 de las 19 políticas. Se contextualizó a personal enlace nuevo en la Entidad y se registraron los avances de las acciones</t>
  </si>
  <si>
    <t>Con corte al mes de mayo se ha avanzado en la construcción de 51,08 Km, correspondientes a los proyectos: - Devimed 2,02 Km
- Ruta del Sol III  48,28 Km
Armenia - Pereira - Manizales  2,05</t>
  </si>
  <si>
    <t>Durante el mes de septiembre se desarrollaron reuniones en los proyectos Malla Vial del Valle del Cauca y Cartagena-Barranquilla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</si>
</sst>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164" formatCode="&quot;$&quot;#,##0;[Red]\-&quot;$&quot;#,##0"/>
    <numFmt numFmtId="165" formatCode="0.0%"/>
  </numFmts>
  <fonts count="20" x14ac:knownFonts="1">
    <font>
      <sz val="11"/>
      <color theme="1"/>
      <name val="Calibri"/>
      <family val="2"/>
      <scheme val="minor"/>
    </font>
    <font>
      <sz val="11"/>
      <color theme="1"/>
      <name val="Calibri"/>
      <family val="2"/>
      <scheme val="minor"/>
    </font>
    <font>
      <sz val="20"/>
      <color theme="1"/>
      <name val="Candara"/>
      <family val="2"/>
    </font>
    <font>
      <sz val="20"/>
      <name val="Candara"/>
      <family val="2"/>
    </font>
    <font>
      <b/>
      <sz val="20"/>
      <color theme="1"/>
      <name val="Candara"/>
      <family val="2"/>
    </font>
    <font>
      <b/>
      <sz val="36"/>
      <color theme="1"/>
      <name val="Candara"/>
      <family val="2"/>
    </font>
    <font>
      <b/>
      <sz val="20"/>
      <name val="Candara"/>
      <family val="2"/>
    </font>
    <font>
      <b/>
      <sz val="36"/>
      <color theme="0"/>
      <name val="Candara"/>
      <family val="2"/>
    </font>
    <font>
      <b/>
      <sz val="24"/>
      <color theme="0"/>
      <name val="Candara"/>
      <family val="2"/>
    </font>
    <font>
      <sz val="20"/>
      <color rgb="FF3333CC"/>
      <name val="Candara"/>
      <family val="2"/>
    </font>
    <font>
      <sz val="20"/>
      <color theme="0"/>
      <name val="Candara"/>
      <family val="2"/>
    </font>
    <font>
      <b/>
      <sz val="20"/>
      <color theme="0"/>
      <name val="Candara"/>
      <family val="2"/>
    </font>
    <font>
      <b/>
      <sz val="48"/>
      <color theme="1"/>
      <name val="Webdings"/>
      <family val="1"/>
      <charset val="2"/>
    </font>
    <font>
      <b/>
      <sz val="48"/>
      <color rgb="FF00B050"/>
      <name val="Webdings"/>
      <family val="1"/>
      <charset val="2"/>
    </font>
    <font>
      <b/>
      <sz val="48"/>
      <color theme="0" tint="-0.499984740745262"/>
      <name val="Webdings"/>
      <family val="1"/>
      <charset val="2"/>
    </font>
    <font>
      <b/>
      <sz val="48"/>
      <color rgb="FFFFC000"/>
      <name val="Webdings"/>
      <family val="1"/>
      <charset val="2"/>
    </font>
    <font>
      <b/>
      <sz val="9"/>
      <color indexed="81"/>
      <name val="Tahoma"/>
      <family val="2"/>
    </font>
    <font>
      <b/>
      <sz val="24"/>
      <color theme="1"/>
      <name val="Candara"/>
      <family val="2"/>
    </font>
    <font>
      <sz val="48"/>
      <color theme="1"/>
      <name val="Candara"/>
      <family val="2"/>
    </font>
    <font>
      <sz val="26"/>
      <color theme="1"/>
      <name val="Candara"/>
      <family val="2"/>
    </font>
  </fonts>
  <fills count="13">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rgb="FF00B0F0"/>
        <bgColor indexed="64"/>
      </patternFill>
    </fill>
    <fill>
      <patternFill patternType="solid">
        <fgColor rgb="FFFF99FF"/>
        <bgColor indexed="64"/>
      </patternFill>
    </fill>
    <fill>
      <patternFill patternType="solid">
        <fgColor rgb="FFFFCC00"/>
        <bgColor indexed="64"/>
      </patternFill>
    </fill>
    <fill>
      <patternFill patternType="solid">
        <fgColor theme="5" tint="0.79998168889431442"/>
        <bgColor indexed="64"/>
      </patternFill>
    </fill>
    <fill>
      <patternFill patternType="solid">
        <fgColor rgb="FFFFFF00"/>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289">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7" fillId="3" borderId="1" xfId="0" applyFont="1" applyFill="1" applyBorder="1" applyAlignment="1">
      <alignment horizontal="center" vertical="center" wrapText="1"/>
    </xf>
    <xf numFmtId="165" fontId="5" fillId="2" borderId="1" xfId="0" applyNumberFormat="1" applyFont="1" applyFill="1" applyBorder="1" applyAlignment="1">
      <alignment horizontal="center" vertical="center"/>
    </xf>
    <xf numFmtId="0" fontId="2" fillId="4" borderId="2" xfId="0" applyFont="1" applyFill="1" applyBorder="1" applyAlignment="1">
      <alignment horizontal="center" vertical="center"/>
    </xf>
    <xf numFmtId="0" fontId="2" fillId="5" borderId="2" xfId="0" applyFont="1" applyFill="1" applyBorder="1" applyAlignment="1">
      <alignment horizontal="center" vertical="center"/>
    </xf>
    <xf numFmtId="9" fontId="2" fillId="6" borderId="2" xfId="0" applyNumberFormat="1" applyFont="1" applyFill="1" applyBorder="1" applyAlignment="1">
      <alignment horizontal="center" vertical="center"/>
    </xf>
    <xf numFmtId="165" fontId="5" fillId="0" borderId="0" xfId="0" applyNumberFormat="1" applyFont="1" applyAlignment="1">
      <alignment horizontal="center" vertical="center"/>
    </xf>
    <xf numFmtId="0" fontId="2" fillId="7" borderId="2" xfId="0" applyFont="1" applyFill="1" applyBorder="1" applyAlignment="1">
      <alignment horizontal="center" vertical="center"/>
    </xf>
    <xf numFmtId="0" fontId="9" fillId="0" borderId="0" xfId="0" applyFont="1" applyAlignment="1">
      <alignment horizontal="center" vertical="center"/>
    </xf>
    <xf numFmtId="9" fontId="3" fillId="8" borderId="3" xfId="0" applyNumberFormat="1" applyFont="1" applyFill="1" applyBorder="1" applyAlignment="1">
      <alignment horizontal="center" vertical="center"/>
    </xf>
    <xf numFmtId="9" fontId="3" fillId="0" borderId="0" xfId="0" applyNumberFormat="1" applyFont="1" applyAlignment="1">
      <alignment horizontal="center" vertical="center"/>
    </xf>
    <xf numFmtId="0" fontId="10" fillId="0" borderId="0" xfId="0" applyFont="1"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9" borderId="5" xfId="0" applyFont="1" applyFill="1" applyBorder="1" applyAlignment="1">
      <alignment horizontal="center" vertical="center" wrapText="1"/>
    </xf>
    <xf numFmtId="0" fontId="8" fillId="3" borderId="9" xfId="0" applyFont="1" applyFill="1" applyBorder="1" applyAlignment="1">
      <alignment horizontal="center" vertical="center" wrapText="1"/>
    </xf>
    <xf numFmtId="165" fontId="3" fillId="4" borderId="11" xfId="0" applyNumberFormat="1" applyFont="1" applyFill="1" applyBorder="1" applyAlignment="1">
      <alignment horizontal="center" vertical="center" wrapText="1"/>
    </xf>
    <xf numFmtId="165" fontId="3" fillId="5" borderId="11" xfId="0" applyNumberFormat="1" applyFont="1" applyFill="1" applyBorder="1" applyAlignment="1">
      <alignment horizontal="center" vertical="center" wrapText="1"/>
    </xf>
    <xf numFmtId="165" fontId="3" fillId="6" borderId="11" xfId="0" applyNumberFormat="1" applyFont="1" applyFill="1" applyBorder="1" applyAlignment="1">
      <alignment vertical="center" wrapText="1"/>
    </xf>
    <xf numFmtId="0" fontId="2" fillId="2" borderId="11" xfId="0" applyFont="1" applyFill="1" applyBorder="1" applyAlignment="1">
      <alignment horizontal="center" vertical="center" wrapText="1"/>
    </xf>
    <xf numFmtId="9" fontId="4" fillId="10" borderId="11" xfId="1" applyFont="1" applyFill="1" applyBorder="1" applyAlignment="1">
      <alignment horizontal="center" vertical="center" wrapText="1"/>
    </xf>
    <xf numFmtId="10" fontId="2" fillId="4" borderId="11" xfId="1" applyNumberFormat="1" applyFont="1" applyFill="1" applyBorder="1" applyAlignment="1">
      <alignment horizontal="center" vertical="center" wrapText="1"/>
    </xf>
    <xf numFmtId="10" fontId="2" fillId="5" borderId="11" xfId="1" applyNumberFormat="1" applyFont="1" applyFill="1" applyBorder="1" applyAlignment="1">
      <alignment horizontal="center" vertical="center" wrapText="1"/>
    </xf>
    <xf numFmtId="10" fontId="2" fillId="6" borderId="11" xfId="1" applyNumberFormat="1" applyFont="1" applyFill="1" applyBorder="1" applyAlignment="1">
      <alignment horizontal="center" vertical="center" wrapText="1"/>
    </xf>
    <xf numFmtId="10" fontId="2" fillId="11" borderId="11" xfId="1" applyNumberFormat="1" applyFont="1" applyFill="1" applyBorder="1" applyAlignment="1">
      <alignment horizontal="center" vertical="center" wrapText="1"/>
    </xf>
    <xf numFmtId="0" fontId="2" fillId="10" borderId="11" xfId="0" applyFont="1" applyFill="1" applyBorder="1" applyAlignment="1">
      <alignment horizontal="center" vertical="center" wrapText="1"/>
    </xf>
    <xf numFmtId="10" fontId="4" fillId="11" borderId="2" xfId="1" applyNumberFormat="1" applyFont="1" applyFill="1" applyBorder="1" applyAlignment="1">
      <alignment horizontal="center" vertical="center" wrapText="1"/>
    </xf>
    <xf numFmtId="9" fontId="4" fillId="11" borderId="11" xfId="1" applyFont="1" applyFill="1" applyBorder="1" applyAlignment="1">
      <alignment horizontal="center" vertical="center" wrapText="1"/>
    </xf>
    <xf numFmtId="0" fontId="12" fillId="0" borderId="11" xfId="0" applyFont="1" applyBorder="1" applyAlignment="1">
      <alignment horizontal="center" vertical="center"/>
    </xf>
    <xf numFmtId="0" fontId="13" fillId="0" borderId="1" xfId="0" applyFont="1" applyBorder="1" applyAlignment="1">
      <alignment horizontal="center" vertical="center"/>
    </xf>
    <xf numFmtId="10" fontId="2" fillId="12" borderId="11" xfId="1" applyNumberFormat="1" applyFont="1" applyFill="1" applyBorder="1" applyAlignment="1">
      <alignment horizontal="center" vertical="center" wrapText="1"/>
    </xf>
    <xf numFmtId="0" fontId="10" fillId="0" borderId="11" xfId="1" applyNumberFormat="1" applyFont="1" applyFill="1" applyBorder="1" applyAlignment="1">
      <alignment horizontal="center" vertical="center" wrapText="1"/>
    </xf>
    <xf numFmtId="0" fontId="2" fillId="2" borderId="12" xfId="0" applyFont="1" applyFill="1" applyBorder="1" applyAlignment="1">
      <alignment horizontal="left" vertical="center" wrapText="1"/>
    </xf>
    <xf numFmtId="0" fontId="2" fillId="2" borderId="1" xfId="0" applyFont="1" applyFill="1" applyBorder="1" applyAlignment="1">
      <alignment horizontal="center" vertical="center" wrapText="1"/>
    </xf>
    <xf numFmtId="9" fontId="4" fillId="10" borderId="1" xfId="1" applyFont="1" applyFill="1" applyBorder="1" applyAlignment="1">
      <alignment horizontal="center" vertical="center" wrapText="1"/>
    </xf>
    <xf numFmtId="10" fontId="2" fillId="4" borderId="1" xfId="1" applyNumberFormat="1" applyFont="1" applyFill="1" applyBorder="1" applyAlignment="1">
      <alignment horizontal="center" vertical="center" wrapText="1"/>
    </xf>
    <xf numFmtId="10" fontId="2" fillId="5" borderId="1" xfId="1" applyNumberFormat="1" applyFont="1" applyFill="1" applyBorder="1" applyAlignment="1">
      <alignment horizontal="center" vertical="center" wrapText="1"/>
    </xf>
    <xf numFmtId="10" fontId="2" fillId="6" borderId="1" xfId="1" applyNumberFormat="1" applyFont="1" applyFill="1" applyBorder="1" applyAlignment="1">
      <alignment horizontal="center" vertical="center" wrapText="1"/>
    </xf>
    <xf numFmtId="10" fontId="2" fillId="11" borderId="1" xfId="1" applyNumberFormat="1" applyFont="1" applyFill="1" applyBorder="1" applyAlignment="1">
      <alignment horizontal="center" vertical="center" wrapText="1"/>
    </xf>
    <xf numFmtId="9" fontId="2" fillId="2" borderId="1" xfId="0" applyNumberFormat="1" applyFont="1" applyFill="1" applyBorder="1" applyAlignment="1">
      <alignment horizontal="center" vertical="center" wrapText="1"/>
    </xf>
    <xf numFmtId="0" fontId="2" fillId="12" borderId="1" xfId="1" applyNumberFormat="1" applyFont="1" applyFill="1" applyBorder="1" applyAlignment="1">
      <alignment horizontal="center" vertical="center" wrapText="1"/>
    </xf>
    <xf numFmtId="10" fontId="4" fillId="11" borderId="1" xfId="1" applyNumberFormat="1" applyFont="1" applyFill="1" applyBorder="1" applyAlignment="1">
      <alignment horizontal="center" vertical="center" wrapText="1"/>
    </xf>
    <xf numFmtId="9" fontId="4" fillId="11" borderId="1" xfId="1" applyFont="1" applyFill="1" applyBorder="1" applyAlignment="1">
      <alignment horizontal="center" vertical="center" wrapText="1"/>
    </xf>
    <xf numFmtId="0" fontId="12" fillId="0" borderId="1" xfId="0" applyFont="1" applyBorder="1" applyAlignment="1">
      <alignment horizontal="center" vertical="center"/>
    </xf>
    <xf numFmtId="10" fontId="2" fillId="12" borderId="1" xfId="1" applyNumberFormat="1" applyFont="1" applyFill="1" applyBorder="1" applyAlignment="1">
      <alignment horizontal="center" vertical="center" wrapText="1"/>
    </xf>
    <xf numFmtId="0" fontId="10" fillId="0" borderId="1" xfId="1" applyNumberFormat="1" applyFont="1" applyFill="1" applyBorder="1" applyAlignment="1">
      <alignment horizontal="center" vertical="center" wrapText="1"/>
    </xf>
    <xf numFmtId="0" fontId="2" fillId="2" borderId="14" xfId="0" applyFont="1" applyFill="1" applyBorder="1" applyAlignment="1">
      <alignment horizontal="left" vertical="center" wrapText="1"/>
    </xf>
    <xf numFmtId="10" fontId="2" fillId="0" borderId="0" xfId="0" applyNumberFormat="1" applyFont="1" applyAlignment="1">
      <alignment horizontal="center" vertical="center"/>
    </xf>
    <xf numFmtId="1" fontId="2" fillId="0" borderId="0" xfId="0" applyNumberFormat="1" applyFont="1" applyAlignment="1">
      <alignment horizontal="center" vertical="center"/>
    </xf>
    <xf numFmtId="0" fontId="2" fillId="10" borderId="1" xfId="1"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9" fontId="6" fillId="10" borderId="1" xfId="1" applyFont="1" applyFill="1" applyBorder="1" applyAlignment="1">
      <alignment horizontal="center" vertical="center" wrapText="1"/>
    </xf>
    <xf numFmtId="9" fontId="2" fillId="2" borderId="1" xfId="1" applyFont="1" applyFill="1" applyBorder="1" applyAlignment="1">
      <alignment horizontal="center" vertical="center" wrapText="1"/>
    </xf>
    <xf numFmtId="0" fontId="2" fillId="2" borderId="2" xfId="0" applyFont="1" applyFill="1" applyBorder="1" applyAlignment="1">
      <alignment horizontal="center" vertical="center" wrapText="1"/>
    </xf>
    <xf numFmtId="9" fontId="6" fillId="10" borderId="2" xfId="1" applyFont="1" applyFill="1" applyBorder="1" applyAlignment="1">
      <alignment horizontal="center" vertical="center" wrapText="1"/>
    </xf>
    <xf numFmtId="9" fontId="2" fillId="2" borderId="2" xfId="1" applyFont="1" applyFill="1" applyBorder="1" applyAlignment="1">
      <alignment horizontal="center" vertical="center" wrapText="1"/>
    </xf>
    <xf numFmtId="0" fontId="2" fillId="12" borderId="2" xfId="1" applyNumberFormat="1" applyFont="1" applyFill="1" applyBorder="1" applyAlignment="1">
      <alignment horizontal="center" vertical="center" wrapText="1"/>
    </xf>
    <xf numFmtId="0" fontId="2" fillId="10" borderId="2" xfId="1" applyNumberFormat="1" applyFont="1" applyFill="1" applyBorder="1" applyAlignment="1">
      <alignment horizontal="center" vertical="center" wrapText="1"/>
    </xf>
    <xf numFmtId="9" fontId="4" fillId="11" borderId="2" xfId="1" applyFont="1" applyFill="1" applyBorder="1" applyAlignment="1">
      <alignment horizontal="center" vertical="center" wrapText="1"/>
    </xf>
    <xf numFmtId="0" fontId="12" fillId="0" borderId="2" xfId="0" applyFont="1" applyBorder="1" applyAlignment="1">
      <alignment horizontal="center" vertical="center"/>
    </xf>
    <xf numFmtId="0" fontId="13" fillId="0" borderId="15" xfId="0" applyFont="1" applyBorder="1" applyAlignment="1">
      <alignment horizontal="center" vertical="center"/>
    </xf>
    <xf numFmtId="10" fontId="2" fillId="12" borderId="2" xfId="1" applyNumberFormat="1" applyFont="1" applyFill="1" applyBorder="1" applyAlignment="1">
      <alignment horizontal="center" vertical="center" wrapText="1"/>
    </xf>
    <xf numFmtId="0" fontId="10" fillId="0" borderId="2" xfId="1" applyNumberFormat="1" applyFont="1" applyFill="1" applyBorder="1" applyAlignment="1">
      <alignment horizontal="center" vertical="center" wrapText="1"/>
    </xf>
    <xf numFmtId="0" fontId="2" fillId="2" borderId="19" xfId="0" applyFont="1" applyFill="1" applyBorder="1" applyAlignment="1">
      <alignment horizontal="left" vertical="center" wrapText="1"/>
    </xf>
    <xf numFmtId="10" fontId="2" fillId="4" borderId="2" xfId="1" applyNumberFormat="1" applyFont="1" applyFill="1" applyBorder="1" applyAlignment="1">
      <alignment horizontal="center" vertical="center" wrapText="1"/>
    </xf>
    <xf numFmtId="10" fontId="2" fillId="5" borderId="2" xfId="1" applyNumberFormat="1" applyFont="1" applyFill="1" applyBorder="1" applyAlignment="1">
      <alignment horizontal="center" vertical="center" wrapText="1"/>
    </xf>
    <xf numFmtId="10" fontId="2" fillId="6" borderId="2" xfId="1" applyNumberFormat="1" applyFont="1" applyFill="1" applyBorder="1" applyAlignment="1">
      <alignment horizontal="center" vertical="center" wrapText="1"/>
    </xf>
    <xf numFmtId="10" fontId="2" fillId="11" borderId="2" xfId="1" applyNumberFormat="1" applyFont="1" applyFill="1" applyBorder="1" applyAlignment="1">
      <alignment horizontal="center" vertical="center" wrapText="1"/>
    </xf>
    <xf numFmtId="10" fontId="3" fillId="4" borderId="2" xfId="0" applyNumberFormat="1" applyFont="1" applyFill="1" applyBorder="1" applyAlignment="1">
      <alignment horizontal="center" vertical="center" wrapText="1"/>
    </xf>
    <xf numFmtId="9" fontId="3" fillId="5" borderId="2" xfId="0" applyNumberFormat="1" applyFont="1" applyFill="1" applyBorder="1" applyAlignment="1">
      <alignment horizontal="center" vertical="center" wrapText="1"/>
    </xf>
    <xf numFmtId="0" fontId="3" fillId="6" borderId="2" xfId="0" applyFont="1" applyFill="1" applyBorder="1" applyAlignment="1">
      <alignment horizontal="center" vertical="center" wrapText="1"/>
    </xf>
    <xf numFmtId="0" fontId="2" fillId="2" borderId="18" xfId="0" applyFont="1" applyFill="1" applyBorder="1" applyAlignment="1">
      <alignment horizontal="center" vertical="center" wrapText="1"/>
    </xf>
    <xf numFmtId="9" fontId="2" fillId="4" borderId="11" xfId="0" applyNumberFormat="1" applyFont="1" applyFill="1" applyBorder="1" applyAlignment="1">
      <alignment vertical="center" wrapText="1"/>
    </xf>
    <xf numFmtId="9" fontId="2" fillId="5" borderId="11" xfId="0" applyNumberFormat="1" applyFont="1" applyFill="1" applyBorder="1" applyAlignment="1">
      <alignment vertical="center" wrapText="1"/>
    </xf>
    <xf numFmtId="9" fontId="2" fillId="6" borderId="11" xfId="0" applyNumberFormat="1" applyFont="1" applyFill="1" applyBorder="1" applyAlignment="1">
      <alignment vertical="center" wrapText="1"/>
    </xf>
    <xf numFmtId="9" fontId="3" fillId="4" borderId="23" xfId="0" applyNumberFormat="1" applyFont="1" applyFill="1" applyBorder="1" applyAlignment="1">
      <alignment vertical="center" wrapText="1"/>
    </xf>
    <xf numFmtId="9" fontId="3" fillId="5" borderId="23" xfId="1" applyFont="1" applyFill="1" applyBorder="1" applyAlignment="1">
      <alignment vertical="center" wrapText="1"/>
    </xf>
    <xf numFmtId="9" fontId="3" fillId="6" borderId="23" xfId="1" applyFont="1" applyFill="1" applyBorder="1" applyAlignment="1">
      <alignment vertical="center" wrapText="1"/>
    </xf>
    <xf numFmtId="9" fontId="3" fillId="11" borderId="11" xfId="0" applyNumberFormat="1" applyFont="1" applyFill="1" applyBorder="1" applyAlignment="1">
      <alignment horizontal="center" vertical="center" wrapText="1"/>
    </xf>
    <xf numFmtId="9" fontId="2" fillId="2" borderId="11" xfId="1" applyFont="1" applyFill="1" applyBorder="1" applyAlignment="1">
      <alignment horizontal="center" vertical="center" wrapText="1"/>
    </xf>
    <xf numFmtId="0" fontId="2" fillId="12" borderId="11" xfId="0" applyFont="1" applyFill="1" applyBorder="1" applyAlignment="1">
      <alignment horizontal="center" vertical="center" wrapText="1"/>
    </xf>
    <xf numFmtId="10" fontId="4" fillId="11" borderId="11" xfId="1" applyNumberFormat="1" applyFont="1" applyFill="1" applyBorder="1" applyAlignment="1">
      <alignment horizontal="center" vertical="center" wrapText="1"/>
    </xf>
    <xf numFmtId="0" fontId="13" fillId="0" borderId="11" xfId="0" applyFont="1" applyBorder="1" applyAlignment="1">
      <alignment horizontal="center" vertical="center"/>
    </xf>
    <xf numFmtId="0" fontId="2" fillId="4" borderId="1" xfId="0" applyFont="1" applyFill="1" applyBorder="1" applyAlignment="1">
      <alignment vertical="center" wrapText="1"/>
    </xf>
    <xf numFmtId="9" fontId="2" fillId="5" borderId="1" xfId="0" applyNumberFormat="1" applyFont="1" applyFill="1" applyBorder="1" applyAlignment="1">
      <alignment vertical="center" wrapText="1"/>
    </xf>
    <xf numFmtId="9" fontId="2" fillId="6" borderId="1" xfId="0" applyNumberFormat="1" applyFont="1" applyFill="1" applyBorder="1" applyAlignment="1">
      <alignment vertical="center" wrapText="1"/>
    </xf>
    <xf numFmtId="9" fontId="3" fillId="4" borderId="15" xfId="0" applyNumberFormat="1" applyFont="1" applyFill="1" applyBorder="1" applyAlignment="1">
      <alignment vertical="center" wrapText="1"/>
    </xf>
    <xf numFmtId="9" fontId="3" fillId="5" borderId="15" xfId="1" applyFont="1" applyFill="1" applyBorder="1" applyAlignment="1">
      <alignment vertical="center" wrapText="1"/>
    </xf>
    <xf numFmtId="9" fontId="3" fillId="6" borderId="15" xfId="1" applyFont="1" applyFill="1" applyBorder="1" applyAlignment="1">
      <alignment vertical="center" wrapText="1"/>
    </xf>
    <xf numFmtId="0" fontId="14" fillId="0" borderId="1" xfId="0" applyFont="1" applyBorder="1" applyAlignment="1">
      <alignment horizontal="center" vertical="center"/>
    </xf>
    <xf numFmtId="9" fontId="3" fillId="4" borderId="2" xfId="0" applyNumberFormat="1" applyFont="1" applyFill="1" applyBorder="1" applyAlignment="1">
      <alignment horizontal="center" vertical="center" wrapText="1"/>
    </xf>
    <xf numFmtId="9" fontId="3" fillId="5" borderId="2" xfId="1" applyFont="1" applyFill="1" applyBorder="1" applyAlignment="1">
      <alignment horizontal="center" vertical="center" wrapText="1"/>
    </xf>
    <xf numFmtId="0" fontId="3" fillId="6" borderId="2" xfId="1" applyNumberFormat="1" applyFont="1" applyFill="1" applyBorder="1" applyAlignment="1">
      <alignment horizontal="center" vertical="center" wrapText="1"/>
    </xf>
    <xf numFmtId="9" fontId="4" fillId="10" borderId="2" xfId="1" applyFont="1" applyFill="1" applyBorder="1" applyAlignment="1">
      <alignment horizontal="center" vertical="center" wrapText="1"/>
    </xf>
    <xf numFmtId="9" fontId="2" fillId="2" borderId="15" xfId="1" applyFont="1" applyFill="1" applyBorder="1" applyAlignment="1">
      <alignment horizontal="center" vertical="center" wrapText="1"/>
    </xf>
    <xf numFmtId="0" fontId="13" fillId="0" borderId="2" xfId="0" applyFont="1" applyBorder="1" applyAlignment="1">
      <alignment horizontal="center" vertical="center"/>
    </xf>
    <xf numFmtId="9" fontId="3" fillId="4" borderId="11" xfId="0" applyNumberFormat="1" applyFont="1" applyFill="1" applyBorder="1" applyAlignment="1">
      <alignment vertical="center" wrapText="1"/>
    </xf>
    <xf numFmtId="9" fontId="3" fillId="5" borderId="11" xfId="0" applyNumberFormat="1" applyFont="1" applyFill="1" applyBorder="1" applyAlignment="1">
      <alignment vertical="center" wrapText="1"/>
    </xf>
    <xf numFmtId="9" fontId="3" fillId="6" borderId="11" xfId="0" applyNumberFormat="1" applyFont="1" applyFill="1" applyBorder="1" applyAlignment="1">
      <alignment vertical="center" wrapText="1"/>
    </xf>
    <xf numFmtId="9" fontId="3" fillId="4" borderId="11" xfId="0" applyNumberFormat="1" applyFont="1" applyFill="1" applyBorder="1" applyAlignment="1">
      <alignment horizontal="center" vertical="center" wrapText="1"/>
    </xf>
    <xf numFmtId="9" fontId="3" fillId="5" borderId="11" xfId="0" applyNumberFormat="1" applyFont="1" applyFill="1" applyBorder="1" applyAlignment="1">
      <alignment horizontal="center" vertical="center" wrapText="1"/>
    </xf>
    <xf numFmtId="9" fontId="3" fillId="6" borderId="11" xfId="0" applyNumberFormat="1" applyFont="1" applyFill="1" applyBorder="1" applyAlignment="1">
      <alignment horizontal="center" vertical="center" wrapText="1"/>
    </xf>
    <xf numFmtId="2" fontId="2" fillId="10" borderId="11" xfId="0" applyNumberFormat="1" applyFont="1" applyFill="1" applyBorder="1" applyAlignment="1">
      <alignment horizontal="center" vertical="center" wrapText="1"/>
    </xf>
    <xf numFmtId="0" fontId="15" fillId="0" borderId="11" xfId="0" applyFont="1" applyBorder="1" applyAlignment="1">
      <alignment horizontal="center" vertical="center"/>
    </xf>
    <xf numFmtId="2" fontId="2" fillId="0" borderId="0" xfId="0" applyNumberFormat="1" applyFont="1" applyAlignment="1">
      <alignment horizontal="center" vertical="center"/>
    </xf>
    <xf numFmtId="9" fontId="3" fillId="4" borderId="1" xfId="0" applyNumberFormat="1" applyFont="1" applyFill="1" applyBorder="1" applyAlignment="1">
      <alignment vertical="center" wrapText="1"/>
    </xf>
    <xf numFmtId="9" fontId="3" fillId="5" borderId="1" xfId="0" applyNumberFormat="1" applyFont="1" applyFill="1" applyBorder="1" applyAlignment="1">
      <alignment vertical="center" wrapText="1"/>
    </xf>
    <xf numFmtId="9" fontId="3" fillId="6" borderId="1" xfId="0" applyNumberFormat="1" applyFont="1" applyFill="1" applyBorder="1" applyAlignment="1">
      <alignment vertical="center" wrapText="1"/>
    </xf>
    <xf numFmtId="9" fontId="3" fillId="11" borderId="1" xfId="0" applyNumberFormat="1"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9" fontId="3" fillId="5" borderId="1" xfId="0" applyNumberFormat="1" applyFont="1" applyFill="1" applyBorder="1" applyAlignment="1">
      <alignment horizontal="center" vertical="center" wrapText="1"/>
    </xf>
    <xf numFmtId="9" fontId="3" fillId="6" borderId="1" xfId="0" applyNumberFormat="1" applyFont="1" applyFill="1" applyBorder="1" applyAlignment="1">
      <alignment horizontal="center" vertical="center" wrapText="1"/>
    </xf>
    <xf numFmtId="0" fontId="15" fillId="0" borderId="1" xfId="0" applyFont="1" applyBorder="1" applyAlignment="1">
      <alignment horizontal="center" vertical="center"/>
    </xf>
    <xf numFmtId="2" fontId="2" fillId="10" borderId="1" xfId="0" applyNumberFormat="1" applyFont="1" applyFill="1" applyBorder="1" applyAlignment="1">
      <alignment horizontal="center" vertical="center" wrapText="1"/>
    </xf>
    <xf numFmtId="9" fontId="3" fillId="4" borderId="2" xfId="0" applyNumberFormat="1" applyFont="1" applyFill="1" applyBorder="1" applyAlignment="1">
      <alignment vertical="center" wrapText="1"/>
    </xf>
    <xf numFmtId="9" fontId="3" fillId="5" borderId="2" xfId="0" applyNumberFormat="1" applyFont="1" applyFill="1" applyBorder="1" applyAlignment="1">
      <alignment vertical="center" wrapText="1"/>
    </xf>
    <xf numFmtId="9" fontId="3" fillId="6" borderId="2" xfId="0" applyNumberFormat="1" applyFont="1" applyFill="1" applyBorder="1" applyAlignment="1">
      <alignment vertical="center" wrapText="1"/>
    </xf>
    <xf numFmtId="9" fontId="3" fillId="11" borderId="2" xfId="0" applyNumberFormat="1" applyFont="1" applyFill="1" applyBorder="1" applyAlignment="1">
      <alignment horizontal="center" vertical="center" wrapText="1"/>
    </xf>
    <xf numFmtId="9" fontId="3" fillId="6" borderId="2" xfId="0" applyNumberFormat="1" applyFont="1" applyFill="1" applyBorder="1" applyAlignment="1">
      <alignment horizontal="center" vertical="center" wrapText="1"/>
    </xf>
    <xf numFmtId="2" fontId="2" fillId="10" borderId="2" xfId="0" applyNumberFormat="1" applyFont="1" applyFill="1" applyBorder="1" applyAlignment="1">
      <alignment horizontal="center" vertical="center" wrapText="1"/>
    </xf>
    <xf numFmtId="0" fontId="2" fillId="10" borderId="2" xfId="0" applyFont="1" applyFill="1" applyBorder="1" applyAlignment="1">
      <alignment horizontal="center" vertical="center" wrapText="1"/>
    </xf>
    <xf numFmtId="0" fontId="15" fillId="0" borderId="2" xfId="0" applyFont="1" applyBorder="1" applyAlignment="1">
      <alignment horizontal="center" vertical="center"/>
    </xf>
    <xf numFmtId="0" fontId="3" fillId="4" borderId="11" xfId="0" applyFont="1" applyFill="1" applyBorder="1" applyAlignment="1">
      <alignment vertical="center" wrapText="1"/>
    </xf>
    <xf numFmtId="0" fontId="3" fillId="11" borderId="11"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 xfId="0" applyFont="1" applyFill="1" applyBorder="1" applyAlignment="1">
      <alignment vertical="center" wrapText="1"/>
    </xf>
    <xf numFmtId="0" fontId="3" fillId="11"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4" borderId="25" xfId="0" applyFont="1" applyFill="1" applyBorder="1" applyAlignment="1">
      <alignment vertical="center" wrapText="1"/>
    </xf>
    <xf numFmtId="9" fontId="2" fillId="5" borderId="25" xfId="0" applyNumberFormat="1" applyFont="1" applyFill="1" applyBorder="1" applyAlignment="1">
      <alignment vertical="center" wrapText="1"/>
    </xf>
    <xf numFmtId="9" fontId="2" fillId="6" borderId="25" xfId="0" applyNumberFormat="1" applyFont="1" applyFill="1" applyBorder="1" applyAlignment="1">
      <alignment vertical="center" wrapText="1"/>
    </xf>
    <xf numFmtId="0" fontId="3" fillId="4" borderId="25" xfId="0" applyFont="1" applyFill="1" applyBorder="1" applyAlignment="1">
      <alignment vertical="center" wrapText="1"/>
    </xf>
    <xf numFmtId="9" fontId="3" fillId="5" borderId="25" xfId="0" applyNumberFormat="1" applyFont="1" applyFill="1" applyBorder="1" applyAlignment="1">
      <alignment vertical="center" wrapText="1"/>
    </xf>
    <xf numFmtId="9" fontId="3" fillId="6" borderId="25" xfId="0" applyNumberFormat="1" applyFont="1" applyFill="1" applyBorder="1" applyAlignment="1">
      <alignment vertical="center" wrapText="1"/>
    </xf>
    <xf numFmtId="0" fontId="3" fillId="11" borderId="25" xfId="0" applyFont="1" applyFill="1" applyBorder="1" applyAlignment="1">
      <alignment horizontal="center" vertical="center" wrapText="1"/>
    </xf>
    <xf numFmtId="0" fontId="2" fillId="2" borderId="25" xfId="0" applyFont="1" applyFill="1" applyBorder="1" applyAlignment="1">
      <alignment horizontal="center" vertical="center" wrapText="1"/>
    </xf>
    <xf numFmtId="9" fontId="4" fillId="10" borderId="25" xfId="1" applyFont="1" applyFill="1" applyBorder="1" applyAlignment="1">
      <alignment horizontal="center" vertical="center" wrapText="1"/>
    </xf>
    <xf numFmtId="10" fontId="2" fillId="4" borderId="25" xfId="1" applyNumberFormat="1" applyFont="1" applyFill="1" applyBorder="1" applyAlignment="1">
      <alignment horizontal="center" vertical="center" wrapText="1"/>
    </xf>
    <xf numFmtId="10" fontId="2" fillId="5" borderId="25" xfId="1" applyNumberFormat="1" applyFont="1" applyFill="1" applyBorder="1" applyAlignment="1">
      <alignment horizontal="center" vertical="center" wrapText="1"/>
    </xf>
    <xf numFmtId="10" fontId="2" fillId="6" borderId="25" xfId="1" applyNumberFormat="1" applyFont="1" applyFill="1" applyBorder="1" applyAlignment="1">
      <alignment horizontal="center" vertical="center" wrapText="1"/>
    </xf>
    <xf numFmtId="10" fontId="2" fillId="11" borderId="25" xfId="1" applyNumberFormat="1" applyFont="1" applyFill="1" applyBorder="1" applyAlignment="1">
      <alignment horizontal="center" vertical="center" wrapText="1"/>
    </xf>
    <xf numFmtId="9" fontId="2" fillId="2" borderId="25" xfId="1" applyFont="1" applyFill="1" applyBorder="1" applyAlignment="1">
      <alignment horizontal="center" vertical="center" wrapText="1"/>
    </xf>
    <xf numFmtId="0" fontId="2" fillId="12" borderId="25" xfId="0" applyFont="1" applyFill="1" applyBorder="1" applyAlignment="1">
      <alignment horizontal="center" vertical="center" wrapText="1"/>
    </xf>
    <xf numFmtId="0" fontId="2" fillId="10" borderId="25" xfId="0" applyFont="1" applyFill="1" applyBorder="1" applyAlignment="1">
      <alignment horizontal="center" vertical="center" wrapText="1"/>
    </xf>
    <xf numFmtId="10" fontId="4" fillId="11" borderId="25" xfId="1" applyNumberFormat="1" applyFont="1" applyFill="1" applyBorder="1" applyAlignment="1">
      <alignment horizontal="center" vertical="center" wrapText="1"/>
    </xf>
    <xf numFmtId="9" fontId="4" fillId="11" borderId="25" xfId="1" applyFont="1" applyFill="1" applyBorder="1" applyAlignment="1">
      <alignment horizontal="center" vertical="center" wrapText="1"/>
    </xf>
    <xf numFmtId="0" fontId="12" fillId="0" borderId="25" xfId="0" applyFont="1" applyBorder="1" applyAlignment="1">
      <alignment horizontal="center" vertical="center"/>
    </xf>
    <xf numFmtId="0" fontId="13" fillId="0" borderId="21" xfId="0" applyFont="1" applyBorder="1" applyAlignment="1">
      <alignment horizontal="center" vertical="center"/>
    </xf>
    <xf numFmtId="10" fontId="2" fillId="12" borderId="25" xfId="1" applyNumberFormat="1" applyFont="1" applyFill="1" applyBorder="1" applyAlignment="1">
      <alignment horizontal="center" vertical="center" wrapText="1"/>
    </xf>
    <xf numFmtId="0" fontId="10" fillId="0" borderId="25" xfId="1" applyNumberFormat="1" applyFont="1" applyFill="1" applyBorder="1" applyAlignment="1">
      <alignment horizontal="center" vertical="center" wrapText="1"/>
    </xf>
    <xf numFmtId="0" fontId="2" fillId="2" borderId="26" xfId="0" applyFont="1" applyFill="1" applyBorder="1" applyAlignment="1">
      <alignment horizontal="left" vertical="center" wrapText="1"/>
    </xf>
    <xf numFmtId="9" fontId="2" fillId="0" borderId="0" xfId="1" applyFont="1" applyAlignment="1">
      <alignment horizontal="center" vertical="center"/>
    </xf>
    <xf numFmtId="165" fontId="3" fillId="11" borderId="2" xfId="0" applyNumberFormat="1" applyFont="1" applyFill="1" applyBorder="1" applyAlignment="1">
      <alignment horizontal="center" vertical="center" wrapText="1"/>
    </xf>
    <xf numFmtId="165" fontId="3" fillId="4" borderId="2" xfId="0" applyNumberFormat="1" applyFont="1" applyFill="1" applyBorder="1" applyAlignment="1">
      <alignment horizontal="center" vertical="center" wrapText="1"/>
    </xf>
    <xf numFmtId="165" fontId="3" fillId="5" borderId="2" xfId="0" applyNumberFormat="1" applyFont="1" applyFill="1" applyBorder="1" applyAlignment="1">
      <alignment horizontal="center" vertical="center" wrapText="1"/>
    </xf>
    <xf numFmtId="9" fontId="3" fillId="11" borderId="2" xfId="0" applyNumberFormat="1" applyFont="1" applyFill="1" applyBorder="1" applyAlignment="1">
      <alignment vertical="center" wrapText="1"/>
    </xf>
    <xf numFmtId="165" fontId="3" fillId="11" borderId="2" xfId="0" applyNumberFormat="1" applyFont="1" applyFill="1" applyBorder="1" applyAlignment="1">
      <alignment vertical="center" wrapText="1"/>
    </xf>
    <xf numFmtId="6" fontId="2" fillId="2" borderId="28" xfId="0" applyNumberFormat="1" applyFont="1" applyFill="1" applyBorder="1" applyAlignment="1">
      <alignment horizontal="left" vertical="center" wrapText="1"/>
    </xf>
    <xf numFmtId="0" fontId="2" fillId="2" borderId="28" xfId="0" applyFont="1" applyFill="1" applyBorder="1" applyAlignment="1">
      <alignment horizontal="left" vertical="center" wrapText="1"/>
    </xf>
    <xf numFmtId="0" fontId="4" fillId="0" borderId="0" xfId="0" applyFont="1" applyAlignment="1">
      <alignment horizontal="left" vertical="center"/>
    </xf>
    <xf numFmtId="1" fontId="2" fillId="12" borderId="1" xfId="0" applyNumberFormat="1" applyFont="1" applyFill="1" applyBorder="1" applyAlignment="1">
      <alignment horizontal="center" vertical="center" wrapText="1"/>
    </xf>
    <xf numFmtId="0" fontId="19" fillId="0" borderId="0" xfId="0" applyFont="1" applyAlignment="1">
      <alignment horizontal="center" vertical="center"/>
    </xf>
    <xf numFmtId="0" fontId="8" fillId="3" borderId="6" xfId="0" applyFont="1" applyFill="1" applyBorder="1" applyAlignment="1">
      <alignment vertical="center" wrapText="1"/>
    </xf>
    <xf numFmtId="0" fontId="8" fillId="3" borderId="7" xfId="0" applyFont="1" applyFill="1" applyBorder="1" applyAlignment="1">
      <alignment vertical="center" wrapText="1"/>
    </xf>
    <xf numFmtId="0" fontId="8" fillId="3" borderId="8" xfId="0" applyFont="1" applyFill="1" applyBorder="1" applyAlignment="1">
      <alignment vertical="center" wrapText="1"/>
    </xf>
    <xf numFmtId="0" fontId="2" fillId="10" borderId="23" xfId="1" applyNumberFormat="1" applyFont="1" applyFill="1" applyBorder="1" applyAlignment="1">
      <alignment horizontal="center" vertical="center" wrapText="1"/>
    </xf>
    <xf numFmtId="0" fontId="18" fillId="0" borderId="0" xfId="0" applyFont="1" applyAlignment="1">
      <alignment horizontal="center" vertical="center"/>
    </xf>
    <xf numFmtId="165" fontId="3" fillId="4" borderId="2" xfId="0" applyNumberFormat="1" applyFont="1" applyFill="1" applyBorder="1" applyAlignment="1">
      <alignment horizontal="center" vertical="center" wrapText="1"/>
    </xf>
    <xf numFmtId="165" fontId="3" fillId="4" borderId="15" xfId="0" applyNumberFormat="1" applyFont="1" applyFill="1" applyBorder="1" applyAlignment="1">
      <alignment horizontal="center" vertical="center" wrapText="1"/>
    </xf>
    <xf numFmtId="165" fontId="3" fillId="4" borderId="16" xfId="0" applyNumberFormat="1" applyFont="1" applyFill="1" applyBorder="1" applyAlignment="1">
      <alignment horizontal="center" vertical="center" wrapText="1"/>
    </xf>
    <xf numFmtId="165" fontId="3" fillId="5" borderId="2" xfId="0" applyNumberFormat="1" applyFont="1" applyFill="1" applyBorder="1" applyAlignment="1">
      <alignment horizontal="center" vertical="center" wrapText="1"/>
    </xf>
    <xf numFmtId="165" fontId="3" fillId="5" borderId="15" xfId="0" applyNumberFormat="1" applyFont="1" applyFill="1" applyBorder="1" applyAlignment="1">
      <alignment horizontal="center" vertical="center" wrapText="1"/>
    </xf>
    <xf numFmtId="165" fontId="3" fillId="5" borderId="16" xfId="0" applyNumberFormat="1" applyFont="1" applyFill="1" applyBorder="1" applyAlignment="1">
      <alignment horizontal="center" vertical="center" wrapText="1"/>
    </xf>
    <xf numFmtId="10" fontId="3" fillId="6" borderId="2" xfId="0" applyNumberFormat="1" applyFont="1" applyFill="1" applyBorder="1" applyAlignment="1">
      <alignment horizontal="center" vertical="center" wrapText="1"/>
    </xf>
    <xf numFmtId="165" fontId="3" fillId="6" borderId="15" xfId="0" applyNumberFormat="1" applyFont="1" applyFill="1" applyBorder="1" applyAlignment="1">
      <alignment horizontal="center" vertical="center" wrapText="1"/>
    </xf>
    <xf numFmtId="165" fontId="3" fillId="6" borderId="16" xfId="0" applyNumberFormat="1"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7" xfId="0" applyFont="1" applyBorder="1" applyAlignment="1">
      <alignment horizontal="center" vertical="center" wrapText="1"/>
    </xf>
    <xf numFmtId="165" fontId="2" fillId="4" borderId="1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9" fontId="2" fillId="5" borderId="11" xfId="1" applyFont="1" applyFill="1" applyBorder="1" applyAlignment="1">
      <alignment horizontal="center" vertical="center" wrapText="1"/>
    </xf>
    <xf numFmtId="9" fontId="2" fillId="5" borderId="1" xfId="1" applyFont="1" applyFill="1" applyBorder="1" applyAlignment="1">
      <alignment horizontal="center" vertical="center" wrapText="1"/>
    </xf>
    <xf numFmtId="9" fontId="2" fillId="5" borderId="2" xfId="1" applyFont="1" applyFill="1" applyBorder="1" applyAlignment="1">
      <alignment horizontal="center" vertical="center" wrapText="1"/>
    </xf>
    <xf numFmtId="9" fontId="2" fillId="6" borderId="11" xfId="1" applyFont="1" applyFill="1" applyBorder="1" applyAlignment="1">
      <alignment horizontal="center" vertical="center" wrapText="1"/>
    </xf>
    <xf numFmtId="9" fontId="2" fillId="6" borderId="1" xfId="1" applyFont="1" applyFill="1" applyBorder="1" applyAlignment="1">
      <alignment horizontal="center" vertical="center" wrapText="1"/>
    </xf>
    <xf numFmtId="9" fontId="2" fillId="6" borderId="2" xfId="1" applyFont="1" applyFill="1" applyBorder="1" applyAlignment="1">
      <alignment horizontal="center" vertical="center" wrapText="1"/>
    </xf>
    <xf numFmtId="165" fontId="2" fillId="11" borderId="11" xfId="0" applyNumberFormat="1"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2" xfId="0" applyFont="1" applyFill="1" applyBorder="1" applyAlignment="1">
      <alignment horizontal="center" vertical="center" wrapText="1"/>
    </xf>
    <xf numFmtId="165" fontId="3" fillId="4" borderId="11" xfId="0" applyNumberFormat="1" applyFont="1" applyFill="1" applyBorder="1" applyAlignment="1">
      <alignment horizontal="center" vertical="center" wrapText="1"/>
    </xf>
    <xf numFmtId="165" fontId="3" fillId="4" borderId="1" xfId="0" applyNumberFormat="1"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9" fontId="4" fillId="10" borderId="23" xfId="1" applyFont="1" applyFill="1" applyBorder="1" applyAlignment="1">
      <alignment horizontal="center" vertical="center" wrapText="1"/>
    </xf>
    <xf numFmtId="9" fontId="4" fillId="10" borderId="15" xfId="1" applyFont="1" applyFill="1" applyBorder="1" applyAlignment="1">
      <alignment horizontal="center" vertical="center" wrapText="1"/>
    </xf>
    <xf numFmtId="9" fontId="4" fillId="10" borderId="21" xfId="1" applyFont="1" applyFill="1" applyBorder="1" applyAlignment="1">
      <alignment horizontal="center" vertical="center" wrapText="1"/>
    </xf>
    <xf numFmtId="9" fontId="4" fillId="10" borderId="16" xfId="1" applyFont="1" applyFill="1" applyBorder="1" applyAlignment="1">
      <alignment horizontal="center" vertical="center" wrapText="1"/>
    </xf>
    <xf numFmtId="9" fontId="3" fillId="11" borderId="2" xfId="0" applyNumberFormat="1" applyFont="1" applyFill="1" applyBorder="1" applyAlignment="1">
      <alignment horizontal="center" vertical="center" wrapText="1"/>
    </xf>
    <xf numFmtId="9" fontId="3" fillId="11" borderId="16"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20" xfId="0" applyFont="1" applyFill="1" applyBorder="1" applyAlignment="1">
      <alignment horizontal="center" vertical="center" wrapText="1"/>
    </xf>
    <xf numFmtId="9" fontId="3" fillId="4" borderId="15" xfId="0" applyNumberFormat="1" applyFont="1" applyFill="1" applyBorder="1" applyAlignment="1">
      <alignment horizontal="center" vertical="center" wrapText="1"/>
    </xf>
    <xf numFmtId="9" fontId="3" fillId="4" borderId="16" xfId="0" applyNumberFormat="1" applyFont="1" applyFill="1" applyBorder="1" applyAlignment="1">
      <alignment horizontal="center" vertical="center" wrapText="1"/>
    </xf>
    <xf numFmtId="9" fontId="2" fillId="11" borderId="23" xfId="0" applyNumberFormat="1" applyFont="1" applyFill="1" applyBorder="1" applyAlignment="1">
      <alignment horizontal="center" vertical="center" wrapText="1"/>
    </xf>
    <xf numFmtId="9" fontId="2" fillId="11" borderId="15" xfId="0" applyNumberFormat="1" applyFont="1" applyFill="1" applyBorder="1" applyAlignment="1">
      <alignment horizontal="center" vertical="center" wrapText="1"/>
    </xf>
    <xf numFmtId="9" fontId="3" fillId="6" borderId="1" xfId="0" applyNumberFormat="1" applyFont="1" applyFill="1" applyBorder="1" applyAlignment="1">
      <alignment horizontal="center" vertical="center" wrapText="1"/>
    </xf>
    <xf numFmtId="9" fontId="3" fillId="6"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1" xfId="0" applyFont="1" applyFill="1" applyBorder="1" applyAlignment="1">
      <alignment horizontal="center" vertical="center" wrapText="1"/>
    </xf>
    <xf numFmtId="9" fontId="4" fillId="10" borderId="2" xfId="1"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11" borderId="23" xfId="0" applyFont="1" applyFill="1" applyBorder="1" applyAlignment="1">
      <alignment horizontal="center" vertical="center" wrapText="1"/>
    </xf>
    <xf numFmtId="0" fontId="3" fillId="11" borderId="15" xfId="0" applyFont="1" applyFill="1" applyBorder="1" applyAlignment="1">
      <alignment horizontal="center" vertical="center" wrapText="1"/>
    </xf>
    <xf numFmtId="0" fontId="3" fillId="11" borderId="21" xfId="0" applyFont="1" applyFill="1" applyBorder="1" applyAlignment="1">
      <alignment horizontal="center" vertical="center" wrapText="1"/>
    </xf>
    <xf numFmtId="9" fontId="3" fillId="11" borderId="23" xfId="0" applyNumberFormat="1" applyFont="1" applyFill="1" applyBorder="1" applyAlignment="1">
      <alignment horizontal="center" vertical="center" wrapText="1"/>
    </xf>
    <xf numFmtId="9" fontId="3" fillId="11" borderId="15" xfId="0" applyNumberFormat="1" applyFont="1" applyFill="1" applyBorder="1" applyAlignment="1">
      <alignment horizontal="center" vertical="center" wrapText="1"/>
    </xf>
    <xf numFmtId="9" fontId="3" fillId="5" borderId="15" xfId="0" applyNumberFormat="1" applyFont="1" applyFill="1" applyBorder="1" applyAlignment="1">
      <alignment horizontal="center" vertical="center" wrapText="1"/>
    </xf>
    <xf numFmtId="9" fontId="3" fillId="5" borderId="16" xfId="0" applyNumberFormat="1" applyFont="1" applyFill="1" applyBorder="1" applyAlignment="1">
      <alignment horizontal="center" vertical="center" wrapText="1"/>
    </xf>
    <xf numFmtId="9" fontId="3" fillId="4" borderId="23" xfId="0" applyNumberFormat="1" applyFont="1" applyFill="1" applyBorder="1" applyAlignment="1">
      <alignment horizontal="center" vertical="center" wrapText="1"/>
    </xf>
    <xf numFmtId="9" fontId="3" fillId="5" borderId="23" xfId="1" applyFont="1" applyFill="1" applyBorder="1" applyAlignment="1">
      <alignment horizontal="center" vertical="center" wrapText="1"/>
    </xf>
    <xf numFmtId="9" fontId="3" fillId="5" borderId="16" xfId="1" applyFont="1" applyFill="1" applyBorder="1" applyAlignment="1">
      <alignment horizontal="center" vertical="center" wrapText="1"/>
    </xf>
    <xf numFmtId="9" fontId="3" fillId="6" borderId="23" xfId="1" applyFont="1" applyFill="1" applyBorder="1" applyAlignment="1">
      <alignment horizontal="center" vertical="center" wrapText="1"/>
    </xf>
    <xf numFmtId="9" fontId="3" fillId="6" borderId="16" xfId="1" applyFont="1" applyFill="1" applyBorder="1" applyAlignment="1">
      <alignment horizontal="center" vertical="center" wrapText="1"/>
    </xf>
    <xf numFmtId="9" fontId="3" fillId="6" borderId="15" xfId="0" applyNumberFormat="1" applyFont="1" applyFill="1" applyBorder="1" applyAlignment="1">
      <alignment horizontal="center" vertical="center" wrapText="1"/>
    </xf>
    <xf numFmtId="9" fontId="3" fillId="6" borderId="16" xfId="0" applyNumberFormat="1"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9" fontId="3" fillId="5" borderId="1" xfId="0" applyNumberFormat="1" applyFont="1" applyFill="1" applyBorder="1" applyAlignment="1">
      <alignment horizontal="center" vertical="center" wrapText="1"/>
    </xf>
    <xf numFmtId="9" fontId="3" fillId="5" borderId="2" xfId="0" applyNumberFormat="1" applyFont="1" applyFill="1" applyBorder="1" applyAlignment="1">
      <alignment horizontal="center" vertical="center" wrapText="1"/>
    </xf>
    <xf numFmtId="165" fontId="3" fillId="11" borderId="11" xfId="0" applyNumberFormat="1" applyFont="1" applyFill="1" applyBorder="1" applyAlignment="1">
      <alignment horizontal="center" vertical="center" wrapText="1"/>
    </xf>
    <xf numFmtId="165" fontId="3" fillId="11" borderId="1" xfId="0" applyNumberFormat="1" applyFont="1" applyFill="1" applyBorder="1" applyAlignment="1">
      <alignment horizontal="center" vertical="center" wrapText="1"/>
    </xf>
    <xf numFmtId="165" fontId="3" fillId="5" borderId="11" xfId="0" applyNumberFormat="1" applyFont="1" applyFill="1" applyBorder="1" applyAlignment="1">
      <alignment horizontal="center" vertical="center" wrapText="1"/>
    </xf>
    <xf numFmtId="165" fontId="3" fillId="5" borderId="1" xfId="0" applyNumberFormat="1" applyFont="1" applyFill="1" applyBorder="1" applyAlignment="1">
      <alignment horizontal="center" vertical="center" wrapText="1"/>
    </xf>
    <xf numFmtId="165" fontId="3" fillId="6" borderId="11" xfId="0" applyNumberFormat="1" applyFont="1" applyFill="1" applyBorder="1" applyAlignment="1">
      <alignment horizontal="center" vertical="center" wrapText="1"/>
    </xf>
    <xf numFmtId="165" fontId="3" fillId="6" borderId="1" xfId="0" applyNumberFormat="1" applyFont="1" applyFill="1" applyBorder="1" applyAlignment="1">
      <alignment horizontal="center" vertical="center" wrapText="1"/>
    </xf>
    <xf numFmtId="0" fontId="4" fillId="0" borderId="2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7" xfId="0" applyFont="1" applyBorder="1" applyAlignment="1">
      <alignment horizontal="center" vertical="center" wrapText="1"/>
    </xf>
    <xf numFmtId="6" fontId="2" fillId="2" borderId="10" xfId="0" applyNumberFormat="1"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16" xfId="0" applyFont="1" applyFill="1" applyBorder="1" applyAlignment="1">
      <alignment horizontal="center" vertical="center" wrapText="1"/>
    </xf>
    <xf numFmtId="9" fontId="2" fillId="2" borderId="2" xfId="0" applyNumberFormat="1" applyFont="1" applyFill="1" applyBorder="1" applyAlignment="1">
      <alignment horizontal="center" vertical="center" wrapText="1"/>
    </xf>
    <xf numFmtId="9" fontId="2" fillId="2" borderId="16" xfId="0" applyNumberFormat="1" applyFont="1" applyFill="1" applyBorder="1" applyAlignment="1">
      <alignment horizontal="center" vertical="center" wrapText="1"/>
    </xf>
    <xf numFmtId="0" fontId="2" fillId="12" borderId="2" xfId="1" applyNumberFormat="1" applyFont="1" applyFill="1" applyBorder="1" applyAlignment="1">
      <alignment horizontal="center" vertical="center" wrapText="1"/>
    </xf>
    <xf numFmtId="0" fontId="2" fillId="12" borderId="16" xfId="1" applyNumberFormat="1" applyFont="1" applyFill="1" applyBorder="1" applyAlignment="1">
      <alignment horizontal="center" vertical="center" wrapText="1"/>
    </xf>
    <xf numFmtId="9" fontId="2" fillId="2" borderId="23" xfId="0" applyNumberFormat="1"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12" borderId="23" xfId="1" applyNumberFormat="1" applyFont="1" applyFill="1" applyBorder="1" applyAlignment="1">
      <alignment horizontal="center" vertical="center" wrapText="1"/>
    </xf>
    <xf numFmtId="0" fontId="2" fillId="10" borderId="23" xfId="1" applyNumberFormat="1" applyFont="1" applyFill="1" applyBorder="1" applyAlignment="1">
      <alignment horizontal="center" vertical="center" wrapText="1"/>
    </xf>
    <xf numFmtId="0" fontId="2" fillId="10" borderId="16" xfId="1" applyNumberFormat="1" applyFont="1" applyFill="1" applyBorder="1" applyAlignment="1">
      <alignment horizontal="center" vertical="center" wrapText="1"/>
    </xf>
    <xf numFmtId="9" fontId="4" fillId="11" borderId="23" xfId="1" applyFont="1" applyFill="1" applyBorder="1" applyAlignment="1">
      <alignment horizontal="center" vertical="center" wrapText="1"/>
    </xf>
    <xf numFmtId="9" fontId="4" fillId="11" borderId="16" xfId="1" applyFont="1" applyFill="1" applyBorder="1" applyAlignment="1">
      <alignment horizontal="center" vertical="center" wrapText="1"/>
    </xf>
    <xf numFmtId="0" fontId="17" fillId="0" borderId="0" xfId="0" applyFont="1" applyAlignment="1">
      <alignment horizontal="left" vertical="center"/>
    </xf>
    <xf numFmtId="164" fontId="2" fillId="2" borderId="18" xfId="0" applyNumberFormat="1" applyFont="1" applyFill="1" applyBorder="1" applyAlignment="1">
      <alignment horizontal="left" vertical="center" wrapText="1"/>
    </xf>
    <xf numFmtId="164" fontId="2" fillId="2" borderId="20" xfId="0" applyNumberFormat="1" applyFont="1" applyFill="1" applyBorder="1" applyAlignment="1">
      <alignment horizontal="left" vertical="center" wrapText="1"/>
    </xf>
    <xf numFmtId="0" fontId="2" fillId="2" borderId="18" xfId="0" applyFont="1" applyFill="1" applyBorder="1" applyAlignment="1">
      <alignment horizontal="center" vertical="center" wrapText="1"/>
    </xf>
    <xf numFmtId="0" fontId="2" fillId="2" borderId="10" xfId="0" applyFont="1" applyFill="1" applyBorder="1" applyAlignment="1">
      <alignment horizontal="center" vertical="center" wrapText="1"/>
    </xf>
    <xf numFmtId="9" fontId="3" fillId="11" borderId="21" xfId="0" applyNumberFormat="1" applyFont="1" applyFill="1" applyBorder="1" applyAlignment="1">
      <alignment horizontal="center" vertical="center" wrapText="1"/>
    </xf>
    <xf numFmtId="9" fontId="2" fillId="2" borderId="23" xfId="1" applyFont="1" applyFill="1" applyBorder="1" applyAlignment="1">
      <alignment horizontal="center" vertical="center" wrapText="1"/>
    </xf>
    <xf numFmtId="9" fontId="2" fillId="2" borderId="16" xfId="1" applyFont="1" applyFill="1" applyBorder="1" applyAlignment="1">
      <alignment horizontal="center" vertical="center" wrapText="1"/>
    </xf>
    <xf numFmtId="0" fontId="2" fillId="12" borderId="23" xfId="0" applyFont="1" applyFill="1" applyBorder="1" applyAlignment="1">
      <alignment horizontal="center" vertical="center" wrapText="1"/>
    </xf>
    <xf numFmtId="0" fontId="2" fillId="12" borderId="16" xfId="0" applyFont="1" applyFill="1" applyBorder="1" applyAlignment="1">
      <alignment horizontal="center" vertical="center" wrapText="1"/>
    </xf>
    <xf numFmtId="6" fontId="2" fillId="2" borderId="18" xfId="0" applyNumberFormat="1" applyFont="1" applyFill="1" applyBorder="1" applyAlignment="1">
      <alignment horizontal="left" vertical="center" wrapText="1"/>
    </xf>
    <xf numFmtId="6" fontId="2" fillId="2" borderId="18" xfId="0" applyNumberFormat="1"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20" xfId="0" applyFont="1" applyFill="1" applyBorder="1" applyAlignment="1">
      <alignment horizontal="left" vertical="top" wrapText="1"/>
    </xf>
    <xf numFmtId="165" fontId="3" fillId="11" borderId="23" xfId="0" applyNumberFormat="1" applyFont="1" applyFill="1" applyBorder="1" applyAlignment="1">
      <alignment horizontal="left" vertical="center" wrapText="1"/>
    </xf>
    <xf numFmtId="165" fontId="3" fillId="11" borderId="15" xfId="0" applyNumberFormat="1" applyFont="1" applyFill="1" applyBorder="1" applyAlignment="1">
      <alignment horizontal="left" vertical="center" wrapText="1"/>
    </xf>
    <xf numFmtId="165" fontId="3" fillId="11" borderId="16" xfId="0" applyNumberFormat="1" applyFont="1" applyFill="1" applyBorder="1" applyAlignment="1">
      <alignment horizontal="left" vertical="center" wrapText="1"/>
    </xf>
    <xf numFmtId="165" fontId="3" fillId="11" borderId="23" xfId="0" applyNumberFormat="1" applyFont="1" applyFill="1" applyBorder="1" applyAlignment="1">
      <alignment horizontal="center" vertical="center" wrapText="1"/>
    </xf>
    <xf numFmtId="165" fontId="3" fillId="11" borderId="15" xfId="0" applyNumberFormat="1" applyFont="1" applyFill="1" applyBorder="1" applyAlignment="1">
      <alignment horizontal="center" vertical="center" wrapText="1"/>
    </xf>
    <xf numFmtId="165" fontId="3" fillId="11" borderId="16" xfId="0" applyNumberFormat="1" applyFont="1" applyFill="1" applyBorder="1" applyAlignment="1">
      <alignment horizontal="center" vertical="center" wrapText="1"/>
    </xf>
    <xf numFmtId="0" fontId="2" fillId="10" borderId="2" xfId="1" applyNumberFormat="1" applyFont="1" applyFill="1" applyBorder="1" applyAlignment="1">
      <alignment horizontal="center" vertical="center" wrapText="1"/>
    </xf>
    <xf numFmtId="9" fontId="4" fillId="11" borderId="2" xfId="1" applyFont="1" applyFill="1" applyBorder="1" applyAlignment="1">
      <alignment horizontal="center" vertical="center" wrapText="1"/>
    </xf>
    <xf numFmtId="0" fontId="2" fillId="10" borderId="23" xfId="0" applyFont="1" applyFill="1" applyBorder="1" applyAlignment="1">
      <alignment horizontal="center" vertical="center" wrapText="1"/>
    </xf>
    <xf numFmtId="0" fontId="2" fillId="10" borderId="16" xfId="0" applyFont="1" applyFill="1" applyBorder="1" applyAlignment="1">
      <alignment horizontal="center" vertical="center" wrapText="1"/>
    </xf>
    <xf numFmtId="0" fontId="2" fillId="10" borderId="26" xfId="1" applyNumberFormat="1" applyFont="1" applyFill="1" applyBorder="1" applyAlignment="1">
      <alignment horizontal="center" vertical="center" wrapText="1"/>
    </xf>
    <xf numFmtId="0" fontId="2" fillId="10" borderId="14" xfId="1" applyNumberFormat="1" applyFont="1" applyFill="1" applyBorder="1" applyAlignment="1">
      <alignment horizontal="center" vertical="center" wrapText="1"/>
    </xf>
  </cellXfs>
  <cellStyles count="2">
    <cellStyle name="Normal" xfId="0" builtinId="0"/>
    <cellStyle name="Porcentaje" xfId="1" builtinId="5"/>
  </cellStyles>
  <dxfs count="28">
    <dxf>
      <font>
        <color rgb="FF00B050"/>
      </font>
    </dxf>
    <dxf>
      <font>
        <color rgb="FFFF0000"/>
      </font>
    </dxf>
    <dxf>
      <font>
        <color rgb="FFFFC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
      <font>
        <color rgb="FFFF0000"/>
      </font>
    </dxf>
    <dxf>
      <font>
        <color rgb="FFFF0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oneCellAnchor>
    <xdr:from>
      <xdr:col>39</xdr:col>
      <xdr:colOff>0</xdr:colOff>
      <xdr:row>18</xdr:row>
      <xdr:rowOff>0</xdr:rowOff>
    </xdr:from>
    <xdr:ext cx="537883" cy="537883"/>
    <xdr:pic>
      <xdr:nvPicPr>
        <xdr:cNvPr id="5" name="Picture 2">
          <a:extLst>
            <a:ext uri="{FF2B5EF4-FFF2-40B4-BE49-F238E27FC236}">
              <a16:creationId xmlns:a16="http://schemas.microsoft.com/office/drawing/2014/main" id="{255F5469-E6F5-4FA3-8C14-079C42245E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063900" y="16468725"/>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575982</xdr:colOff>
      <xdr:row>18</xdr:row>
      <xdr:rowOff>4484</xdr:rowOff>
    </xdr:from>
    <xdr:ext cx="549088" cy="549088"/>
    <xdr:pic>
      <xdr:nvPicPr>
        <xdr:cNvPr id="6" name="Picture 6" descr="SDG 8">
          <a:extLst>
            <a:ext uri="{FF2B5EF4-FFF2-40B4-BE49-F238E27FC236}">
              <a16:creationId xmlns:a16="http://schemas.microsoft.com/office/drawing/2014/main" id="{7FD241EF-44F0-4DAE-AF84-982577FBE5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639882" y="16473209"/>
          <a:ext cx="549088" cy="5490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47625</xdr:colOff>
      <xdr:row>22</xdr:row>
      <xdr:rowOff>1000126</xdr:rowOff>
    </xdr:from>
    <xdr:ext cx="537883" cy="537883"/>
    <xdr:pic>
      <xdr:nvPicPr>
        <xdr:cNvPr id="7" name="Picture 2">
          <a:extLst>
            <a:ext uri="{FF2B5EF4-FFF2-40B4-BE49-F238E27FC236}">
              <a16:creationId xmlns:a16="http://schemas.microsoft.com/office/drawing/2014/main" id="{A333C6E7-766A-45BE-9DA8-D36EA5D5CFC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173438" y="27908251"/>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628931</xdr:colOff>
      <xdr:row>22</xdr:row>
      <xdr:rowOff>1035144</xdr:rowOff>
    </xdr:from>
    <xdr:ext cx="582706" cy="537882"/>
    <xdr:pic>
      <xdr:nvPicPr>
        <xdr:cNvPr id="8" name="Picture 4" descr="SDG 6">
          <a:extLst>
            <a:ext uri="{FF2B5EF4-FFF2-40B4-BE49-F238E27FC236}">
              <a16:creationId xmlns:a16="http://schemas.microsoft.com/office/drawing/2014/main" id="{BFE2AF3E-970D-44CB-89FB-1D43E669A1C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4754744" y="27943269"/>
          <a:ext cx="582706" cy="5378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1243853</xdr:colOff>
      <xdr:row>22</xdr:row>
      <xdr:rowOff>1071563</xdr:rowOff>
    </xdr:from>
    <xdr:ext cx="537883" cy="537883"/>
    <xdr:pic>
      <xdr:nvPicPr>
        <xdr:cNvPr id="9" name="Imagen 8" descr="SDG 11">
          <a:extLst>
            <a:ext uri="{FF2B5EF4-FFF2-40B4-BE49-F238E27FC236}">
              <a16:creationId xmlns:a16="http://schemas.microsoft.com/office/drawing/2014/main" id="{D22EAE43-DDE7-40EA-A7F2-592BCDEA93C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5369666" y="27979688"/>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0</xdr:colOff>
      <xdr:row>24</xdr:row>
      <xdr:rowOff>0</xdr:rowOff>
    </xdr:from>
    <xdr:ext cx="666750" cy="666750"/>
    <xdr:pic>
      <xdr:nvPicPr>
        <xdr:cNvPr id="10" name="Picture 6" descr="SDG 8">
          <a:extLst>
            <a:ext uri="{FF2B5EF4-FFF2-40B4-BE49-F238E27FC236}">
              <a16:creationId xmlns:a16="http://schemas.microsoft.com/office/drawing/2014/main" id="{1515ED44-BD8A-4987-9BE0-9B3C621105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63900" y="33032700"/>
          <a:ext cx="666750" cy="6667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1643057</xdr:colOff>
      <xdr:row>25</xdr:row>
      <xdr:rowOff>166688</xdr:rowOff>
    </xdr:from>
    <xdr:ext cx="582706" cy="537882"/>
    <xdr:pic>
      <xdr:nvPicPr>
        <xdr:cNvPr id="11" name="Picture 4" descr="SDG 6">
          <a:extLst>
            <a:ext uri="{FF2B5EF4-FFF2-40B4-BE49-F238E27FC236}">
              <a16:creationId xmlns:a16="http://schemas.microsoft.com/office/drawing/2014/main" id="{A28469A6-BBA3-41BE-AC6F-FBA5C5070DC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6578495" y="30241876"/>
          <a:ext cx="582706" cy="5378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166684</xdr:colOff>
      <xdr:row>25</xdr:row>
      <xdr:rowOff>166686</xdr:rowOff>
    </xdr:from>
    <xdr:ext cx="537883" cy="537883"/>
    <xdr:pic>
      <xdr:nvPicPr>
        <xdr:cNvPr id="12" name="Picture 2">
          <a:extLst>
            <a:ext uri="{FF2B5EF4-FFF2-40B4-BE49-F238E27FC236}">
              <a16:creationId xmlns:a16="http://schemas.microsoft.com/office/drawing/2014/main" id="{12E748DA-42ED-42BD-8A3A-6B7C8CA1137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102122" y="30241874"/>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2354632</xdr:colOff>
      <xdr:row>25</xdr:row>
      <xdr:rowOff>142875</xdr:rowOff>
    </xdr:from>
    <xdr:ext cx="560294" cy="560294"/>
    <xdr:pic>
      <xdr:nvPicPr>
        <xdr:cNvPr id="13" name="Picture 8" descr="SDG 9">
          <a:extLst>
            <a:ext uri="{FF2B5EF4-FFF2-40B4-BE49-F238E27FC236}">
              <a16:creationId xmlns:a16="http://schemas.microsoft.com/office/drawing/2014/main" id="{ED765825-7CF0-4AE9-8C90-A6C62F58568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7290070" y="30218063"/>
          <a:ext cx="560294" cy="5602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4043922</xdr:colOff>
      <xdr:row>25</xdr:row>
      <xdr:rowOff>142875</xdr:rowOff>
    </xdr:from>
    <xdr:ext cx="537883" cy="537883"/>
    <xdr:pic>
      <xdr:nvPicPr>
        <xdr:cNvPr id="14" name="Imagen 13" descr="SDG 11">
          <a:extLst>
            <a:ext uri="{FF2B5EF4-FFF2-40B4-BE49-F238E27FC236}">
              <a16:creationId xmlns:a16="http://schemas.microsoft.com/office/drawing/2014/main" id="{6720C049-C03A-402C-AC94-5593E4B1FBD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8979360" y="30218063"/>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3114234</xdr:colOff>
      <xdr:row>25</xdr:row>
      <xdr:rowOff>166688</xdr:rowOff>
    </xdr:from>
    <xdr:ext cx="549089" cy="549089"/>
    <xdr:pic>
      <xdr:nvPicPr>
        <xdr:cNvPr id="15" name="Imagen 14" descr="SDG 12">
          <a:extLst>
            <a:ext uri="{FF2B5EF4-FFF2-40B4-BE49-F238E27FC236}">
              <a16:creationId xmlns:a16="http://schemas.microsoft.com/office/drawing/2014/main" id="{BD021858-F599-4AC3-86EE-13E435E8FED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8049672" y="30241876"/>
          <a:ext cx="549089" cy="54908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890463</xdr:colOff>
      <xdr:row>25</xdr:row>
      <xdr:rowOff>142877</xdr:rowOff>
    </xdr:from>
    <xdr:ext cx="571501" cy="537883"/>
    <xdr:pic>
      <xdr:nvPicPr>
        <xdr:cNvPr id="16" name="Imagen 15" descr="SDG 14">
          <a:extLst>
            <a:ext uri="{FF2B5EF4-FFF2-40B4-BE49-F238E27FC236}">
              <a16:creationId xmlns:a16="http://schemas.microsoft.com/office/drawing/2014/main" id="{CC1F05ED-E9D5-48AA-AA85-6106EF4E960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825901" y="30218065"/>
          <a:ext cx="571501"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938892</xdr:colOff>
      <xdr:row>28</xdr:row>
      <xdr:rowOff>0</xdr:rowOff>
    </xdr:from>
    <xdr:ext cx="582706" cy="528358"/>
    <xdr:pic>
      <xdr:nvPicPr>
        <xdr:cNvPr id="17" name="Picture 4" descr="SDG 6">
          <a:extLst>
            <a:ext uri="{FF2B5EF4-FFF2-40B4-BE49-F238E27FC236}">
              <a16:creationId xmlns:a16="http://schemas.microsoft.com/office/drawing/2014/main" id="{85DEB1EF-B8B6-4280-83EE-1C21AC0D046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5002792" y="44605575"/>
          <a:ext cx="582706" cy="52835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0</xdr:colOff>
      <xdr:row>27</xdr:row>
      <xdr:rowOff>0</xdr:rowOff>
    </xdr:from>
    <xdr:ext cx="537883" cy="544687"/>
    <xdr:pic>
      <xdr:nvPicPr>
        <xdr:cNvPr id="18" name="Picture 2">
          <a:extLst>
            <a:ext uri="{FF2B5EF4-FFF2-40B4-BE49-F238E27FC236}">
              <a16:creationId xmlns:a16="http://schemas.microsoft.com/office/drawing/2014/main" id="{2B8D25EC-0050-4413-8F77-458E94D7309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063900" y="42043350"/>
          <a:ext cx="537883" cy="5446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1732109</xdr:colOff>
      <xdr:row>27</xdr:row>
      <xdr:rowOff>27214</xdr:rowOff>
    </xdr:from>
    <xdr:ext cx="560294" cy="567098"/>
    <xdr:pic>
      <xdr:nvPicPr>
        <xdr:cNvPr id="19" name="Picture 8" descr="SDG 9">
          <a:extLst>
            <a:ext uri="{FF2B5EF4-FFF2-40B4-BE49-F238E27FC236}">
              <a16:creationId xmlns:a16="http://schemas.microsoft.com/office/drawing/2014/main" id="{563E8982-5D67-4E6B-82D8-C0E090D6884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796009" y="42070564"/>
          <a:ext cx="560294" cy="56709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124065</xdr:colOff>
      <xdr:row>28</xdr:row>
      <xdr:rowOff>0</xdr:rowOff>
    </xdr:from>
    <xdr:ext cx="537883" cy="544687"/>
    <xdr:pic>
      <xdr:nvPicPr>
        <xdr:cNvPr id="20" name="Imagen 19" descr="SDG 11">
          <a:extLst>
            <a:ext uri="{FF2B5EF4-FFF2-40B4-BE49-F238E27FC236}">
              <a16:creationId xmlns:a16="http://schemas.microsoft.com/office/drawing/2014/main" id="{2167D763-7F7D-47AC-AAF6-95D8BB46B84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187965" y="44605575"/>
          <a:ext cx="537883" cy="5446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1732109</xdr:colOff>
      <xdr:row>28</xdr:row>
      <xdr:rowOff>0</xdr:rowOff>
    </xdr:from>
    <xdr:ext cx="549089" cy="555893"/>
    <xdr:pic>
      <xdr:nvPicPr>
        <xdr:cNvPr id="21" name="Imagen 20" descr="SDG 12">
          <a:extLst>
            <a:ext uri="{FF2B5EF4-FFF2-40B4-BE49-F238E27FC236}">
              <a16:creationId xmlns:a16="http://schemas.microsoft.com/office/drawing/2014/main" id="{5F84F02F-16EB-4481-BCE4-517AEB89C5C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796009" y="44605575"/>
          <a:ext cx="549089" cy="55589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0</xdr:colOff>
      <xdr:row>28</xdr:row>
      <xdr:rowOff>0</xdr:rowOff>
    </xdr:from>
    <xdr:ext cx="666750" cy="680357"/>
    <xdr:pic>
      <xdr:nvPicPr>
        <xdr:cNvPr id="22" name="Picture 6" descr="SDG 8">
          <a:extLst>
            <a:ext uri="{FF2B5EF4-FFF2-40B4-BE49-F238E27FC236}">
              <a16:creationId xmlns:a16="http://schemas.microsoft.com/office/drawing/2014/main" id="{D474B3B1-E06E-4029-8B9B-AE1956F261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63900" y="44605575"/>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748392</xdr:colOff>
      <xdr:row>28</xdr:row>
      <xdr:rowOff>707570</xdr:rowOff>
    </xdr:from>
    <xdr:ext cx="680357" cy="693964"/>
    <xdr:pic>
      <xdr:nvPicPr>
        <xdr:cNvPr id="23" name="Picture 8" descr="SDG 9">
          <a:extLst>
            <a:ext uri="{FF2B5EF4-FFF2-40B4-BE49-F238E27FC236}">
              <a16:creationId xmlns:a16="http://schemas.microsoft.com/office/drawing/2014/main" id="{B99B642E-3E23-49D9-BBAE-602373D35EF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4812292" y="45313145"/>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1607245</xdr:colOff>
      <xdr:row>28</xdr:row>
      <xdr:rowOff>1455965</xdr:rowOff>
    </xdr:from>
    <xdr:ext cx="581426" cy="588230"/>
    <xdr:pic>
      <xdr:nvPicPr>
        <xdr:cNvPr id="24" name="Imagen 23" descr="SDG 11">
          <a:extLst>
            <a:ext uri="{FF2B5EF4-FFF2-40B4-BE49-F238E27FC236}">
              <a16:creationId xmlns:a16="http://schemas.microsoft.com/office/drawing/2014/main" id="{D417931C-C989-4667-9EB4-6A780D7BFA7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5671145" y="46061540"/>
          <a:ext cx="581426" cy="58823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0</xdr:colOff>
      <xdr:row>32</xdr:row>
      <xdr:rowOff>0</xdr:rowOff>
    </xdr:from>
    <xdr:ext cx="666750" cy="680357"/>
    <xdr:pic>
      <xdr:nvPicPr>
        <xdr:cNvPr id="25" name="Picture 6" descr="SDG 8">
          <a:extLst>
            <a:ext uri="{FF2B5EF4-FFF2-40B4-BE49-F238E27FC236}">
              <a16:creationId xmlns:a16="http://schemas.microsoft.com/office/drawing/2014/main" id="{B83FEA13-4028-4A8A-95BB-03BD1A9940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63900" y="61360050"/>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1057955</xdr:colOff>
      <xdr:row>32</xdr:row>
      <xdr:rowOff>17008</xdr:rowOff>
    </xdr:from>
    <xdr:ext cx="680357" cy="693964"/>
    <xdr:pic>
      <xdr:nvPicPr>
        <xdr:cNvPr id="26" name="Picture 8" descr="SDG 9">
          <a:extLst>
            <a:ext uri="{FF2B5EF4-FFF2-40B4-BE49-F238E27FC236}">
              <a16:creationId xmlns:a16="http://schemas.microsoft.com/office/drawing/2014/main" id="{5988AF57-5062-48CE-A6E7-6B48A12C2F8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121855" y="61377058"/>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2131120</xdr:colOff>
      <xdr:row>32</xdr:row>
      <xdr:rowOff>51028</xdr:rowOff>
    </xdr:from>
    <xdr:ext cx="581426" cy="588230"/>
    <xdr:pic>
      <xdr:nvPicPr>
        <xdr:cNvPr id="27" name="Imagen 26" descr="SDG 11">
          <a:extLst>
            <a:ext uri="{FF2B5EF4-FFF2-40B4-BE49-F238E27FC236}">
              <a16:creationId xmlns:a16="http://schemas.microsoft.com/office/drawing/2014/main" id="{F95D2C4E-A62C-482D-BC4A-A7B1FE0D70A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5020" y="61411078"/>
          <a:ext cx="581426" cy="58823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0</xdr:colOff>
      <xdr:row>33</xdr:row>
      <xdr:rowOff>0</xdr:rowOff>
    </xdr:from>
    <xdr:ext cx="666750" cy="680357"/>
    <xdr:pic>
      <xdr:nvPicPr>
        <xdr:cNvPr id="28" name="Picture 6" descr="SDG 8">
          <a:extLst>
            <a:ext uri="{FF2B5EF4-FFF2-40B4-BE49-F238E27FC236}">
              <a16:creationId xmlns:a16="http://schemas.microsoft.com/office/drawing/2014/main" id="{32E02F9B-683E-4980-969A-BAB722D089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63900" y="65360550"/>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802820</xdr:colOff>
      <xdr:row>33</xdr:row>
      <xdr:rowOff>13606</xdr:rowOff>
    </xdr:from>
    <xdr:ext cx="680357" cy="693964"/>
    <xdr:pic>
      <xdr:nvPicPr>
        <xdr:cNvPr id="29" name="Picture 8" descr="SDG 9">
          <a:extLst>
            <a:ext uri="{FF2B5EF4-FFF2-40B4-BE49-F238E27FC236}">
              <a16:creationId xmlns:a16="http://schemas.microsoft.com/office/drawing/2014/main" id="{36587524-EFC9-429A-85C9-2FE888913A1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4866720" y="65374156"/>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1603565</xdr:colOff>
      <xdr:row>33</xdr:row>
      <xdr:rowOff>27214</xdr:rowOff>
    </xdr:from>
    <xdr:ext cx="693963" cy="707570"/>
    <xdr:pic>
      <xdr:nvPicPr>
        <xdr:cNvPr id="30" name="Imagen 29" descr="SDG 11">
          <a:extLst>
            <a:ext uri="{FF2B5EF4-FFF2-40B4-BE49-F238E27FC236}">
              <a16:creationId xmlns:a16="http://schemas.microsoft.com/office/drawing/2014/main" id="{49ACDF68-8578-4B3F-B209-FB2F1B5A13E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5667465" y="65387764"/>
          <a:ext cx="693963" cy="7075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0</xdr:colOff>
      <xdr:row>34</xdr:row>
      <xdr:rowOff>0</xdr:rowOff>
    </xdr:from>
    <xdr:ext cx="666750" cy="680357"/>
    <xdr:pic>
      <xdr:nvPicPr>
        <xdr:cNvPr id="31" name="Picture 6" descr="SDG 8">
          <a:extLst>
            <a:ext uri="{FF2B5EF4-FFF2-40B4-BE49-F238E27FC236}">
              <a16:creationId xmlns:a16="http://schemas.microsoft.com/office/drawing/2014/main" id="{938E1AE2-196B-40CD-BB5C-E615D67765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63900" y="67694175"/>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952499</xdr:colOff>
      <xdr:row>34</xdr:row>
      <xdr:rowOff>13606</xdr:rowOff>
    </xdr:from>
    <xdr:ext cx="680357" cy="693964"/>
    <xdr:pic>
      <xdr:nvPicPr>
        <xdr:cNvPr id="32" name="Picture 8" descr="SDG 9">
          <a:extLst>
            <a:ext uri="{FF2B5EF4-FFF2-40B4-BE49-F238E27FC236}">
              <a16:creationId xmlns:a16="http://schemas.microsoft.com/office/drawing/2014/main" id="{09DD97EF-CDC5-4956-A5C6-D07975F9A03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016399" y="67707781"/>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1943100</xdr:colOff>
      <xdr:row>2</xdr:row>
      <xdr:rowOff>38100</xdr:rowOff>
    </xdr:from>
    <xdr:ext cx="22538373" cy="2076450"/>
    <xdr:pic>
      <xdr:nvPicPr>
        <xdr:cNvPr id="33" name="Imagen 32">
          <a:extLst>
            <a:ext uri="{FF2B5EF4-FFF2-40B4-BE49-F238E27FC236}">
              <a16:creationId xmlns:a16="http://schemas.microsoft.com/office/drawing/2014/main" id="{14E1847D-A8E7-4531-8031-B5C4D04DB893}"/>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0840700" y="723900"/>
          <a:ext cx="22538373" cy="2076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2286000</xdr:colOff>
      <xdr:row>13</xdr:row>
      <xdr:rowOff>190500</xdr:rowOff>
    </xdr:from>
    <xdr:ext cx="6192114" cy="2552700"/>
    <xdr:pic>
      <xdr:nvPicPr>
        <xdr:cNvPr id="34" name="Imagen 33">
          <a:extLst>
            <a:ext uri="{FF2B5EF4-FFF2-40B4-BE49-F238E27FC236}">
              <a16:creationId xmlns:a16="http://schemas.microsoft.com/office/drawing/2014/main" id="{D4CAB6DD-A8CD-4055-B840-9B11452929B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2405300" y="6400800"/>
          <a:ext cx="6192114" cy="255270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icardo\Documents\1ANI\Documentos\Plan%20de%20Acci&#243;n\2020\seguimiento\Diciembre\Presentaciones\Matriz%20de%20Programaci&#243;n%20y%20Seguimiento%202020%20%20dic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ro"/>
      <sheetName val="Hoja1"/>
      <sheetName val="Metas por Proyecto"/>
      <sheetName val="Proyectos"/>
      <sheetName val="ODS"/>
      <sheetName val="Hoja2"/>
      <sheetName val="Campos"/>
      <sheetName val="Desplegable"/>
      <sheetName val="Metas ajustadas junio"/>
    </sheetNames>
    <sheetDataSet>
      <sheetData sheetId="0"/>
      <sheetData sheetId="1">
        <row r="28">
          <cell r="D28">
            <v>0.9291064</v>
          </cell>
        </row>
      </sheetData>
      <sheetData sheetId="2"/>
      <sheetData sheetId="3"/>
      <sheetData sheetId="4"/>
      <sheetData sheetId="5"/>
      <sheetData sheetId="6"/>
      <sheetData sheetId="7">
        <row r="4">
          <cell r="B4" t="str">
            <v>%</v>
          </cell>
        </row>
        <row r="5">
          <cell r="B5" t="str">
            <v>acceso</v>
          </cell>
        </row>
        <row r="6">
          <cell r="B6" t="str">
            <v>Accion penal y policiva</v>
          </cell>
        </row>
        <row r="7">
          <cell r="B7" t="str">
            <v>Acompañamientos</v>
          </cell>
        </row>
        <row r="8">
          <cell r="B8" t="str">
            <v>Acta</v>
          </cell>
        </row>
        <row r="9">
          <cell r="B9" t="str">
            <v>Actividades</v>
          </cell>
        </row>
        <row r="10">
          <cell r="B10" t="str">
            <v>Actualización Protocolo</v>
          </cell>
        </row>
        <row r="11">
          <cell r="B11" t="str">
            <v>Acuerdo</v>
          </cell>
        </row>
        <row r="12">
          <cell r="B12" t="str">
            <v>Adjudicación de predio</v>
          </cell>
        </row>
        <row r="13">
          <cell r="B13" t="str">
            <v>Anteproyecto</v>
          </cell>
        </row>
        <row r="14">
          <cell r="B14" t="str">
            <v>Archivo</v>
          </cell>
        </row>
        <row r="15">
          <cell r="B15" t="str">
            <v>Auditoría</v>
          </cell>
        </row>
        <row r="16">
          <cell r="B16" t="str">
            <v>Billones de pesos</v>
          </cell>
        </row>
        <row r="17">
          <cell r="B17" t="str">
            <v>boletin</v>
          </cell>
        </row>
        <row r="18">
          <cell r="B18" t="str">
            <v>Campaña</v>
          </cell>
        </row>
        <row r="19">
          <cell r="B19" t="str">
            <v>Capacitacion</v>
          </cell>
        </row>
        <row r="20">
          <cell r="B20" t="str">
            <v>Carga</v>
          </cell>
        </row>
        <row r="21">
          <cell r="B21" t="str">
            <v>Casos</v>
          </cell>
        </row>
        <row r="22">
          <cell r="B22" t="str">
            <v>Cd inventariado</v>
          </cell>
        </row>
        <row r="23">
          <cell r="B23" t="str">
            <v>Citación</v>
          </cell>
        </row>
        <row r="24">
          <cell r="B24" t="str">
            <v>Comité</v>
          </cell>
        </row>
        <row r="25">
          <cell r="B25" t="str">
            <v>Concepto</v>
          </cell>
        </row>
        <row r="26">
          <cell r="B26" t="str">
            <v>Contenidos Temáticos</v>
          </cell>
        </row>
        <row r="27">
          <cell r="B27" t="str">
            <v>Contrato Suscrito</v>
          </cell>
        </row>
        <row r="28">
          <cell r="B28" t="str">
            <v>Correos electrónicos</v>
          </cell>
        </row>
        <row r="29">
          <cell r="B29" t="str">
            <v>Cuadro Seguimiento</v>
          </cell>
        </row>
        <row r="30">
          <cell r="B30" t="str">
            <v>Cuestionario</v>
          </cell>
        </row>
        <row r="31">
          <cell r="B31" t="str">
            <v>Cumplidos</v>
          </cell>
        </row>
        <row r="32">
          <cell r="B32" t="str">
            <v>Diagnóstico</v>
          </cell>
        </row>
        <row r="33">
          <cell r="B33" t="str">
            <v>Documento</v>
          </cell>
        </row>
        <row r="34">
          <cell r="B34" t="str">
            <v>Ejecutoria realizada</v>
          </cell>
        </row>
        <row r="35">
          <cell r="B35" t="str">
            <v>Elemento</v>
          </cell>
        </row>
        <row r="36">
          <cell r="B36" t="str">
            <v>Encuestas</v>
          </cell>
        </row>
        <row r="37">
          <cell r="B37" t="str">
            <v>Entrenamiento</v>
          </cell>
        </row>
        <row r="38">
          <cell r="B38" t="str">
            <v>Escrituras revisadas</v>
          </cell>
        </row>
        <row r="39">
          <cell r="B39" t="str">
            <v>Espacio Virtual</v>
          </cell>
        </row>
        <row r="40">
          <cell r="B40" t="str">
            <v>Estudio</v>
          </cell>
        </row>
        <row r="41">
          <cell r="B41" t="str">
            <v>Evaluación</v>
          </cell>
        </row>
        <row r="42">
          <cell r="B42" t="str">
            <v>Evento</v>
          </cell>
        </row>
        <row r="43">
          <cell r="B43" t="str">
            <v>Feria</v>
          </cell>
        </row>
        <row r="44">
          <cell r="B44" t="str">
            <v>Fichas</v>
          </cell>
        </row>
        <row r="45">
          <cell r="B45" t="str">
            <v>Formato</v>
          </cell>
        </row>
        <row r="46">
          <cell r="B46" t="str">
            <v>Formato de legalización de comisión</v>
          </cell>
        </row>
        <row r="47">
          <cell r="B47" t="str">
            <v>Gestión</v>
          </cell>
        </row>
        <row r="48">
          <cell r="B48" t="str">
            <v>Gl</v>
          </cell>
        </row>
        <row r="49">
          <cell r="B49" t="str">
            <v>Glorieta</v>
          </cell>
        </row>
        <row r="50">
          <cell r="B50" t="str">
            <v>Herramienta</v>
          </cell>
        </row>
        <row r="51">
          <cell r="B51" t="str">
            <v>Informe</v>
          </cell>
        </row>
        <row r="52">
          <cell r="B52" t="str">
            <v>km</v>
          </cell>
        </row>
        <row r="53">
          <cell r="B53" t="str">
            <v>Manual Actualizado</v>
          </cell>
        </row>
        <row r="54">
          <cell r="B54" t="str">
            <v>Matriz de Riesgos</v>
          </cell>
        </row>
        <row r="55">
          <cell r="B55" t="str">
            <v>Memoria</v>
          </cell>
        </row>
        <row r="56">
          <cell r="B56" t="str">
            <v>Metodología</v>
          </cell>
        </row>
        <row r="57">
          <cell r="B57" t="str">
            <v>Miles de Dolares</v>
          </cell>
        </row>
        <row r="58">
          <cell r="B58" t="str">
            <v>Miles de millones de pesos</v>
          </cell>
        </row>
        <row r="59">
          <cell r="B59" t="str">
            <v>Millones de pesos</v>
          </cell>
        </row>
        <row r="60">
          <cell r="B60" t="str">
            <v>Minuta</v>
          </cell>
        </row>
        <row r="61">
          <cell r="B61" t="str">
            <v>Modelo</v>
          </cell>
        </row>
        <row r="62">
          <cell r="B62" t="str">
            <v>Modificaciones</v>
          </cell>
        </row>
        <row r="63">
          <cell r="B63" t="str">
            <v>Módulo</v>
          </cell>
        </row>
        <row r="64">
          <cell r="B64" t="str">
            <v>Numero de Hallazgos</v>
          </cell>
        </row>
        <row r="65">
          <cell r="B65" t="str">
            <v>Obra</v>
          </cell>
        </row>
        <row r="66">
          <cell r="B66" t="str">
            <v>Oferta revisada</v>
          </cell>
        </row>
        <row r="67">
          <cell r="B67" t="str">
            <v>Oficios</v>
          </cell>
        </row>
        <row r="68">
          <cell r="B68" t="str">
            <v>Pago</v>
          </cell>
        </row>
        <row r="69">
          <cell r="B69" t="str">
            <v>Pasaganados</v>
          </cell>
        </row>
        <row r="70">
          <cell r="B70" t="str">
            <v>Pasajeros</v>
          </cell>
        </row>
        <row r="71">
          <cell r="B71" t="str">
            <v>Pesos $</v>
          </cell>
        </row>
        <row r="72">
          <cell r="B72" t="str">
            <v>PIC diseñado</v>
          </cell>
        </row>
        <row r="73">
          <cell r="B73" t="str">
            <v>Piezas comunicativas</v>
          </cell>
        </row>
        <row r="74">
          <cell r="B74" t="str">
            <v>Plan</v>
          </cell>
        </row>
        <row r="75">
          <cell r="B75" t="str">
            <v>Pliego de Cargos</v>
          </cell>
        </row>
        <row r="76">
          <cell r="B76" t="str">
            <v>Predios</v>
          </cell>
        </row>
        <row r="77">
          <cell r="B77" t="str">
            <v>Premio</v>
          </cell>
        </row>
        <row r="78">
          <cell r="B78" t="str">
            <v>presentación</v>
          </cell>
        </row>
        <row r="79">
          <cell r="B79" t="str">
            <v>Procedimiento</v>
          </cell>
        </row>
        <row r="80">
          <cell r="B80" t="str">
            <v>Proceso</v>
          </cell>
        </row>
        <row r="81">
          <cell r="B81" t="str">
            <v>Programa</v>
          </cell>
        </row>
        <row r="82">
          <cell r="B82" t="str">
            <v>Promesas revisadas</v>
          </cell>
        </row>
        <row r="83">
          <cell r="B83" t="str">
            <v>Proyecto</v>
          </cell>
        </row>
        <row r="84">
          <cell r="B84" t="str">
            <v>Proyecto de resolución</v>
          </cell>
        </row>
        <row r="85">
          <cell r="B85" t="str">
            <v>Proyectos Estructurados</v>
          </cell>
        </row>
        <row r="86">
          <cell r="B86" t="str">
            <v>Proyectos Iniciativa Pública Adjudicados</v>
          </cell>
        </row>
        <row r="87">
          <cell r="B87" t="str">
            <v>Puente</v>
          </cell>
        </row>
        <row r="88">
          <cell r="B88" t="str">
            <v>Registros</v>
          </cell>
        </row>
        <row r="89">
          <cell r="B89" t="str">
            <v>Reporte</v>
          </cell>
        </row>
        <row r="90">
          <cell r="B90" t="str">
            <v>Reporte Unificado de Contratación</v>
          </cell>
        </row>
        <row r="91">
          <cell r="B91" t="str">
            <v>Requerimientos Atendos</v>
          </cell>
        </row>
        <row r="92">
          <cell r="B92" t="str">
            <v>Resolución</v>
          </cell>
        </row>
        <row r="93">
          <cell r="B93" t="str">
            <v>Reuniones</v>
          </cell>
        </row>
        <row r="94">
          <cell r="B94" t="str">
            <v>Seguimiento</v>
          </cell>
        </row>
        <row r="95">
          <cell r="B95" t="str">
            <v>Semáforo</v>
          </cell>
        </row>
        <row r="96">
          <cell r="B96" t="str">
            <v>Sesión</v>
          </cell>
        </row>
        <row r="97">
          <cell r="B97" t="str">
            <v>Socialización</v>
          </cell>
        </row>
        <row r="98">
          <cell r="B98" t="str">
            <v>Software parametrizado</v>
          </cell>
        </row>
        <row r="99">
          <cell r="B99" t="str">
            <v>Solicitudes atendas</v>
          </cell>
        </row>
        <row r="100">
          <cell r="B100" t="str">
            <v>Solicitudes realizadas</v>
          </cell>
        </row>
        <row r="101">
          <cell r="B101" t="str">
            <v>Taller</v>
          </cell>
        </row>
        <row r="102">
          <cell r="B102" t="str">
            <v>Tonelada</v>
          </cell>
        </row>
        <row r="103">
          <cell r="B103" t="str">
            <v>Trámite</v>
          </cell>
        </row>
        <row r="104">
          <cell r="B104" t="str">
            <v>Tribunal Arbitramento</v>
          </cell>
        </row>
        <row r="105">
          <cell r="B105" t="str">
            <v>Tunel</v>
          </cell>
        </row>
        <row r="106">
          <cell r="B106" t="str">
            <v>N.A</v>
          </cell>
        </row>
        <row r="107">
          <cell r="B107" t="str">
            <v>Und</v>
          </cell>
        </row>
        <row r="108">
          <cell r="B108" t="str">
            <v>Visitas Auditoria</v>
          </cell>
        </row>
        <row r="111">
          <cell r="B111" t="str">
            <v>Impacto</v>
          </cell>
        </row>
        <row r="112">
          <cell r="B112" t="str">
            <v>Insumo</v>
          </cell>
        </row>
        <row r="113">
          <cell r="B113" t="str">
            <v>Proceso</v>
          </cell>
        </row>
        <row r="114">
          <cell r="B114" t="str">
            <v>Producto</v>
          </cell>
        </row>
        <row r="115">
          <cell r="B115" t="str">
            <v>Resultado</v>
          </cell>
        </row>
        <row r="118">
          <cell r="B118" t="str">
            <v>Ambiental</v>
          </cell>
        </row>
        <row r="119">
          <cell r="B119" t="str">
            <v>Economia</v>
          </cell>
        </row>
        <row r="120">
          <cell r="B120" t="str">
            <v>Efectividad</v>
          </cell>
        </row>
        <row r="121">
          <cell r="B121" t="str">
            <v>Eficacia</v>
          </cell>
        </row>
        <row r="122">
          <cell r="B122" t="str">
            <v>Eficiencia</v>
          </cell>
        </row>
        <row r="123">
          <cell r="B123" t="str">
            <v>Equidad</v>
          </cell>
        </row>
        <row r="126">
          <cell r="B126" t="str">
            <v>Oficina de Comunicaciones</v>
          </cell>
        </row>
        <row r="127">
          <cell r="B127" t="str">
            <v>Oficina de Control Interno</v>
          </cell>
        </row>
        <row r="128">
          <cell r="B128" t="str">
            <v>Presidencia</v>
          </cell>
        </row>
        <row r="129">
          <cell r="B129" t="str">
            <v>Vicepresidencia Ejecutiva</v>
          </cell>
        </row>
        <row r="130">
          <cell r="B130" t="str">
            <v>Vicepresidencia de Estructuración</v>
          </cell>
        </row>
        <row r="131">
          <cell r="B131" t="str">
            <v>Vicepresidencia de Gestión Contractual</v>
          </cell>
        </row>
        <row r="132">
          <cell r="B132" t="str">
            <v xml:space="preserve">Vicepresidencia de Planeación, Riesgos y Entorno </v>
          </cell>
        </row>
        <row r="133">
          <cell r="B133" t="str">
            <v>Vicepresidencia Jurídica</v>
          </cell>
        </row>
        <row r="134">
          <cell r="B134" t="str">
            <v>Vicepresidencia Administrativa y Financiera</v>
          </cell>
        </row>
        <row r="137">
          <cell r="B137" t="str">
            <v>Carretero 1 VEJ</v>
          </cell>
        </row>
        <row r="138">
          <cell r="B138" t="str">
            <v>Carretero 2 VEJ</v>
          </cell>
        </row>
        <row r="139">
          <cell r="B139" t="str">
            <v>Carretero 3 VEJ</v>
          </cell>
        </row>
        <row r="140">
          <cell r="B140" t="str">
            <v>Carretero 4 VEJ</v>
          </cell>
        </row>
        <row r="141">
          <cell r="B141" t="str">
            <v>Carretero férreo 5 VEJ</v>
          </cell>
        </row>
        <row r="142">
          <cell r="B142" t="str">
            <v>Equipo Financiero VEJ</v>
          </cell>
        </row>
        <row r="143">
          <cell r="B143" t="str">
            <v>Carretero 1 VGC</v>
          </cell>
        </row>
        <row r="144">
          <cell r="B144" t="str">
            <v>Carretero 2 VGC</v>
          </cell>
        </row>
        <row r="145">
          <cell r="B145" t="str">
            <v>Carretero 3 VGC</v>
          </cell>
        </row>
        <row r="146">
          <cell r="B146" t="str">
            <v>Carretero 4 VGC</v>
          </cell>
        </row>
        <row r="147">
          <cell r="B147" t="str">
            <v>Carretero 5 VGC</v>
          </cell>
        </row>
        <row r="148">
          <cell r="B148" t="str">
            <v>Oficina de Comunicaciones</v>
          </cell>
        </row>
        <row r="149">
          <cell r="B149" t="str">
            <v>Presidencia</v>
          </cell>
        </row>
        <row r="150">
          <cell r="B150" t="str">
            <v>Oficina de Control Interno</v>
          </cell>
        </row>
        <row r="151">
          <cell r="B151" t="str">
            <v>Vicepresidencia Ejecutiva</v>
          </cell>
        </row>
        <row r="152">
          <cell r="B152" t="str">
            <v>Vicepresidencia de Estructuración</v>
          </cell>
        </row>
        <row r="153">
          <cell r="B153" t="str">
            <v>Vicepresidencia de Gestión Contractual</v>
          </cell>
        </row>
        <row r="154">
          <cell r="B154" t="str">
            <v xml:space="preserve">Vicepresidencia de Planeación, Riesgos y Entorno </v>
          </cell>
        </row>
        <row r="155">
          <cell r="B155" t="str">
            <v>Vicepresidencia Jurídica</v>
          </cell>
        </row>
        <row r="156">
          <cell r="B156" t="str">
            <v>Vicepresidencia Administrativa y Financiera</v>
          </cell>
        </row>
        <row r="157">
          <cell r="B157" t="str">
            <v xml:space="preserve">Equipo Proyectos Férreos </v>
          </cell>
        </row>
        <row r="158">
          <cell r="B158" t="str">
            <v>Equipo Proyectos Portuarios</v>
          </cell>
        </row>
        <row r="159">
          <cell r="B159" t="str">
            <v>Grupo Interno de Trabajo Financiero 1</v>
          </cell>
        </row>
        <row r="160">
          <cell r="B160" t="str">
            <v>Grupo Interno de Trabajo Financiero 2</v>
          </cell>
        </row>
        <row r="161">
          <cell r="B161" t="str">
            <v>Equipo Proyectos Aeroportuarios</v>
          </cell>
        </row>
        <row r="162">
          <cell r="B162" t="str">
            <v>Grupo Interno de Trabajo Planeación</v>
          </cell>
        </row>
        <row r="163">
          <cell r="B163" t="str">
            <v>Grupo Interno de Trabajo Riesgos</v>
          </cell>
        </row>
        <row r="164">
          <cell r="B164" t="str">
            <v>Grupo Interno de Trabajo Social</v>
          </cell>
        </row>
        <row r="165">
          <cell r="B165" t="str">
            <v>Grupo Interno de Trabajo Ambiental</v>
          </cell>
        </row>
        <row r="166">
          <cell r="B166" t="str">
            <v>Grupo Interno de Trabajo Predial</v>
          </cell>
        </row>
        <row r="167">
          <cell r="B167" t="str">
            <v>Grupo Interno de Trabajo Juridico Predial</v>
          </cell>
        </row>
        <row r="168">
          <cell r="B168" t="str">
            <v>Grupo Interno de Trabajo Tecnologías de la Información y las Telecomunicaciones</v>
          </cell>
        </row>
        <row r="169">
          <cell r="B169" t="str">
            <v>Grupo Interno de Trabajo Defensa Judicial</v>
          </cell>
        </row>
        <row r="170">
          <cell r="B170" t="str">
            <v>Grupo Interno de Trabajo Contratación</v>
          </cell>
        </row>
        <row r="171">
          <cell r="B171" t="str">
            <v>Grupo Interno de Trabajo Asesoría Estructuración</v>
          </cell>
        </row>
        <row r="172">
          <cell r="B172" t="str">
            <v>Grupo Interno de Trabajo Asesoría Gestión Contractual 1</v>
          </cell>
        </row>
        <row r="173">
          <cell r="B173" t="str">
            <v>Grupo Interno de Trabajo Asesoría Gestión Contractual 2</v>
          </cell>
        </row>
        <row r="174">
          <cell r="B174" t="str">
            <v>Equipo Asesoría de Gestión Contractual 3</v>
          </cell>
        </row>
        <row r="175">
          <cell r="B175" t="str">
            <v>Equipo Procesos Sancionatorios</v>
          </cell>
        </row>
        <row r="176">
          <cell r="B176" t="str">
            <v>Grupo Interno de Trabajo de Talento Humano</v>
          </cell>
        </row>
        <row r="177">
          <cell r="B177" t="str">
            <v xml:space="preserve">Disciplinario </v>
          </cell>
        </row>
        <row r="178">
          <cell r="B178" t="str">
            <v>Servicio al Ciudadano</v>
          </cell>
        </row>
        <row r="179">
          <cell r="B179" t="str">
            <v>Archivo y correspondencia</v>
          </cell>
        </row>
        <row r="180">
          <cell r="B180" t="str">
            <v>Servicios Generales</v>
          </cell>
        </row>
        <row r="181">
          <cell r="B181" t="str">
            <v>Presupuesto</v>
          </cell>
        </row>
        <row r="182">
          <cell r="B182" t="str">
            <v>Contabilidad</v>
          </cell>
        </row>
        <row r="183">
          <cell r="B183" t="str">
            <v>Tesoreria</v>
          </cell>
        </row>
        <row r="186">
          <cell r="B186" t="str">
            <v xml:space="preserve">Autopista al Mar I </v>
          </cell>
        </row>
        <row r="187">
          <cell r="B187" t="str">
            <v>Bogotá - Villavicencio</v>
          </cell>
        </row>
        <row r="188">
          <cell r="B188" t="str">
            <v>Villavicencio - Yopal</v>
          </cell>
        </row>
        <row r="189">
          <cell r="B189" t="str">
            <v>Puerta del Hierro-Carreto-Cruz del Viso</v>
          </cell>
        </row>
        <row r="190">
          <cell r="B190" t="str">
            <v>Chirajara - Fundadores</v>
          </cell>
        </row>
        <row r="191">
          <cell r="B191" t="str">
            <v>Cucuta - Pamplona</v>
          </cell>
        </row>
        <row r="192">
          <cell r="B192" t="str">
            <v>Autopista Conexión Pacífico I</v>
          </cell>
        </row>
        <row r="193">
          <cell r="B193" t="str">
            <v>Bogotá - Facatativá - Los Alpes</v>
          </cell>
        </row>
        <row r="194">
          <cell r="B194" t="str">
            <v>Bogotá - Girardot (Tercer Carril)</v>
          </cell>
        </row>
        <row r="195">
          <cell r="B195" t="str">
            <v>Briceño - Tunja - Sogamoso</v>
          </cell>
        </row>
        <row r="196">
          <cell r="B196" t="str">
            <v>Concesión autopista Bogotá – Girardot</v>
          </cell>
        </row>
        <row r="197">
          <cell r="B197" t="str">
            <v>Zona Metropolitana de Bucaramanga</v>
          </cell>
        </row>
        <row r="198">
          <cell r="B198" t="str">
            <v>Rumichaca – Pasto – Chachagüi</v>
          </cell>
        </row>
        <row r="199">
          <cell r="B199" t="str">
            <v>Vía al Puerto (Buga - Buenaventura)</v>
          </cell>
        </row>
        <row r="200">
          <cell r="B200" t="str">
            <v>Ruta del Sol III</v>
          </cell>
        </row>
        <row r="201">
          <cell r="B201" t="str">
            <v>Malla Vial del Valle del Cauca y Cauca</v>
          </cell>
        </row>
        <row r="202">
          <cell r="B202" t="str">
            <v>Ruta del Sol III</v>
          </cell>
        </row>
        <row r="203">
          <cell r="B203" t="str">
            <v xml:space="preserve">Mulalo – Loboguerrero </v>
          </cell>
        </row>
        <row r="204">
          <cell r="B204" t="str">
            <v>Ruta del Sol III</v>
          </cell>
        </row>
        <row r="205">
          <cell r="B205" t="str">
            <v>Ip Neiva - Espinal - Girardot</v>
          </cell>
        </row>
        <row r="206">
          <cell r="B206" t="str">
            <v>Girardot Honda Puerto Salgar 4g</v>
          </cell>
        </row>
        <row r="207">
          <cell r="B207" t="str">
            <v xml:space="preserve">Bucaramanga- Barranca -Yondo </v>
          </cell>
        </row>
        <row r="208">
          <cell r="B208" t="str">
            <v>Bucaramanga  - Pamplona</v>
          </cell>
        </row>
        <row r="209">
          <cell r="B209" t="str">
            <v>Ruta Caribe</v>
          </cell>
        </row>
        <row r="210">
          <cell r="B210" t="str">
            <v>Girardot - Ibagué - Cajamarca (3g)</v>
          </cell>
        </row>
        <row r="211">
          <cell r="B211" t="str">
            <v>Ip Girardot - Ibagué - Cajamarca GICA (4g)</v>
          </cell>
        </row>
        <row r="212">
          <cell r="B212" t="str">
            <v>Devinorte</v>
          </cell>
        </row>
        <row r="213">
          <cell r="B213" t="str">
            <v>Perimetral del Oriente de Cundinamarca</v>
          </cell>
        </row>
        <row r="214">
          <cell r="B214" t="str">
            <v xml:space="preserve">Sisga el Secreto </v>
          </cell>
        </row>
        <row r="215">
          <cell r="B215" t="str">
            <v>Ip Malla Vial del Meta</v>
          </cell>
        </row>
        <row r="216">
          <cell r="B216" t="str">
            <v>Pereira la Victoria</v>
          </cell>
        </row>
        <row r="217">
          <cell r="B217" t="str">
            <v>Bogotá - Villeta</v>
          </cell>
        </row>
        <row r="218">
          <cell r="B218" t="str">
            <v>Cordoba - Sucre</v>
          </cell>
        </row>
        <row r="219">
          <cell r="B219" t="str">
            <v>Area Metropolticana de Cúcuta</v>
          </cell>
        </row>
        <row r="220">
          <cell r="B220" t="str">
            <v xml:space="preserve">Ip Accesos Norte </v>
          </cell>
        </row>
        <row r="221">
          <cell r="B221" t="str">
            <v>Malla Vial del Meta (mvm) - y Zipaquirá Palenque (proyectos revertidos)</v>
          </cell>
        </row>
        <row r="222">
          <cell r="B222" t="str">
            <v xml:space="preserve">Popayan - Santander de Quilichao </v>
          </cell>
        </row>
        <row r="223">
          <cell r="B223" t="str">
            <v xml:space="preserve">Rumichaca- Pasto </v>
          </cell>
        </row>
        <row r="224">
          <cell r="B224" t="str">
            <v>Santana - Mocoa- Neiva</v>
          </cell>
        </row>
        <row r="225">
          <cell r="B225" t="str">
            <v>Pacifico 3</v>
          </cell>
        </row>
        <row r="226">
          <cell r="B226" t="str">
            <v>Pacifico 2</v>
          </cell>
        </row>
        <row r="227">
          <cell r="B227" t="str">
            <v>Pacifico 1</v>
          </cell>
        </row>
        <row r="228">
          <cell r="B228" t="str">
            <v>Conexión  Norte</v>
          </cell>
        </row>
        <row r="229">
          <cell r="B229" t="str">
            <v>Armenia - Pereira - Manizales</v>
          </cell>
        </row>
        <row r="230">
          <cell r="B230" t="str">
            <v xml:space="preserve">Autopista Rio Magdalena 2 </v>
          </cell>
        </row>
        <row r="231">
          <cell r="B231" t="str">
            <v>Cambao - Manizales</v>
          </cell>
        </row>
        <row r="232">
          <cell r="B232" t="str">
            <v>Devimed</v>
          </cell>
        </row>
        <row r="233">
          <cell r="B233" t="str">
            <v>Vias del Nus</v>
          </cell>
        </row>
        <row r="234">
          <cell r="B234" t="str">
            <v>Santa Marta - Riohacha - Paraguachón</v>
          </cell>
        </row>
        <row r="235">
          <cell r="B235" t="str">
            <v>Cartagena Barranquilla - Circunvalar de la Prosperidad 4g</v>
          </cell>
        </row>
        <row r="236">
          <cell r="B236" t="str">
            <v>Cartagena Barranquiilla - Via al Mar 1g</v>
          </cell>
        </row>
        <row r="237">
          <cell r="B237" t="str">
            <v xml:space="preserve">Transversal de las Americas </v>
          </cell>
        </row>
        <row r="238">
          <cell r="B238" t="str">
            <v>Ip Cesar Guajira</v>
          </cell>
        </row>
        <row r="239">
          <cell r="B239" t="str">
            <v>Autopista Mar 2</v>
          </cell>
        </row>
        <row r="240">
          <cell r="B240" t="str">
            <v>Antioquia - Bolivar</v>
          </cell>
        </row>
        <row r="241">
          <cell r="B241" t="str">
            <v>Ferreo-Contrato de Concesión- Fenoco s.a.</v>
          </cell>
        </row>
        <row r="242">
          <cell r="B242" t="str">
            <v>Ferreo-Contrato de obra - Dorada Chiriguana</v>
          </cell>
        </row>
        <row r="243">
          <cell r="B243" t="str">
            <v>Ferreo-Contrato de obra - Bogotá – Belencito, la Caro Zipaquirá y Bogotá -  Facatativá</v>
          </cell>
        </row>
        <row r="244">
          <cell r="B244" t="str">
            <v xml:space="preserve">Ferreo-red férrea del Pacifico </v>
          </cell>
        </row>
        <row r="245">
          <cell r="B245" t="str">
            <v xml:space="preserve">Ferreo-tren de Occidente </v>
          </cell>
        </row>
        <row r="246">
          <cell r="B246" t="str">
            <v>Tercer Carril</v>
          </cell>
        </row>
        <row r="247">
          <cell r="B247" t="str">
            <v>N.A.</v>
          </cell>
        </row>
        <row r="250">
          <cell r="B250" t="str">
            <v>Carretero</v>
          </cell>
        </row>
        <row r="251">
          <cell r="B251" t="str">
            <v>Ferreo</v>
          </cell>
        </row>
        <row r="252">
          <cell r="B252" t="str">
            <v>Portuario</v>
          </cell>
        </row>
        <row r="253">
          <cell r="B253" t="str">
            <v>Aeroportuario</v>
          </cell>
        </row>
        <row r="254">
          <cell r="B254" t="str">
            <v>N.A.</v>
          </cell>
        </row>
        <row r="257">
          <cell r="B257" t="str">
            <v>Sistema Estratégico de Planeación y Gestión</v>
          </cell>
        </row>
        <row r="258">
          <cell r="B258" t="str">
            <v>Estructuración de Proyectos de Infraestructura de Transporte</v>
          </cell>
        </row>
        <row r="259">
          <cell r="B259" t="str">
            <v>Gestión de la Contratación Pública</v>
          </cell>
        </row>
        <row r="260">
          <cell r="B260" t="str">
            <v xml:space="preserve">Gestión Contractual y Seguimiento de Proyectos de Infraestructura de Transporte </v>
          </cell>
        </row>
        <row r="261">
          <cell r="B261" t="str">
            <v>Gestión del Talento Humano</v>
          </cell>
        </row>
        <row r="262">
          <cell r="B262" t="str">
            <v>Gestión Administrativa y Financiera</v>
          </cell>
        </row>
        <row r="263">
          <cell r="B263" t="str">
            <v>Gestión Tecnológica</v>
          </cell>
        </row>
        <row r="264">
          <cell r="B264" t="str">
            <v>Gestión Jurídica</v>
          </cell>
        </row>
        <row r="265">
          <cell r="B265" t="str">
            <v>Transparencia, Participación, Servicio al Ciudadano y Comunicación</v>
          </cell>
        </row>
        <row r="266">
          <cell r="B266" t="str">
            <v>Evaluación y Control Institucional</v>
          </cell>
        </row>
        <row r="269">
          <cell r="B269" t="str">
            <v xml:space="preserve"> 1.Gobernanza e institucionalidad moderna para el transporte y la logística eficientes y seguros</v>
          </cell>
        </row>
        <row r="270">
          <cell r="B270" t="str">
            <v>2. Desarrollar proyectos de Asociación Público Privada que propendan por la intermodalidad, la movilidad y la sostenibilidad</v>
          </cell>
        </row>
        <row r="274">
          <cell r="B274" t="str">
            <v>1.1.  Fortalecer la institucionalidad de la Entidad</v>
          </cell>
        </row>
        <row r="275">
          <cell r="B275" t="str">
            <v>1.2. Generar confianza en los ciudadanos, Estado e inversionistas</v>
          </cell>
        </row>
        <row r="276">
          <cell r="B276" t="str">
            <v xml:space="preserve">2.1. Estructurar proyectos de infraestructura de transporte </v>
          </cell>
        </row>
        <row r="277">
          <cell r="B277" t="str">
            <v>2.2. Gestionar la ejecución de proyectos de infraestructura  de transporte</v>
          </cell>
        </row>
        <row r="278">
          <cell r="B278" t="str">
            <v>2.3. Gestionar la ejecución de proyectos en otros modos de transporte</v>
          </cell>
        </row>
        <row r="279">
          <cell r="B279" t="str">
            <v>2.4. Gestionar la implementación de protolocos de bioseguridad en los proyectos de infraestructura de transporte</v>
          </cell>
        </row>
        <row r="282">
          <cell r="B282" t="str">
            <v>1.1.1 Diseño e Implementación  del nuevo esquema de Gobierno Corporativo  de la ANI</v>
          </cell>
        </row>
        <row r="283">
          <cell r="B283" t="str">
            <v xml:space="preserve">1.1.2 Fortalecimiento de la capacidad de gestión y eficiencia de la ANI </v>
          </cell>
        </row>
        <row r="284">
          <cell r="B284" t="str">
            <v>1.1.3 Optimización del  sistema de información misional de la Entidad</v>
          </cell>
        </row>
        <row r="285">
          <cell r="B285" t="str">
            <v xml:space="preserve">1.2.1 Socialización con las partes interesadas, de todos los proyectos de infraestructura de transporte a cargo de la ANI.  </v>
          </cell>
        </row>
        <row r="286">
          <cell r="B286" t="str">
            <v>1.2.2 Implementación y optimización de mecanismos de transparencia para la gestión de la Entidad.</v>
          </cell>
        </row>
        <row r="287">
          <cell r="B287" t="str">
            <v>2.1.1 Diseño e implementación del Programa de concesiones 5G</v>
          </cell>
        </row>
        <row r="288">
          <cell r="B288" t="str">
            <v>2.1.2 Adjudicación de Proyectos de Infraestructura de Transporte, bajo el esquema de Asociación Público Privada</v>
          </cell>
        </row>
        <row r="289">
          <cell r="B289" t="str">
            <v>2.2.1 Ampliación de la red vial nacional (proyectos de infraestructura de transporte del modo carretero, 1a a 3a generación de concesiones)</v>
          </cell>
        </row>
        <row r="290">
          <cell r="B290" t="str">
            <v>2.2.2 Finalización de etapa de construcción e inicio de la etapa de operación de los proyectos de cuarta generación</v>
          </cell>
        </row>
        <row r="291">
          <cell r="B291" t="str">
            <v>2.2.3 Gestión para la construcción de las vías primarias bajo el esqeuma de concesiones 4G programadas para el cuatrenio</v>
          </cell>
        </row>
        <row r="292">
          <cell r="B292" t="str">
            <v>2.2.4 Gestión para la rehabilitación y mantenimiento de las vías primarias bajo el esqeuma de concesiones 4G programadas para el cuatrenio</v>
          </cell>
        </row>
        <row r="293">
          <cell r="B293" t="str">
            <v>2.3.1 Reactivación de la operación comercial en vías férreas a cargo de la ANI</v>
          </cell>
        </row>
        <row r="294">
          <cell r="B294" t="str">
            <v>2.3.2 Impulso para modernización de los aeropuertos concesionados</v>
          </cell>
        </row>
        <row r="295">
          <cell r="B295" t="str">
            <v>2.3.3 Impulso para modernización de los puertos concesionados</v>
          </cell>
        </row>
        <row r="296">
          <cell r="B296" t="str">
            <v>2.4.1 Proyectos con protocolo de bioseguridad implementado</v>
          </cell>
        </row>
        <row r="300">
          <cell r="B300" t="str">
            <v>1. Apoyar el desarrollo de la infraestructura de transporte en los diferentes modos.</v>
          </cell>
        </row>
        <row r="301">
          <cell r="B301" t="str">
            <v>2. Gestionar el desarrollo adecuado de los contratos de concesión en ejecución y la adecuada gestión de los riesgos y oportunidades de mejora de los procesos</v>
          </cell>
        </row>
        <row r="302">
          <cell r="B302" t="str">
            <v>3. Generar confianza en los ciudadanos, Estado, inversionistas, y usuarios de infraestructura.</v>
          </cell>
        </row>
        <row r="303">
          <cell r="B303" t="str">
            <v>4. Fortalecer la gestión institucional fundamentados en el mejoramiento continuo.</v>
          </cell>
        </row>
        <row r="306">
          <cell r="B306" t="str">
            <v>Amazonas</v>
          </cell>
        </row>
        <row r="307">
          <cell r="B307" t="str">
            <v>Antioquia</v>
          </cell>
        </row>
        <row r="308">
          <cell r="B308" t="str">
            <v>Arauca</v>
          </cell>
        </row>
        <row r="309">
          <cell r="B309" t="str">
            <v>Atlántico</v>
          </cell>
        </row>
        <row r="310">
          <cell r="B310" t="str">
            <v>Bolívar</v>
          </cell>
        </row>
        <row r="311">
          <cell r="B311" t="str">
            <v>Boyacá</v>
          </cell>
        </row>
        <row r="312">
          <cell r="B312" t="str">
            <v>Caldas</v>
          </cell>
        </row>
        <row r="313">
          <cell r="B313" t="str">
            <v>Caquetá</v>
          </cell>
        </row>
        <row r="314">
          <cell r="B314" t="str">
            <v>Casanare</v>
          </cell>
        </row>
        <row r="315">
          <cell r="B315" t="str">
            <v>Cauca</v>
          </cell>
        </row>
        <row r="316">
          <cell r="B316" t="str">
            <v>Cesar</v>
          </cell>
        </row>
        <row r="317">
          <cell r="B317" t="str">
            <v>Chocó</v>
          </cell>
        </row>
        <row r="318">
          <cell r="B318" t="str">
            <v>Córdoba</v>
          </cell>
        </row>
        <row r="319">
          <cell r="B319" t="str">
            <v>Cundinamarca</v>
          </cell>
        </row>
        <row r="320">
          <cell r="B320" t="str">
            <v>Guainía</v>
          </cell>
        </row>
        <row r="321">
          <cell r="B321" t="str">
            <v>Guaviare</v>
          </cell>
        </row>
        <row r="322">
          <cell r="B322" t="str">
            <v>Huila</v>
          </cell>
        </row>
        <row r="323">
          <cell r="B323" t="str">
            <v>La Guajira</v>
          </cell>
        </row>
        <row r="324">
          <cell r="B324" t="str">
            <v>Magdalena</v>
          </cell>
        </row>
        <row r="325">
          <cell r="B325" t="str">
            <v>Meta</v>
          </cell>
        </row>
        <row r="326">
          <cell r="B326" t="str">
            <v>Nariño</v>
          </cell>
        </row>
        <row r="327">
          <cell r="B327" t="str">
            <v>Norte de Santander</v>
          </cell>
        </row>
        <row r="328">
          <cell r="B328" t="str">
            <v>Putumayo</v>
          </cell>
        </row>
        <row r="329">
          <cell r="B329" t="str">
            <v>Quindío</v>
          </cell>
        </row>
        <row r="330">
          <cell r="B330" t="str">
            <v>Risaralda</v>
          </cell>
        </row>
        <row r="331">
          <cell r="B331" t="str">
            <v>San Andrés y Providencia</v>
          </cell>
        </row>
        <row r="332">
          <cell r="B332" t="str">
            <v>Santander</v>
          </cell>
        </row>
        <row r="333">
          <cell r="B333" t="str">
            <v>Sucre</v>
          </cell>
        </row>
        <row r="334">
          <cell r="B334" t="str">
            <v>Tolima</v>
          </cell>
        </row>
        <row r="335">
          <cell r="B335" t="str">
            <v>Valle del Cauca</v>
          </cell>
        </row>
        <row r="336">
          <cell r="B336" t="str">
            <v>Vaupés</v>
          </cell>
        </row>
        <row r="337">
          <cell r="B337" t="str">
            <v>Vichada</v>
          </cell>
        </row>
        <row r="338">
          <cell r="B338" t="str">
            <v>Vichada</v>
          </cell>
        </row>
        <row r="339">
          <cell r="B339" t="str">
            <v>Nación.</v>
          </cell>
        </row>
        <row r="340">
          <cell r="B340" t="str">
            <v>N.A.</v>
          </cell>
        </row>
        <row r="343">
          <cell r="B343" t="str">
            <v>1. Talento  Humano</v>
          </cell>
        </row>
        <row r="344">
          <cell r="B344" t="str">
            <v>2. Direccionamiento  Estratégico y  planeación</v>
          </cell>
        </row>
        <row r="345">
          <cell r="B345" t="str">
            <v>3. Gestión con Valores para  Resultados</v>
          </cell>
        </row>
        <row r="346">
          <cell r="B346" t="str">
            <v>4. Evaluación  de  Resultados</v>
          </cell>
        </row>
        <row r="347">
          <cell r="B347" t="str">
            <v>5. Información Y  Comunicación</v>
          </cell>
        </row>
        <row r="348">
          <cell r="B348" t="str">
            <v>6. Gestión  del Conocimiento  y  la Innovación</v>
          </cell>
        </row>
        <row r="349">
          <cell r="B349" t="str">
            <v>7. Control  Interno</v>
          </cell>
        </row>
        <row r="352">
          <cell r="B352" t="str">
            <v>1.1.   Política de  Gestión  Estratégica del Talento  Humano - GETH</v>
          </cell>
        </row>
        <row r="353">
          <cell r="B353" t="str">
            <v>1.2.   Política de Integridad</v>
          </cell>
        </row>
        <row r="354">
          <cell r="B354" t="str">
            <v>2.1.   Planeación Institucional</v>
          </cell>
        </row>
        <row r="355">
          <cell r="B355" t="str">
            <v>2.2.   Gestión Presupuestal y Eficiencia del gasto público.</v>
          </cell>
        </row>
        <row r="356">
          <cell r="B356" t="str">
            <v>3.1.   Fortalecimiento organizacional y Simplificación de procesos</v>
          </cell>
        </row>
        <row r="357">
          <cell r="B357" t="str">
            <v>3.2.   Gobierno Digital-TIC para la Gestión</v>
          </cell>
        </row>
        <row r="358">
          <cell r="B358" t="str">
            <v xml:space="preserve">3.3.   Seguridad Digital </v>
          </cell>
        </row>
        <row r="359">
          <cell r="B359" t="str">
            <v>3.4.   Defensa Jurídica</v>
          </cell>
        </row>
        <row r="360">
          <cell r="B360" t="str">
            <v>3.5.   Servicio al Ciudadano</v>
          </cell>
        </row>
        <row r="361">
          <cell r="B361" t="str">
            <v>3.6. Racionalización  de Trámites</v>
          </cell>
        </row>
        <row r="362">
          <cell r="B362" t="str">
            <v>3.7. Participación Ciudadana en la Gestión</v>
          </cell>
        </row>
        <row r="363">
          <cell r="B363" t="str">
            <v xml:space="preserve">3.8. Política Mejora Normativa </v>
          </cell>
        </row>
        <row r="364">
          <cell r="B364" t="str">
            <v xml:space="preserve">4.1. Seguimiento y  Evaluación del Desempeño Institucional </v>
          </cell>
        </row>
        <row r="365">
          <cell r="B365" t="str">
            <v>5.1. Política de Gestión Documental</v>
          </cell>
        </row>
        <row r="366">
          <cell r="B366" t="str">
            <v>5.2. Política de Transparencia, acceso a la Información Pública y lucha contra la corrupción.</v>
          </cell>
        </row>
        <row r="367">
          <cell r="B367" t="str">
            <v>6.1. Gestión del Conocimiento y  la Innovación</v>
          </cell>
        </row>
        <row r="368">
          <cell r="B368" t="str">
            <v>7.1. Control Interno</v>
          </cell>
        </row>
        <row r="372">
          <cell r="B372" t="str">
            <v>PAAC-(Plan Anticorrupción y de Atención al Ciudadano)</v>
          </cell>
        </row>
        <row r="373">
          <cell r="B373" t="str">
            <v>PINAR-(Plan Institucional de Archivos de la Entidad)­</v>
          </cell>
        </row>
        <row r="374">
          <cell r="B374" t="str">
            <v>PAA-(Plan Anual de Adquisiciones)</v>
          </cell>
        </row>
        <row r="375">
          <cell r="B375" t="str">
            <v>PAV-(Plan Anual de Vacantes)</v>
          </cell>
        </row>
        <row r="376">
          <cell r="B376" t="str">
            <v>PPRH-(Plan de Previsión de Recursos Humanos)</v>
          </cell>
        </row>
        <row r="377">
          <cell r="B377" t="str">
            <v>PETH-(Plan Estratégico de Talento Humano)</v>
          </cell>
        </row>
        <row r="378">
          <cell r="B378" t="str">
            <v>PIC-(Plan Institucional de Capacitación)</v>
          </cell>
        </row>
        <row r="379">
          <cell r="B379" t="str">
            <v>PII-(Plan de Incentivos Institucionales)</v>
          </cell>
        </row>
        <row r="380">
          <cell r="B380" t="str">
            <v>PTASST-(Plan de Trabajo Anual en Seguridad y Salud en el Trabajo)</v>
          </cell>
        </row>
        <row r="381">
          <cell r="B381" t="str">
            <v>PETI-(Plan Estratégico de Tecnologías de la Información y las Comunicaciones)</v>
          </cell>
        </row>
        <row r="382">
          <cell r="B382" t="str">
            <v>PTRSPI- (Plan de Tratamiento de Riesgos de Seguridad y Privacidad de la Información)</v>
          </cell>
        </row>
        <row r="383">
          <cell r="B383" t="str">
            <v>PSPI-(Plan de Seguridad y Privacidad de la Información)</v>
          </cell>
        </row>
        <row r="386">
          <cell r="B386" t="str">
            <v>Gestión de riesgos de corrupción – Mapa de Riesgos</v>
          </cell>
        </row>
        <row r="387">
          <cell r="B387" t="str">
            <v>Estrategia de Servicio al Ciudadano</v>
          </cell>
        </row>
        <row r="388">
          <cell r="B388" t="str">
            <v>Estrategia de Participación Ciudadana</v>
          </cell>
        </row>
        <row r="389">
          <cell r="B389" t="str">
            <v xml:space="preserve">Mecanismos de Rendición de Cuentas </v>
          </cell>
        </row>
        <row r="390">
          <cell r="B390" t="str">
            <v>Racionalización de Tramites</v>
          </cell>
        </row>
        <row r="391">
          <cell r="B391" t="str">
            <v>Transparencia en la gestión y acceso a la información pública</v>
          </cell>
        </row>
        <row r="392">
          <cell r="B392" t="str">
            <v>Iniciativas Adicionales</v>
          </cell>
        </row>
        <row r="395">
          <cell r="B395" t="str">
            <v>Actividad Riesgos Procesos-9001</v>
          </cell>
        </row>
        <row r="396">
          <cell r="B396" t="str">
            <v>Actividad Riesgo de Corrupción</v>
          </cell>
        </row>
        <row r="397">
          <cell r="B397" t="str">
            <v>Actividad Riesgo Seguridad de la Información</v>
          </cell>
        </row>
        <row r="398">
          <cell r="B398" t="str">
            <v>Actividad Riesgos Soborno-37001</v>
          </cell>
        </row>
        <row r="401">
          <cell r="B401" t="str">
            <v>Ambiente de control</v>
          </cell>
        </row>
        <row r="402">
          <cell r="B402" t="str">
            <v>Evaluación del riesgo</v>
          </cell>
        </row>
        <row r="403">
          <cell r="B403" t="str">
            <v>Actividades de control</v>
          </cell>
        </row>
        <row r="404">
          <cell r="B404" t="str">
            <v>Información y comunicación</v>
          </cell>
        </row>
        <row r="405">
          <cell r="B405" t="str">
            <v>Actividades de monitoreo</v>
          </cell>
        </row>
        <row r="408">
          <cell r="B408" t="str">
            <v>Construcción de Puentes Peatonales</v>
          </cell>
        </row>
        <row r="409">
          <cell r="B409" t="str">
            <v>Construcción de Puentes Vehiculares</v>
          </cell>
        </row>
        <row r="410">
          <cell r="B410" t="str">
            <v xml:space="preserve">Viaducto  </v>
          </cell>
        </row>
        <row r="411">
          <cell r="B411" t="str">
            <v xml:space="preserve">Intervención túneles </v>
          </cell>
        </row>
        <row r="412">
          <cell r="B412" t="str">
            <v xml:space="preserve">Sitios Críticos </v>
          </cell>
        </row>
        <row r="415">
          <cell r="B415" t="str">
            <v xml:space="preserve">Construcción Doble Calzada </v>
          </cell>
        </row>
        <row r="416">
          <cell r="B416" t="str">
            <v xml:space="preserve">Construcción Segunda Calzada </v>
          </cell>
        </row>
        <row r="417">
          <cell r="B417" t="str">
            <v>Construcción Calzada Sencilla</v>
          </cell>
        </row>
        <row r="418">
          <cell r="B418" t="str">
            <v xml:space="preserve">Construcción Tercer carril </v>
          </cell>
        </row>
        <row r="422">
          <cell r="B422" t="str">
            <v>SI</v>
          </cell>
        </row>
        <row r="425">
          <cell r="B425" t="str">
            <v>1: Fin de la pobreza</v>
          </cell>
        </row>
        <row r="426">
          <cell r="B426" t="str">
            <v>2: Hambre cero</v>
          </cell>
        </row>
        <row r="427">
          <cell r="B427" t="str">
            <v>3: Salud y bienestar</v>
          </cell>
        </row>
        <row r="428">
          <cell r="B428" t="str">
            <v>4: Educación de calidad</v>
          </cell>
        </row>
        <row r="429">
          <cell r="B429" t="str">
            <v>5: Igualdad de Género</v>
          </cell>
        </row>
        <row r="430">
          <cell r="B430" t="str">
            <v>6: Agua limpia y saneamiento</v>
          </cell>
        </row>
        <row r="431">
          <cell r="B431" t="str">
            <v>7: Energía asequible y no contaminante</v>
          </cell>
        </row>
        <row r="432">
          <cell r="B432" t="str">
            <v>8: Trabajo decente y crecimiento económico</v>
          </cell>
        </row>
        <row r="433">
          <cell r="B433" t="str">
            <v>9: Industria, innovación e infraestructura</v>
          </cell>
        </row>
        <row r="434">
          <cell r="B434" t="str">
            <v>10: Reducción de las desigualdades</v>
          </cell>
        </row>
        <row r="435">
          <cell r="B435" t="str">
            <v>11: Ciudades y comunidades sostenibles</v>
          </cell>
        </row>
        <row r="436">
          <cell r="B436" t="str">
            <v>12: Producción y consumo responsable</v>
          </cell>
        </row>
        <row r="437">
          <cell r="B437" t="str">
            <v>13: Acción por el clima</v>
          </cell>
        </row>
        <row r="438">
          <cell r="B438" t="str">
            <v>14: Vida submarina</v>
          </cell>
        </row>
        <row r="439">
          <cell r="B439" t="str">
            <v>15: Vida de ecosistemas terrestres</v>
          </cell>
        </row>
        <row r="440">
          <cell r="B440" t="str">
            <v>16: Paz, justicia e instituciones sólidas</v>
          </cell>
        </row>
        <row r="441">
          <cell r="B441" t="str">
            <v>17: Alianza para lograr los objetivos</v>
          </cell>
        </row>
      </sheetData>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E9ECD-B78B-43D6-9610-7C691C6D0498}">
  <sheetPr>
    <tabColor rgb="FF3333CC"/>
    <pageSetUpPr fitToPage="1"/>
  </sheetPr>
  <dimension ref="A10:AR37"/>
  <sheetViews>
    <sheetView showGridLines="0" tabSelected="1" zoomScale="40" zoomScaleNormal="40" workbookViewId="0"/>
  </sheetViews>
  <sheetFormatPr baseColWidth="10" defaultColWidth="11.42578125" defaultRowHeight="26.25" x14ac:dyDescent="0.25"/>
  <cols>
    <col min="1" max="1" width="40.5703125" style="1" customWidth="1"/>
    <col min="2" max="2" width="54.140625" style="1" customWidth="1"/>
    <col min="3" max="3" width="73.85546875" style="1" customWidth="1"/>
    <col min="4" max="4" width="27.140625" style="1" customWidth="1"/>
    <col min="5" max="5" width="37.7109375" style="1" hidden="1" customWidth="1"/>
    <col min="6" max="7" width="27.7109375" style="1" hidden="1" customWidth="1"/>
    <col min="8" max="8" width="34.140625" style="1" hidden="1" customWidth="1"/>
    <col min="9" max="10" width="27.7109375" style="1" customWidth="1"/>
    <col min="11" max="11" width="39.42578125" style="2" hidden="1" customWidth="1"/>
    <col min="12" max="12" width="37.7109375" style="2" hidden="1" customWidth="1"/>
    <col min="13" max="13" width="40.140625" style="2" hidden="1" customWidth="1"/>
    <col min="14" max="14" width="31.28515625" style="2" hidden="1" customWidth="1"/>
    <col min="15" max="16" width="31.28515625" style="2" customWidth="1"/>
    <col min="17" max="17" width="29.85546875" style="2" hidden="1" customWidth="1"/>
    <col min="18" max="19" width="27.7109375" style="2" hidden="1" customWidth="1"/>
    <col min="20" max="20" width="80.7109375" style="1" customWidth="1"/>
    <col min="21" max="21" width="39.140625" style="1" bestFit="1" customWidth="1"/>
    <col min="22" max="23" width="27.7109375" style="1" hidden="1" customWidth="1"/>
    <col min="24" max="24" width="33.140625" style="1" hidden="1" customWidth="1"/>
    <col min="25" max="25" width="27.7109375" style="1" hidden="1" customWidth="1"/>
    <col min="26" max="26" width="45.42578125" style="1" customWidth="1"/>
    <col min="27" max="27" width="76.5703125" style="1" customWidth="1"/>
    <col min="28" max="28" width="27.42578125" style="1" bestFit="1" customWidth="1"/>
    <col min="29" max="29" width="17" style="1" customWidth="1"/>
    <col min="30" max="30" width="26.42578125" style="1" customWidth="1"/>
    <col min="31" max="31" width="33.7109375" style="1" customWidth="1"/>
    <col min="32" max="32" width="24.140625" style="1" hidden="1" customWidth="1"/>
    <col min="33" max="33" width="29.28515625" style="1" customWidth="1"/>
    <col min="34" max="35" width="15.5703125" style="1" hidden="1" customWidth="1"/>
    <col min="36" max="36" width="34.140625" style="1" hidden="1" customWidth="1"/>
    <col min="37" max="37" width="25.85546875" style="1" hidden="1" customWidth="1"/>
    <col min="38" max="38" width="133.5703125" style="1" customWidth="1"/>
    <col min="39" max="39" width="49.42578125" style="1" hidden="1" customWidth="1"/>
    <col min="40" max="40" width="80.140625" style="1" customWidth="1"/>
    <col min="41" max="41" width="14.42578125" style="1" customWidth="1"/>
    <col min="42" max="43" width="11.42578125" style="1"/>
    <col min="44" max="44" width="19" style="1" bestFit="1" customWidth="1"/>
    <col min="45" max="16384" width="11.42578125" style="1"/>
  </cols>
  <sheetData>
    <row r="10" spans="1:40" ht="61.5" x14ac:dyDescent="0.25">
      <c r="A10" s="172" t="s">
        <v>112</v>
      </c>
      <c r="B10" s="172"/>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row>
    <row r="11" spans="1:40" ht="33.75" x14ac:dyDescent="0.25">
      <c r="A11" s="167"/>
      <c r="B11" s="167"/>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row>
    <row r="12" spans="1:40" ht="33.75" x14ac:dyDescent="0.25">
      <c r="A12" s="167"/>
      <c r="B12" s="167"/>
      <c r="C12" s="167"/>
      <c r="D12" s="167"/>
      <c r="E12" s="167"/>
      <c r="F12" s="167"/>
      <c r="G12" s="167"/>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row>
    <row r="13" spans="1:40" ht="145.5" customHeight="1" x14ac:dyDescent="0.25">
      <c r="A13" s="167"/>
      <c r="B13" s="4" t="s">
        <v>0</v>
      </c>
      <c r="C13" s="5">
        <v>0.98299999999999998</v>
      </c>
      <c r="D13" s="167"/>
      <c r="E13" s="167"/>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67"/>
      <c r="AJ13" s="167"/>
      <c r="AK13" s="167"/>
      <c r="AL13" s="167"/>
      <c r="AM13" s="167"/>
      <c r="AN13" s="167"/>
    </row>
    <row r="14" spans="1:40" ht="124.5" customHeight="1" x14ac:dyDescent="0.25">
      <c r="A14" s="167"/>
      <c r="B14" s="4" t="s">
        <v>87</v>
      </c>
      <c r="C14" s="5">
        <v>0.88900000000000001</v>
      </c>
      <c r="D14" s="167"/>
      <c r="E14" s="167"/>
      <c r="F14" s="167"/>
      <c r="G14" s="167"/>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row>
    <row r="15" spans="1:40" ht="60" customHeight="1" thickBot="1" x14ac:dyDescent="0.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row>
    <row r="16" spans="1:40" ht="47.25" thickBot="1" x14ac:dyDescent="0.3">
      <c r="E16" s="6" t="s">
        <v>1</v>
      </c>
      <c r="F16" s="7" t="s">
        <v>1</v>
      </c>
      <c r="G16" s="8" t="s">
        <v>1</v>
      </c>
      <c r="H16" s="9"/>
      <c r="K16" s="6" t="s">
        <v>1</v>
      </c>
      <c r="L16" s="7" t="s">
        <v>1</v>
      </c>
      <c r="M16" s="8" t="s">
        <v>1</v>
      </c>
      <c r="Q16" s="6"/>
      <c r="R16" s="7"/>
      <c r="S16" s="8"/>
      <c r="V16" s="6" t="s">
        <v>1</v>
      </c>
      <c r="W16" s="7" t="s">
        <v>1</v>
      </c>
      <c r="X16" s="8" t="s">
        <v>1</v>
      </c>
      <c r="Y16" s="10" t="s">
        <v>1</v>
      </c>
      <c r="AD16" s="11"/>
      <c r="AF16" s="12" t="s">
        <v>1</v>
      </c>
      <c r="AG16" s="13"/>
      <c r="AH16" s="12" t="s">
        <v>1</v>
      </c>
      <c r="AI16" s="14"/>
      <c r="AJ16" s="12" t="s">
        <v>1</v>
      </c>
    </row>
    <row r="17" spans="1:44" ht="189.75" thickBot="1" x14ac:dyDescent="0.3">
      <c r="A17" s="15" t="s">
        <v>2</v>
      </c>
      <c r="B17" s="15" t="s">
        <v>3</v>
      </c>
      <c r="C17" s="15" t="s">
        <v>4</v>
      </c>
      <c r="D17" s="16" t="s">
        <v>5</v>
      </c>
      <c r="E17" s="17" t="s">
        <v>6</v>
      </c>
      <c r="F17" s="18" t="s">
        <v>7</v>
      </c>
      <c r="G17" s="19" t="s">
        <v>8</v>
      </c>
      <c r="H17" s="16" t="s">
        <v>9</v>
      </c>
      <c r="I17" s="16" t="s">
        <v>10</v>
      </c>
      <c r="J17" s="16" t="s">
        <v>5</v>
      </c>
      <c r="K17" s="17" t="s">
        <v>11</v>
      </c>
      <c r="L17" s="18" t="s">
        <v>7</v>
      </c>
      <c r="M17" s="19" t="s">
        <v>8</v>
      </c>
      <c r="N17" s="16" t="s">
        <v>12</v>
      </c>
      <c r="O17" s="16" t="s">
        <v>13</v>
      </c>
      <c r="P17" s="16" t="s">
        <v>14</v>
      </c>
      <c r="Q17" s="17" t="s">
        <v>15</v>
      </c>
      <c r="R17" s="18" t="s">
        <v>7</v>
      </c>
      <c r="S17" s="19" t="s">
        <v>8</v>
      </c>
      <c r="T17" s="16" t="s">
        <v>16</v>
      </c>
      <c r="U17" s="16" t="s">
        <v>14</v>
      </c>
      <c r="V17" s="17" t="s">
        <v>17</v>
      </c>
      <c r="W17" s="18" t="s">
        <v>7</v>
      </c>
      <c r="X17" s="19" t="s">
        <v>8</v>
      </c>
      <c r="Y17" s="16" t="s">
        <v>18</v>
      </c>
      <c r="Z17" s="16" t="s">
        <v>19</v>
      </c>
      <c r="AA17" s="16" t="s">
        <v>20</v>
      </c>
      <c r="AB17" s="16" t="s">
        <v>21</v>
      </c>
      <c r="AC17" s="16" t="s">
        <v>91</v>
      </c>
      <c r="AD17" s="16" t="s">
        <v>22</v>
      </c>
      <c r="AE17" s="16" t="s">
        <v>23</v>
      </c>
      <c r="AF17" s="168"/>
      <c r="AG17" s="168" t="s">
        <v>24</v>
      </c>
      <c r="AH17" s="169"/>
      <c r="AI17" s="170"/>
      <c r="AJ17" s="20" t="s">
        <v>25</v>
      </c>
      <c r="AK17" s="16" t="s">
        <v>26</v>
      </c>
      <c r="AL17" s="21" t="s">
        <v>27</v>
      </c>
      <c r="AM17" s="21" t="s">
        <v>89</v>
      </c>
      <c r="AN17" s="21" t="s">
        <v>28</v>
      </c>
    </row>
    <row r="18" spans="1:44" ht="58.5" customHeight="1" x14ac:dyDescent="0.25">
      <c r="A18" s="182" t="s">
        <v>29</v>
      </c>
      <c r="B18" s="182" t="s">
        <v>30</v>
      </c>
      <c r="C18" s="245" t="s">
        <v>31</v>
      </c>
      <c r="D18" s="202">
        <v>0.4</v>
      </c>
      <c r="E18" s="185" t="e">
        <f>+SUM(K18:K25)*D18</f>
        <v>#DIV/0!</v>
      </c>
      <c r="F18" s="188" t="e">
        <f>+E18/D18</f>
        <v>#DIV/0!</v>
      </c>
      <c r="G18" s="191">
        <f>+SUM(M18:M25)*D18</f>
        <v>0</v>
      </c>
      <c r="H18" s="194"/>
      <c r="I18" s="199" t="s">
        <v>32</v>
      </c>
      <c r="J18" s="202">
        <v>0.49</v>
      </c>
      <c r="K18" s="197" t="e">
        <f>+SUM(V18:V22)*J18</f>
        <v>#DIV/0!</v>
      </c>
      <c r="L18" s="241" t="e">
        <f>+K18/J18</f>
        <v>#DIV/0!</v>
      </c>
      <c r="M18" s="243">
        <f>+SUM(X18:X22)*J18</f>
        <v>0</v>
      </c>
      <c r="N18" s="239"/>
      <c r="O18" s="277" t="s">
        <v>93</v>
      </c>
      <c r="P18" s="280">
        <v>0.6</v>
      </c>
      <c r="Q18" s="22"/>
      <c r="R18" s="23"/>
      <c r="S18" s="24"/>
      <c r="T18" s="257" t="s">
        <v>100</v>
      </c>
      <c r="U18" s="202">
        <v>0.6</v>
      </c>
      <c r="V18" s="27"/>
      <c r="W18" s="28"/>
      <c r="X18" s="29"/>
      <c r="Y18" s="30"/>
      <c r="Z18" s="256" t="s">
        <v>33</v>
      </c>
      <c r="AA18" s="257" t="s">
        <v>65</v>
      </c>
      <c r="AB18" s="257" t="s">
        <v>88</v>
      </c>
      <c r="AC18" s="258">
        <v>100</v>
      </c>
      <c r="AD18" s="259">
        <v>70</v>
      </c>
      <c r="AE18" s="259">
        <v>70</v>
      </c>
      <c r="AF18" s="32"/>
      <c r="AG18" s="261">
        <v>1</v>
      </c>
      <c r="AH18" s="34"/>
      <c r="AI18" s="35"/>
      <c r="AJ18" s="36"/>
      <c r="AK18" s="37"/>
      <c r="AL18" s="259" t="s">
        <v>116</v>
      </c>
      <c r="AM18" s="248">
        <v>595000000</v>
      </c>
      <c r="AN18" s="267"/>
    </row>
    <row r="19" spans="1:44" ht="196.5" customHeight="1" thickBot="1" x14ac:dyDescent="0.3">
      <c r="A19" s="183"/>
      <c r="B19" s="183"/>
      <c r="C19" s="246"/>
      <c r="D19" s="203"/>
      <c r="E19" s="186"/>
      <c r="F19" s="189"/>
      <c r="G19" s="192"/>
      <c r="H19" s="195"/>
      <c r="I19" s="200"/>
      <c r="J19" s="203"/>
      <c r="K19" s="198"/>
      <c r="L19" s="242"/>
      <c r="M19" s="244"/>
      <c r="N19" s="240"/>
      <c r="O19" s="278"/>
      <c r="P19" s="281"/>
      <c r="Q19" s="173" t="e">
        <f>SUM(V19:V21)*P18</f>
        <v>#DIV/0!</v>
      </c>
      <c r="R19" s="176" t="e">
        <f>+Q19/P18</f>
        <v>#DIV/0!</v>
      </c>
      <c r="S19" s="179">
        <f>SUM(X19:X21)/P18</f>
        <v>0</v>
      </c>
      <c r="T19" s="251"/>
      <c r="U19" s="205"/>
      <c r="V19" s="41" t="e">
        <f>+U18*AJ19</f>
        <v>#DIV/0!</v>
      </c>
      <c r="W19" s="42" t="e">
        <f>+V19/U18</f>
        <v>#DIV/0!</v>
      </c>
      <c r="X19" s="43">
        <f>+U18*AF19</f>
        <v>0</v>
      </c>
      <c r="Y19" s="44">
        <f>+X19/U18</f>
        <v>0</v>
      </c>
      <c r="Z19" s="253"/>
      <c r="AA19" s="251"/>
      <c r="AB19" s="251"/>
      <c r="AC19" s="255"/>
      <c r="AD19" s="260"/>
      <c r="AE19" s="260"/>
      <c r="AF19" s="47"/>
      <c r="AG19" s="262"/>
      <c r="AH19" s="49" t="s">
        <v>35</v>
      </c>
      <c r="AI19" s="35" t="s">
        <v>35</v>
      </c>
      <c r="AJ19" s="50" t="e">
        <f>+AE18/AC19</f>
        <v>#DIV/0!</v>
      </c>
      <c r="AK19" s="51"/>
      <c r="AL19" s="260"/>
      <c r="AM19" s="249"/>
      <c r="AN19" s="209"/>
      <c r="AQ19" s="53"/>
      <c r="AR19" s="54"/>
    </row>
    <row r="20" spans="1:44" ht="186" customHeight="1" x14ac:dyDescent="0.25">
      <c r="A20" s="183"/>
      <c r="B20" s="183"/>
      <c r="C20" s="246"/>
      <c r="D20" s="203"/>
      <c r="E20" s="186"/>
      <c r="F20" s="189"/>
      <c r="G20" s="192"/>
      <c r="H20" s="195"/>
      <c r="I20" s="200"/>
      <c r="J20" s="203"/>
      <c r="K20" s="198"/>
      <c r="L20" s="242"/>
      <c r="M20" s="244"/>
      <c r="N20" s="240"/>
      <c r="O20" s="278"/>
      <c r="P20" s="281"/>
      <c r="Q20" s="174"/>
      <c r="R20" s="177"/>
      <c r="S20" s="180"/>
      <c r="T20" s="250" t="s">
        <v>101</v>
      </c>
      <c r="U20" s="218">
        <v>0.4</v>
      </c>
      <c r="V20" s="41">
        <f t="shared" ref="V20:V29" si="0">+U20*AJ20</f>
        <v>0.32000000000000006</v>
      </c>
      <c r="W20" s="42">
        <f t="shared" ref="W20:W29" si="1">+V20/U20</f>
        <v>0.80000000000000016</v>
      </c>
      <c r="X20" s="43">
        <f t="shared" ref="X20:X24" si="2">+U20*AF20</f>
        <v>0</v>
      </c>
      <c r="Y20" s="44">
        <f t="shared" ref="Y20:Y24" si="3">+X20/U20</f>
        <v>0</v>
      </c>
      <c r="Z20" s="252" t="s">
        <v>36</v>
      </c>
      <c r="AA20" s="250" t="s">
        <v>66</v>
      </c>
      <c r="AB20" s="250" t="s">
        <v>88</v>
      </c>
      <c r="AC20" s="254">
        <v>100</v>
      </c>
      <c r="AD20" s="283">
        <v>80</v>
      </c>
      <c r="AE20" s="283">
        <v>80</v>
      </c>
      <c r="AF20" s="47"/>
      <c r="AG20" s="284">
        <v>1</v>
      </c>
      <c r="AH20" s="49" t="s">
        <v>35</v>
      </c>
      <c r="AI20" s="35" t="s">
        <v>35</v>
      </c>
      <c r="AJ20" s="50">
        <f t="shared" ref="AJ20:AJ29" si="4">+AE20/AC20</f>
        <v>0.8</v>
      </c>
      <c r="AK20" s="51"/>
      <c r="AL20" s="259" t="s">
        <v>117</v>
      </c>
      <c r="AM20" s="264">
        <v>182461598</v>
      </c>
      <c r="AN20" s="266"/>
      <c r="AR20" s="53"/>
    </row>
    <row r="21" spans="1:44" ht="35.25" customHeight="1" thickBot="1" x14ac:dyDescent="0.3">
      <c r="A21" s="183"/>
      <c r="B21" s="183"/>
      <c r="C21" s="246"/>
      <c r="D21" s="203"/>
      <c r="E21" s="186"/>
      <c r="F21" s="189"/>
      <c r="G21" s="192"/>
      <c r="H21" s="195"/>
      <c r="I21" s="200"/>
      <c r="J21" s="203"/>
      <c r="K21" s="198"/>
      <c r="L21" s="242"/>
      <c r="M21" s="244"/>
      <c r="N21" s="240"/>
      <c r="O21" s="279"/>
      <c r="P21" s="282"/>
      <c r="Q21" s="175"/>
      <c r="R21" s="178"/>
      <c r="S21" s="181"/>
      <c r="T21" s="251"/>
      <c r="U21" s="205"/>
      <c r="V21" s="41"/>
      <c r="W21" s="42"/>
      <c r="X21" s="43"/>
      <c r="Y21" s="44"/>
      <c r="Z21" s="253"/>
      <c r="AA21" s="251"/>
      <c r="AB21" s="251"/>
      <c r="AC21" s="255"/>
      <c r="AD21" s="260"/>
      <c r="AE21" s="260"/>
      <c r="AF21" s="47"/>
      <c r="AG21" s="262"/>
      <c r="AH21" s="49"/>
      <c r="AI21" s="35"/>
      <c r="AJ21" s="50"/>
      <c r="AK21" s="51"/>
      <c r="AL21" s="260"/>
      <c r="AM21" s="265"/>
      <c r="AN21" s="209"/>
      <c r="AR21" s="53"/>
    </row>
    <row r="22" spans="1:44" ht="189" customHeight="1" x14ac:dyDescent="0.25">
      <c r="A22" s="183"/>
      <c r="B22" s="183"/>
      <c r="C22" s="246"/>
      <c r="D22" s="203"/>
      <c r="E22" s="186"/>
      <c r="F22" s="189"/>
      <c r="G22" s="192"/>
      <c r="H22" s="195"/>
      <c r="I22" s="201"/>
      <c r="J22" s="205"/>
      <c r="K22" s="198"/>
      <c r="L22" s="242"/>
      <c r="M22" s="244"/>
      <c r="N22" s="240"/>
      <c r="O22" s="162" t="s">
        <v>94</v>
      </c>
      <c r="P22" s="158">
        <v>0.4</v>
      </c>
      <c r="Q22" s="159">
        <f>SUM(V22:V22)*P22</f>
        <v>0.30000000000000004</v>
      </c>
      <c r="R22" s="160">
        <f>+Q22/P22</f>
        <v>0.75000000000000011</v>
      </c>
      <c r="S22" s="76" cm="1">
        <f t="array" ref="S22">SUM(X22:X22/P22)</f>
        <v>0</v>
      </c>
      <c r="T22" s="39" t="s">
        <v>102</v>
      </c>
      <c r="U22" s="40">
        <v>1</v>
      </c>
      <c r="V22" s="41">
        <f t="shared" si="0"/>
        <v>0.75</v>
      </c>
      <c r="W22" s="42">
        <f t="shared" si="1"/>
        <v>0.75</v>
      </c>
      <c r="X22" s="43">
        <f t="shared" si="2"/>
        <v>0</v>
      </c>
      <c r="Y22" s="44">
        <f t="shared" si="3"/>
        <v>0</v>
      </c>
      <c r="Z22" s="45" t="s">
        <v>36</v>
      </c>
      <c r="AA22" s="39" t="s">
        <v>67</v>
      </c>
      <c r="AB22" s="39" t="s">
        <v>37</v>
      </c>
      <c r="AC22" s="46">
        <v>4</v>
      </c>
      <c r="AD22" s="56">
        <v>3</v>
      </c>
      <c r="AE22" s="56">
        <v>3</v>
      </c>
      <c r="AF22" s="47"/>
      <c r="AG22" s="48">
        <v>1</v>
      </c>
      <c r="AH22" s="49" t="s">
        <v>35</v>
      </c>
      <c r="AI22" s="35" t="s">
        <v>35</v>
      </c>
      <c r="AJ22" s="50">
        <f t="shared" si="4"/>
        <v>0.75</v>
      </c>
      <c r="AK22" s="51"/>
      <c r="AL22" s="171" t="s">
        <v>105</v>
      </c>
      <c r="AM22" s="163">
        <v>746359556</v>
      </c>
      <c r="AN22" s="52"/>
    </row>
    <row r="23" spans="1:44" ht="118.5" customHeight="1" thickBot="1" x14ac:dyDescent="0.3">
      <c r="A23" s="183"/>
      <c r="B23" s="183"/>
      <c r="C23" s="246"/>
      <c r="D23" s="203"/>
      <c r="E23" s="186"/>
      <c r="F23" s="189"/>
      <c r="G23" s="192"/>
      <c r="H23" s="195"/>
      <c r="I23" s="216" t="s">
        <v>38</v>
      </c>
      <c r="J23" s="218">
        <v>0.51</v>
      </c>
      <c r="K23" s="219"/>
      <c r="L23" s="237"/>
      <c r="M23" s="214"/>
      <c r="N23" s="235"/>
      <c r="O23" s="206" t="s">
        <v>39</v>
      </c>
      <c r="P23" s="206">
        <v>0.49</v>
      </c>
      <c r="Q23" s="210"/>
      <c r="R23" s="226"/>
      <c r="S23" s="233"/>
      <c r="T23" s="39" t="s">
        <v>82</v>
      </c>
      <c r="U23" s="57">
        <v>0.6</v>
      </c>
      <c r="V23" s="41">
        <f t="shared" si="0"/>
        <v>0.3666666666666667</v>
      </c>
      <c r="W23" s="42">
        <f t="shared" si="1"/>
        <v>0.61111111111111116</v>
      </c>
      <c r="X23" s="43">
        <f t="shared" si="2"/>
        <v>0</v>
      </c>
      <c r="Y23" s="44">
        <f t="shared" si="3"/>
        <v>0</v>
      </c>
      <c r="Z23" s="58" t="s">
        <v>36</v>
      </c>
      <c r="AA23" s="39" t="s">
        <v>68</v>
      </c>
      <c r="AB23" s="39" t="s">
        <v>69</v>
      </c>
      <c r="AC23" s="46">
        <v>18</v>
      </c>
      <c r="AD23" s="55">
        <v>13</v>
      </c>
      <c r="AE23" s="55">
        <v>11</v>
      </c>
      <c r="AF23" s="47"/>
      <c r="AG23" s="48">
        <v>1.2</v>
      </c>
      <c r="AH23" s="49" t="s">
        <v>35</v>
      </c>
      <c r="AI23" s="35" t="s">
        <v>35</v>
      </c>
      <c r="AJ23" s="50">
        <f t="shared" si="4"/>
        <v>0.61111111111111116</v>
      </c>
      <c r="AK23" s="51"/>
      <c r="AL23" s="287" t="s">
        <v>119</v>
      </c>
      <c r="AM23" s="163">
        <v>10000000000</v>
      </c>
      <c r="AN23" s="208"/>
    </row>
    <row r="24" spans="1:44" ht="267" customHeight="1" x14ac:dyDescent="0.25">
      <c r="A24" s="183"/>
      <c r="B24" s="183"/>
      <c r="C24" s="246"/>
      <c r="D24" s="203"/>
      <c r="E24" s="187"/>
      <c r="F24" s="190"/>
      <c r="G24" s="193"/>
      <c r="H24" s="196"/>
      <c r="I24" s="200"/>
      <c r="J24" s="203"/>
      <c r="K24" s="220"/>
      <c r="L24" s="238"/>
      <c r="M24" s="215"/>
      <c r="N24" s="236"/>
      <c r="O24" s="207"/>
      <c r="P24" s="207"/>
      <c r="Q24" s="211"/>
      <c r="R24" s="227"/>
      <c r="S24" s="234"/>
      <c r="T24" s="59" t="s">
        <v>83</v>
      </c>
      <c r="U24" s="60">
        <v>0.4</v>
      </c>
      <c r="V24" s="41">
        <f t="shared" si="0"/>
        <v>1.92</v>
      </c>
      <c r="W24" s="42">
        <f t="shared" si="1"/>
        <v>4.8</v>
      </c>
      <c r="X24" s="43">
        <f t="shared" si="2"/>
        <v>0</v>
      </c>
      <c r="Y24" s="44">
        <f t="shared" si="3"/>
        <v>0</v>
      </c>
      <c r="Z24" s="61" t="s">
        <v>42</v>
      </c>
      <c r="AA24" s="59" t="s">
        <v>70</v>
      </c>
      <c r="AB24" s="59" t="s">
        <v>41</v>
      </c>
      <c r="AC24" s="62">
        <v>20</v>
      </c>
      <c r="AD24" s="63">
        <v>17</v>
      </c>
      <c r="AE24" s="63">
        <v>96</v>
      </c>
      <c r="AF24" s="32"/>
      <c r="AG24" s="64">
        <v>1.2</v>
      </c>
      <c r="AH24" s="65" t="s">
        <v>35</v>
      </c>
      <c r="AI24" s="66" t="s">
        <v>35</v>
      </c>
      <c r="AJ24" s="67">
        <f t="shared" si="4"/>
        <v>4.8</v>
      </c>
      <c r="AK24" s="68"/>
      <c r="AL24" s="171" t="s">
        <v>114</v>
      </c>
      <c r="AM24" s="163">
        <v>300000000</v>
      </c>
      <c r="AN24" s="209"/>
    </row>
    <row r="25" spans="1:44" ht="242.25" customHeight="1" thickBot="1" x14ac:dyDescent="0.3">
      <c r="A25" s="184"/>
      <c r="B25" s="184"/>
      <c r="C25" s="247"/>
      <c r="D25" s="204"/>
      <c r="E25" s="187"/>
      <c r="F25" s="190"/>
      <c r="G25" s="193"/>
      <c r="H25" s="196"/>
      <c r="I25" s="217"/>
      <c r="J25" s="204"/>
      <c r="K25" s="220"/>
      <c r="L25" s="238"/>
      <c r="M25" s="215"/>
      <c r="N25" s="236"/>
      <c r="O25" s="161" t="s">
        <v>43</v>
      </c>
      <c r="P25" s="123">
        <v>0.51</v>
      </c>
      <c r="Q25" s="74" t="e">
        <f>SUM(V25:V25)*#REF!</f>
        <v>#REF!</v>
      </c>
      <c r="R25" s="75" t="e">
        <f>+Q25/#REF!</f>
        <v>#REF!</v>
      </c>
      <c r="S25" s="76" t="e" cm="1">
        <f t="array" ref="S25">SUM(X25:X25/#REF!)</f>
        <v>#REF!</v>
      </c>
      <c r="T25" s="59" t="s">
        <v>84</v>
      </c>
      <c r="U25" s="60">
        <v>1</v>
      </c>
      <c r="V25" s="70">
        <f t="shared" si="0"/>
        <v>0.75</v>
      </c>
      <c r="W25" s="71">
        <f t="shared" si="1"/>
        <v>0.75</v>
      </c>
      <c r="X25" s="72">
        <f>+U25*AF25</f>
        <v>0</v>
      </c>
      <c r="Y25" s="73">
        <f>+X25/U25</f>
        <v>0</v>
      </c>
      <c r="Z25" s="61" t="s">
        <v>36</v>
      </c>
      <c r="AA25" s="59" t="s">
        <v>71</v>
      </c>
      <c r="AB25" s="59" t="s">
        <v>92</v>
      </c>
      <c r="AC25" s="62">
        <v>100</v>
      </c>
      <c r="AD25" s="63">
        <v>75</v>
      </c>
      <c r="AE25" s="63">
        <v>75</v>
      </c>
      <c r="AF25" s="32"/>
      <c r="AG25" s="64">
        <v>1</v>
      </c>
      <c r="AH25" s="65" t="s">
        <v>35</v>
      </c>
      <c r="AI25" s="66" t="s">
        <v>35</v>
      </c>
      <c r="AJ25" s="67">
        <f t="shared" si="4"/>
        <v>0.75</v>
      </c>
      <c r="AK25" s="68"/>
      <c r="AL25" s="287" t="s">
        <v>113</v>
      </c>
      <c r="AM25" s="163">
        <v>64657040</v>
      </c>
      <c r="AN25" s="77"/>
    </row>
    <row r="26" spans="1:44" ht="133.5" customHeight="1" x14ac:dyDescent="0.25">
      <c r="A26" s="182" t="s">
        <v>44</v>
      </c>
      <c r="B26" s="182" t="s">
        <v>45</v>
      </c>
      <c r="C26" s="245" t="s">
        <v>46</v>
      </c>
      <c r="D26" s="202">
        <v>0.6</v>
      </c>
      <c r="E26" s="78" t="e">
        <f>+SUM(K26:K35)*D26</f>
        <v>#REF!</v>
      </c>
      <c r="F26" s="79" t="e">
        <f>+E26/D26</f>
        <v>#REF!</v>
      </c>
      <c r="G26" s="80" t="e">
        <f>+SUM(M26:M35)*D26</f>
        <v>#REF!</v>
      </c>
      <c r="H26" s="212"/>
      <c r="I26" s="199" t="s">
        <v>47</v>
      </c>
      <c r="J26" s="202">
        <v>0.25</v>
      </c>
      <c r="K26" s="81" t="e">
        <f>+SUM(V26:V29)*J26</f>
        <v>#REF!</v>
      </c>
      <c r="L26" s="82" t="e">
        <f>+K26/J26</f>
        <v>#REF!</v>
      </c>
      <c r="M26" s="83" t="e">
        <f>+SUM(X26:X29)*J26</f>
        <v>#REF!</v>
      </c>
      <c r="N26" s="224"/>
      <c r="O26" s="221" t="s">
        <v>95</v>
      </c>
      <c r="P26" s="224">
        <v>0.8</v>
      </c>
      <c r="Q26" s="228" t="e">
        <f>SUM(V26:V27)*#REF!</f>
        <v>#REF!</v>
      </c>
      <c r="R26" s="229" t="e">
        <f>+Q26/#REF!</f>
        <v>#REF!</v>
      </c>
      <c r="S26" s="231" t="e" cm="1">
        <f t="array" ref="S26">SUM(X26:X27/#REF!)</f>
        <v>#REF!</v>
      </c>
      <c r="T26" s="257" t="s">
        <v>103</v>
      </c>
      <c r="U26" s="202">
        <v>0.5</v>
      </c>
      <c r="V26" s="27" t="e">
        <f>+#REF!*AJ26</f>
        <v>#REF!</v>
      </c>
      <c r="W26" s="28" t="e">
        <f>+V26/#REF!</f>
        <v>#REF!</v>
      </c>
      <c r="X26" s="29" t="e">
        <f>+#REF!*AF26</f>
        <v>#REF!</v>
      </c>
      <c r="Y26" s="30" t="e">
        <f>+X26/#REF!</f>
        <v>#REF!</v>
      </c>
      <c r="Z26" s="269" t="s">
        <v>40</v>
      </c>
      <c r="AA26" s="257" t="s">
        <v>72</v>
      </c>
      <c r="AB26" s="257" t="s">
        <v>48</v>
      </c>
      <c r="AC26" s="271">
        <v>4</v>
      </c>
      <c r="AD26" s="285">
        <v>0</v>
      </c>
      <c r="AE26" s="285">
        <v>0</v>
      </c>
      <c r="AF26" s="87"/>
      <c r="AG26" s="284">
        <v>1</v>
      </c>
      <c r="AH26" s="34" t="s">
        <v>35</v>
      </c>
      <c r="AI26" s="88" t="s">
        <v>35</v>
      </c>
      <c r="AJ26" s="36" t="e">
        <f>+AE26/#REF!</f>
        <v>#REF!</v>
      </c>
      <c r="AK26" s="37"/>
      <c r="AL26" s="259" t="s">
        <v>99</v>
      </c>
      <c r="AM26" s="273">
        <v>33024100000</v>
      </c>
      <c r="AN26" s="208"/>
    </row>
    <row r="27" spans="1:44" ht="100.5" customHeight="1" thickBot="1" x14ac:dyDescent="0.3">
      <c r="A27" s="183"/>
      <c r="B27" s="183"/>
      <c r="C27" s="246"/>
      <c r="D27" s="203"/>
      <c r="E27" s="89"/>
      <c r="F27" s="90"/>
      <c r="G27" s="91"/>
      <c r="H27" s="213"/>
      <c r="I27" s="200"/>
      <c r="J27" s="203"/>
      <c r="K27" s="92"/>
      <c r="L27" s="93"/>
      <c r="M27" s="94"/>
      <c r="N27" s="225"/>
      <c r="O27" s="222"/>
      <c r="P27" s="225"/>
      <c r="Q27" s="211"/>
      <c r="R27" s="230"/>
      <c r="S27" s="232"/>
      <c r="T27" s="251"/>
      <c r="U27" s="205"/>
      <c r="V27" s="41">
        <f>+U26*AJ27</f>
        <v>0</v>
      </c>
      <c r="W27" s="42">
        <f>+V27/U26</f>
        <v>0</v>
      </c>
      <c r="X27" s="43">
        <f>+U26*AF27</f>
        <v>0</v>
      </c>
      <c r="Y27" s="44">
        <f>+X27/U26</f>
        <v>0</v>
      </c>
      <c r="Z27" s="270"/>
      <c r="AA27" s="251"/>
      <c r="AB27" s="251"/>
      <c r="AC27" s="272"/>
      <c r="AD27" s="286"/>
      <c r="AE27" s="286"/>
      <c r="AF27" s="47"/>
      <c r="AG27" s="262"/>
      <c r="AH27" s="49" t="s">
        <v>35</v>
      </c>
      <c r="AI27" s="95" t="s">
        <v>35</v>
      </c>
      <c r="AJ27" s="50">
        <f>+AE27/AC26</f>
        <v>0</v>
      </c>
      <c r="AK27" s="51"/>
      <c r="AL27" s="260"/>
      <c r="AM27" s="249"/>
      <c r="AN27" s="208"/>
    </row>
    <row r="28" spans="1:44" ht="293.25" customHeight="1" thickBot="1" x14ac:dyDescent="0.3">
      <c r="A28" s="183"/>
      <c r="B28" s="183"/>
      <c r="C28" s="246"/>
      <c r="D28" s="203"/>
      <c r="E28" s="89"/>
      <c r="F28" s="90"/>
      <c r="G28" s="91"/>
      <c r="H28" s="213"/>
      <c r="I28" s="200"/>
      <c r="J28" s="203"/>
      <c r="K28" s="92"/>
      <c r="L28" s="93"/>
      <c r="M28" s="94"/>
      <c r="N28" s="225"/>
      <c r="O28" s="223"/>
      <c r="P28" s="268"/>
      <c r="Q28" s="96">
        <f>SUM(V28:V28)*P26</f>
        <v>0.32000000000000006</v>
      </c>
      <c r="R28" s="97">
        <f>+Q28/P26</f>
        <v>0.40000000000000008</v>
      </c>
      <c r="S28" s="98" cm="1">
        <f t="array" ref="S28">SUM(X28:X28/P26)</f>
        <v>0</v>
      </c>
      <c r="T28" s="59" t="s">
        <v>104</v>
      </c>
      <c r="U28" s="99">
        <v>0.5</v>
      </c>
      <c r="V28" s="70">
        <f t="shared" si="0"/>
        <v>0.4</v>
      </c>
      <c r="W28" s="71">
        <f t="shared" si="1"/>
        <v>0.8</v>
      </c>
      <c r="X28" s="72">
        <f>+U28*AF28</f>
        <v>0</v>
      </c>
      <c r="Y28" s="73">
        <f>+X28/U28</f>
        <v>0</v>
      </c>
      <c r="Z28" s="100" t="s">
        <v>49</v>
      </c>
      <c r="AA28" s="59" t="s">
        <v>73</v>
      </c>
      <c r="AB28" s="59" t="s">
        <v>48</v>
      </c>
      <c r="AC28" s="62">
        <v>5</v>
      </c>
      <c r="AD28" s="63">
        <v>4</v>
      </c>
      <c r="AE28" s="63">
        <v>4</v>
      </c>
      <c r="AF28" s="32"/>
      <c r="AG28" s="64">
        <v>1</v>
      </c>
      <c r="AH28" s="65" t="s">
        <v>35</v>
      </c>
      <c r="AI28" s="101" t="s">
        <v>35</v>
      </c>
      <c r="AJ28" s="67">
        <f t="shared" si="4"/>
        <v>0.8</v>
      </c>
      <c r="AK28" s="68"/>
      <c r="AL28" s="171" t="s">
        <v>111</v>
      </c>
      <c r="AM28" s="164" t="s">
        <v>90</v>
      </c>
      <c r="AN28" s="77"/>
    </row>
    <row r="29" spans="1:44" ht="265.5" customHeight="1" thickBot="1" x14ac:dyDescent="0.3">
      <c r="A29" s="183"/>
      <c r="B29" s="183"/>
      <c r="C29" s="246"/>
      <c r="D29" s="203"/>
      <c r="E29" s="89"/>
      <c r="F29" s="90"/>
      <c r="G29" s="91"/>
      <c r="H29" s="213"/>
      <c r="I29" s="199" t="s">
        <v>50</v>
      </c>
      <c r="J29" s="202">
        <v>0.45</v>
      </c>
      <c r="K29" s="102">
        <f>+SUM(V29:V35)*J29</f>
        <v>3.7081822337022863</v>
      </c>
      <c r="L29" s="103">
        <f>+K29/J29</f>
        <v>8.2404049637828578</v>
      </c>
      <c r="M29" s="104">
        <f>+SUM(X29:X35)*J29</f>
        <v>0</v>
      </c>
      <c r="N29" s="224"/>
      <c r="O29" s="84" t="s">
        <v>51</v>
      </c>
      <c r="P29" s="84">
        <v>0.15</v>
      </c>
      <c r="Q29" s="105"/>
      <c r="R29" s="106"/>
      <c r="S29" s="107"/>
      <c r="T29" s="25" t="s">
        <v>85</v>
      </c>
      <c r="U29" s="26">
        <v>1</v>
      </c>
      <c r="V29" s="27">
        <f t="shared" si="0"/>
        <v>0.69045688023790208</v>
      </c>
      <c r="W29" s="28">
        <f t="shared" si="1"/>
        <v>0.69045688023790208</v>
      </c>
      <c r="X29" s="29"/>
      <c r="Y29" s="30"/>
      <c r="Z29" s="85" t="s">
        <v>98</v>
      </c>
      <c r="AA29" s="25" t="s">
        <v>74</v>
      </c>
      <c r="AB29" s="25" t="s">
        <v>75</v>
      </c>
      <c r="AC29" s="62">
        <v>73.98</v>
      </c>
      <c r="AD29" s="108">
        <v>54.31</v>
      </c>
      <c r="AE29" s="31">
        <v>51.08</v>
      </c>
      <c r="AF29" s="87"/>
      <c r="AG29" s="33">
        <f>AE29/AD29</f>
        <v>0.94052660651813658</v>
      </c>
      <c r="AH29" s="34"/>
      <c r="AI29" s="109"/>
      <c r="AJ29" s="36">
        <f t="shared" si="4"/>
        <v>0.69045688023790208</v>
      </c>
      <c r="AK29" s="37"/>
      <c r="AL29" s="287" t="s">
        <v>118</v>
      </c>
      <c r="AM29" s="274">
        <v>4351815240292</v>
      </c>
      <c r="AN29" s="38"/>
      <c r="AP29" s="110"/>
    </row>
    <row r="30" spans="1:44" ht="237" thickBot="1" x14ac:dyDescent="0.3">
      <c r="A30" s="183"/>
      <c r="B30" s="183"/>
      <c r="C30" s="246"/>
      <c r="D30" s="203"/>
      <c r="E30" s="89"/>
      <c r="F30" s="90"/>
      <c r="G30" s="91"/>
      <c r="H30" s="213"/>
      <c r="I30" s="200"/>
      <c r="J30" s="203"/>
      <c r="K30" s="111"/>
      <c r="L30" s="112"/>
      <c r="M30" s="113"/>
      <c r="N30" s="225"/>
      <c r="O30" s="114" t="s">
        <v>52</v>
      </c>
      <c r="P30" s="114">
        <v>0.05</v>
      </c>
      <c r="Q30" s="115"/>
      <c r="R30" s="116"/>
      <c r="S30" s="117"/>
      <c r="T30" s="39" t="s">
        <v>86</v>
      </c>
      <c r="U30" s="40">
        <v>1</v>
      </c>
      <c r="V30" s="41">
        <f t="shared" ref="V30:V35" si="5">+U30*AJ30</f>
        <v>0.33333333333333331</v>
      </c>
      <c r="W30" s="42">
        <f t="shared" ref="W30:W35" si="6">+V30/U30</f>
        <v>0.33333333333333331</v>
      </c>
      <c r="X30" s="43">
        <f>+U30*AF30</f>
        <v>0</v>
      </c>
      <c r="Y30" s="44">
        <f>+X30/U30</f>
        <v>0</v>
      </c>
      <c r="Z30" s="58" t="s">
        <v>97</v>
      </c>
      <c r="AA30" s="39" t="s">
        <v>76</v>
      </c>
      <c r="AB30" s="39" t="s">
        <v>69</v>
      </c>
      <c r="AC30" s="166">
        <v>15</v>
      </c>
      <c r="AD30" s="119">
        <v>5</v>
      </c>
      <c r="AE30" s="119">
        <v>5</v>
      </c>
      <c r="AF30" s="47"/>
      <c r="AG30" s="48">
        <v>1</v>
      </c>
      <c r="AH30" s="49" t="s">
        <v>35</v>
      </c>
      <c r="AI30" s="118" t="s">
        <v>35</v>
      </c>
      <c r="AJ30" s="50">
        <f t="shared" ref="AJ30:AJ35" si="7">+AE30/AC30</f>
        <v>0.33333333333333331</v>
      </c>
      <c r="AK30" s="51"/>
      <c r="AL30" s="171" t="s">
        <v>106</v>
      </c>
      <c r="AM30" s="275"/>
      <c r="AN30" s="52"/>
      <c r="AP30" s="110"/>
    </row>
    <row r="31" spans="1:44" ht="348" customHeight="1" thickBot="1" x14ac:dyDescent="0.3">
      <c r="A31" s="183"/>
      <c r="B31" s="183"/>
      <c r="C31" s="246"/>
      <c r="D31" s="203"/>
      <c r="E31" s="89"/>
      <c r="F31" s="90"/>
      <c r="G31" s="91"/>
      <c r="H31" s="213"/>
      <c r="I31" s="200"/>
      <c r="J31" s="203"/>
      <c r="K31" s="111"/>
      <c r="L31" s="112"/>
      <c r="M31" s="113"/>
      <c r="N31" s="225"/>
      <c r="O31" s="114" t="s">
        <v>53</v>
      </c>
      <c r="P31" s="114">
        <v>0.4</v>
      </c>
      <c r="Q31" s="115"/>
      <c r="R31" s="116"/>
      <c r="S31" s="117"/>
      <c r="T31" s="39" t="s">
        <v>54</v>
      </c>
      <c r="U31" s="40">
        <v>1</v>
      </c>
      <c r="V31" s="41">
        <f t="shared" si="5"/>
        <v>0.77439024390243905</v>
      </c>
      <c r="W31" s="42">
        <f t="shared" si="6"/>
        <v>0.77439024390243905</v>
      </c>
      <c r="X31" s="43"/>
      <c r="Y31" s="44"/>
      <c r="Z31" s="58" t="s">
        <v>97</v>
      </c>
      <c r="AA31" s="39" t="s">
        <v>77</v>
      </c>
      <c r="AB31" s="39" t="s">
        <v>75</v>
      </c>
      <c r="AC31" s="62">
        <v>175.48</v>
      </c>
      <c r="AD31" s="119">
        <v>164.23</v>
      </c>
      <c r="AE31" s="56">
        <v>135.88999999999999</v>
      </c>
      <c r="AF31" s="47"/>
      <c r="AG31" s="33">
        <f>AE31/AD31</f>
        <v>0.82743713085307191</v>
      </c>
      <c r="AH31" s="49"/>
      <c r="AI31" s="118"/>
      <c r="AJ31" s="50">
        <f t="shared" si="7"/>
        <v>0.77439024390243905</v>
      </c>
      <c r="AK31" s="51"/>
      <c r="AL31" s="287" t="s">
        <v>109</v>
      </c>
      <c r="AM31" s="275"/>
      <c r="AN31" s="52"/>
      <c r="AP31" s="110"/>
    </row>
    <row r="32" spans="1:44" ht="308.25" customHeight="1" thickBot="1" x14ac:dyDescent="0.3">
      <c r="A32" s="183"/>
      <c r="B32" s="183"/>
      <c r="C32" s="246"/>
      <c r="D32" s="203"/>
      <c r="E32" s="89"/>
      <c r="F32" s="90"/>
      <c r="G32" s="91"/>
      <c r="H32" s="213"/>
      <c r="I32" s="200"/>
      <c r="J32" s="203"/>
      <c r="K32" s="120"/>
      <c r="L32" s="121"/>
      <c r="M32" s="122"/>
      <c r="N32" s="225"/>
      <c r="O32" s="123" t="s">
        <v>55</v>
      </c>
      <c r="P32" s="123">
        <v>0.4</v>
      </c>
      <c r="Q32" s="96"/>
      <c r="R32" s="75"/>
      <c r="S32" s="124"/>
      <c r="T32" s="59" t="s">
        <v>56</v>
      </c>
      <c r="U32" s="99">
        <v>1</v>
      </c>
      <c r="V32" s="70">
        <f t="shared" si="5"/>
        <v>0.64222450630918282</v>
      </c>
      <c r="W32" s="71">
        <f t="shared" si="6"/>
        <v>0.64222450630918282</v>
      </c>
      <c r="X32" s="72"/>
      <c r="Y32" s="73"/>
      <c r="Z32" s="61" t="s">
        <v>97</v>
      </c>
      <c r="AA32" s="59" t="s">
        <v>81</v>
      </c>
      <c r="AB32" s="59" t="s">
        <v>75</v>
      </c>
      <c r="AC32" s="86">
        <v>457.27</v>
      </c>
      <c r="AD32" s="125">
        <v>398.85</v>
      </c>
      <c r="AE32" s="126">
        <v>293.67</v>
      </c>
      <c r="AF32" s="32"/>
      <c r="AG32" s="33">
        <f>AE32/AD32</f>
        <v>0.73629183903723205</v>
      </c>
      <c r="AH32" s="65"/>
      <c r="AI32" s="127"/>
      <c r="AJ32" s="67">
        <f t="shared" si="7"/>
        <v>0.64222450630918282</v>
      </c>
      <c r="AK32" s="68"/>
      <c r="AL32" s="171" t="s">
        <v>110</v>
      </c>
      <c r="AM32" s="276"/>
      <c r="AN32" s="69"/>
      <c r="AP32" s="110"/>
    </row>
    <row r="33" spans="1:40" ht="324.75" customHeight="1" thickBot="1" x14ac:dyDescent="0.3">
      <c r="A33" s="183"/>
      <c r="B33" s="183"/>
      <c r="C33" s="246"/>
      <c r="D33" s="203"/>
      <c r="E33" s="89"/>
      <c r="F33" s="90"/>
      <c r="G33" s="91"/>
      <c r="H33" s="213"/>
      <c r="I33" s="199" t="s">
        <v>57</v>
      </c>
      <c r="J33" s="202">
        <v>0.3</v>
      </c>
      <c r="K33" s="128"/>
      <c r="L33" s="103"/>
      <c r="M33" s="104"/>
      <c r="N33" s="221"/>
      <c r="O33" s="129" t="s">
        <v>58</v>
      </c>
      <c r="P33" s="84">
        <v>0.35</v>
      </c>
      <c r="Q33" s="130">
        <f>+V33*P33</f>
        <v>0.35</v>
      </c>
      <c r="R33" s="106">
        <f>+Q33/P33</f>
        <v>1</v>
      </c>
      <c r="S33" s="107">
        <f>+X33/P33</f>
        <v>0</v>
      </c>
      <c r="T33" s="25" t="s">
        <v>59</v>
      </c>
      <c r="U33" s="26">
        <v>1</v>
      </c>
      <c r="V33" s="27">
        <f t="shared" si="5"/>
        <v>1</v>
      </c>
      <c r="W33" s="28">
        <f t="shared" si="6"/>
        <v>1</v>
      </c>
      <c r="X33" s="29">
        <f>+U33*AF33</f>
        <v>0</v>
      </c>
      <c r="Y33" s="30">
        <f>+X33/U33</f>
        <v>0</v>
      </c>
      <c r="Z33" s="85" t="s">
        <v>62</v>
      </c>
      <c r="AA33" s="25" t="s">
        <v>78</v>
      </c>
      <c r="AB33" s="25" t="s">
        <v>75</v>
      </c>
      <c r="AC33" s="86">
        <v>1077</v>
      </c>
      <c r="AD33" s="31">
        <v>1077</v>
      </c>
      <c r="AE33" s="31">
        <v>1077</v>
      </c>
      <c r="AF33" s="87"/>
      <c r="AG33" s="33">
        <v>1</v>
      </c>
      <c r="AH33" s="34" t="s">
        <v>35</v>
      </c>
      <c r="AI33" s="88" t="s">
        <v>35</v>
      </c>
      <c r="AJ33" s="36">
        <f t="shared" si="7"/>
        <v>1</v>
      </c>
      <c r="AK33" s="37"/>
      <c r="AL33" s="287" t="s">
        <v>107</v>
      </c>
      <c r="AM33" s="163">
        <v>97359978684</v>
      </c>
      <c r="AN33" s="38"/>
    </row>
    <row r="34" spans="1:40" ht="409.5" customHeight="1" x14ac:dyDescent="0.25">
      <c r="A34" s="183"/>
      <c r="B34" s="183"/>
      <c r="C34" s="246"/>
      <c r="D34" s="203"/>
      <c r="E34" s="89"/>
      <c r="F34" s="90"/>
      <c r="G34" s="91"/>
      <c r="H34" s="213"/>
      <c r="I34" s="200"/>
      <c r="J34" s="203"/>
      <c r="K34" s="131"/>
      <c r="L34" s="112"/>
      <c r="M34" s="113"/>
      <c r="N34" s="222"/>
      <c r="O34" s="132" t="s">
        <v>60</v>
      </c>
      <c r="P34" s="114">
        <v>0.35</v>
      </c>
      <c r="Q34" s="133">
        <f>+V34*P34</f>
        <v>1.4</v>
      </c>
      <c r="R34" s="116">
        <f>+Q34/P34</f>
        <v>4</v>
      </c>
      <c r="S34" s="117">
        <f>+X34/P34</f>
        <v>0</v>
      </c>
      <c r="T34" s="39" t="s">
        <v>61</v>
      </c>
      <c r="U34" s="40">
        <v>1</v>
      </c>
      <c r="V34" s="41">
        <f t="shared" si="5"/>
        <v>4</v>
      </c>
      <c r="W34" s="42">
        <f t="shared" si="6"/>
        <v>4</v>
      </c>
      <c r="X34" s="43">
        <f>+U34*AF34</f>
        <v>0</v>
      </c>
      <c r="Y34" s="44">
        <f>+X34/U34</f>
        <v>0</v>
      </c>
      <c r="Z34" s="58" t="s">
        <v>62</v>
      </c>
      <c r="AA34" s="39" t="s">
        <v>79</v>
      </c>
      <c r="AB34" s="39" t="s">
        <v>21</v>
      </c>
      <c r="AC34" s="46">
        <v>1</v>
      </c>
      <c r="AD34" s="55">
        <v>1</v>
      </c>
      <c r="AE34" s="55">
        <v>4</v>
      </c>
      <c r="AF34" s="47"/>
      <c r="AG34" s="48">
        <v>1.2</v>
      </c>
      <c r="AH34" s="49" t="s">
        <v>35</v>
      </c>
      <c r="AI34" s="35" t="s">
        <v>35</v>
      </c>
      <c r="AJ34" s="50">
        <f t="shared" si="7"/>
        <v>4</v>
      </c>
      <c r="AK34" s="51"/>
      <c r="AL34" s="171" t="s">
        <v>115</v>
      </c>
      <c r="AM34" s="163">
        <v>6042022926</v>
      </c>
      <c r="AN34" s="52"/>
    </row>
    <row r="35" spans="1:40" ht="192.75" customHeight="1" thickBot="1" x14ac:dyDescent="0.3">
      <c r="A35" s="184"/>
      <c r="B35" s="184"/>
      <c r="C35" s="247"/>
      <c r="D35" s="204"/>
      <c r="E35" s="134"/>
      <c r="F35" s="135"/>
      <c r="G35" s="136"/>
      <c r="H35" s="213"/>
      <c r="I35" s="217"/>
      <c r="J35" s="204"/>
      <c r="K35" s="137"/>
      <c r="L35" s="138"/>
      <c r="M35" s="139"/>
      <c r="N35" s="223"/>
      <c r="O35" s="140" t="s">
        <v>63</v>
      </c>
      <c r="P35" s="114">
        <v>0.3</v>
      </c>
      <c r="Q35" s="137">
        <f>+V35*P35</f>
        <v>0.24</v>
      </c>
      <c r="R35" s="138">
        <f>+Q35/P35</f>
        <v>0.8</v>
      </c>
      <c r="S35" s="139">
        <f>+X35/P35</f>
        <v>0</v>
      </c>
      <c r="T35" s="141" t="s">
        <v>64</v>
      </c>
      <c r="U35" s="142">
        <v>1</v>
      </c>
      <c r="V35" s="143">
        <f t="shared" si="5"/>
        <v>0.8</v>
      </c>
      <c r="W35" s="144">
        <f t="shared" si="6"/>
        <v>0.8</v>
      </c>
      <c r="X35" s="145">
        <f>+U35*AF35</f>
        <v>0</v>
      </c>
      <c r="Y35" s="146">
        <f>+X35/U35</f>
        <v>0</v>
      </c>
      <c r="Z35" s="147" t="s">
        <v>62</v>
      </c>
      <c r="AA35" s="141" t="s">
        <v>80</v>
      </c>
      <c r="AB35" s="141" t="s">
        <v>34</v>
      </c>
      <c r="AC35" s="148">
        <v>5</v>
      </c>
      <c r="AD35" s="149">
        <v>4</v>
      </c>
      <c r="AE35" s="149">
        <v>4</v>
      </c>
      <c r="AF35" s="150"/>
      <c r="AG35" s="151">
        <v>1</v>
      </c>
      <c r="AH35" s="152" t="s">
        <v>35</v>
      </c>
      <c r="AI35" s="153" t="s">
        <v>35</v>
      </c>
      <c r="AJ35" s="154">
        <f t="shared" si="7"/>
        <v>0.8</v>
      </c>
      <c r="AK35" s="155"/>
      <c r="AL35" s="288" t="s">
        <v>108</v>
      </c>
      <c r="AM35" s="163">
        <v>4056837754</v>
      </c>
      <c r="AN35" s="156"/>
    </row>
    <row r="36" spans="1:40" ht="31.5" x14ac:dyDescent="0.25">
      <c r="A36" s="263"/>
      <c r="B36" s="263"/>
      <c r="C36" s="263"/>
      <c r="D36" s="263"/>
      <c r="E36" s="263"/>
      <c r="F36" s="263"/>
      <c r="G36" s="263"/>
      <c r="H36" s="263"/>
      <c r="I36" s="263"/>
      <c r="J36" s="263"/>
      <c r="K36" s="263"/>
      <c r="L36" s="263"/>
      <c r="M36" s="263"/>
      <c r="N36" s="263"/>
      <c r="O36" s="263"/>
    </row>
    <row r="37" spans="1:40" x14ac:dyDescent="0.25">
      <c r="A37" s="165" t="s">
        <v>96</v>
      </c>
      <c r="AL37" s="157"/>
      <c r="AM37" s="157"/>
      <c r="AN37" s="157"/>
    </row>
  </sheetData>
  <autoFilter ref="C17:AL35" xr:uid="{0E8F8555-1EAE-49D9-BBA9-1382328AF5D6}">
    <filterColumn colId="29" showButton="0"/>
    <filterColumn colId="30" showButton="0"/>
    <filterColumn colId="31" showButton="0"/>
  </autoFilter>
  <mergeCells count="89">
    <mergeCell ref="AD20:AD21"/>
    <mergeCell ref="AE20:AE21"/>
    <mergeCell ref="AG20:AG21"/>
    <mergeCell ref="AL20:AL21"/>
    <mergeCell ref="AD26:AD27"/>
    <mergeCell ref="AE26:AE27"/>
    <mergeCell ref="AG26:AG27"/>
    <mergeCell ref="AL26:AL27"/>
    <mergeCell ref="A36:O36"/>
    <mergeCell ref="AM20:AM21"/>
    <mergeCell ref="AN20:AN21"/>
    <mergeCell ref="AN18:AN19"/>
    <mergeCell ref="P26:P28"/>
    <mergeCell ref="T26:T27"/>
    <mergeCell ref="U26:U27"/>
    <mergeCell ref="Z26:Z27"/>
    <mergeCell ref="AA26:AA27"/>
    <mergeCell ref="AB26:AB27"/>
    <mergeCell ref="AC26:AC27"/>
    <mergeCell ref="AM26:AM27"/>
    <mergeCell ref="AM29:AM32"/>
    <mergeCell ref="O18:O21"/>
    <mergeCell ref="P18:P21"/>
    <mergeCell ref="T18:T19"/>
    <mergeCell ref="AM18:AM19"/>
    <mergeCell ref="T20:T21"/>
    <mergeCell ref="U20:U21"/>
    <mergeCell ref="Z20:Z21"/>
    <mergeCell ref="AA20:AA21"/>
    <mergeCell ref="AB20:AB21"/>
    <mergeCell ref="AC20:AC21"/>
    <mergeCell ref="U18:U19"/>
    <mergeCell ref="Z18:Z19"/>
    <mergeCell ref="AA18:AA19"/>
    <mergeCell ref="AB18:AB19"/>
    <mergeCell ref="AC18:AC19"/>
    <mergeCell ref="AD18:AD19"/>
    <mergeCell ref="AE18:AE19"/>
    <mergeCell ref="AG18:AG19"/>
    <mergeCell ref="AL18:AL19"/>
    <mergeCell ref="C18:C25"/>
    <mergeCell ref="A18:A25"/>
    <mergeCell ref="D26:D35"/>
    <mergeCell ref="C26:C35"/>
    <mergeCell ref="B26:B35"/>
    <mergeCell ref="A26:A35"/>
    <mergeCell ref="O23:O24"/>
    <mergeCell ref="N23:N25"/>
    <mergeCell ref="L23:L25"/>
    <mergeCell ref="N18:N22"/>
    <mergeCell ref="O26:O28"/>
    <mergeCell ref="L18:L22"/>
    <mergeCell ref="M18:M22"/>
    <mergeCell ref="R23:R24"/>
    <mergeCell ref="Q26:Q27"/>
    <mergeCell ref="R26:R27"/>
    <mergeCell ref="S26:S27"/>
    <mergeCell ref="AN26:AN27"/>
    <mergeCell ref="S23:S24"/>
    <mergeCell ref="N33:N35"/>
    <mergeCell ref="I29:I32"/>
    <mergeCell ref="J29:J32"/>
    <mergeCell ref="N29:N32"/>
    <mergeCell ref="J26:J28"/>
    <mergeCell ref="N26:N28"/>
    <mergeCell ref="H26:H35"/>
    <mergeCell ref="I26:I28"/>
    <mergeCell ref="M23:M25"/>
    <mergeCell ref="I23:I25"/>
    <mergeCell ref="I33:I35"/>
    <mergeCell ref="J33:J35"/>
    <mergeCell ref="J23:J25"/>
    <mergeCell ref="K23:K25"/>
    <mergeCell ref="A10:AN10"/>
    <mergeCell ref="Q19:Q21"/>
    <mergeCell ref="R19:R21"/>
    <mergeCell ref="S19:S21"/>
    <mergeCell ref="B18:B25"/>
    <mergeCell ref="E18:E25"/>
    <mergeCell ref="F18:F25"/>
    <mergeCell ref="G18:G25"/>
    <mergeCell ref="H18:H25"/>
    <mergeCell ref="K18:K22"/>
    <mergeCell ref="I18:I22"/>
    <mergeCell ref="D18:D25"/>
    <mergeCell ref="J18:J22"/>
    <mergeCell ref="P23:P24"/>
    <mergeCell ref="AN23:AN24"/>
    <mergeCell ref="Q23:Q24"/>
  </mergeCells>
  <conditionalFormatting sqref="AH27:AH28 AH31:AH35">
    <cfRule type="expression" dxfId="27" priority="25">
      <formula>+AND(AD27=0%,AE27=0%)</formula>
    </cfRule>
    <cfRule type="expression" dxfId="26" priority="29">
      <formula>+AND(AF27&gt;=70%,AF27&lt;90%)</formula>
    </cfRule>
    <cfRule type="expression" dxfId="25" priority="30">
      <formula>+AND(AD27&lt;&gt;0%,AE27=0%)</formula>
    </cfRule>
    <cfRule type="expression" dxfId="24" priority="31">
      <formula>AF27&gt;=90%</formula>
    </cfRule>
  </conditionalFormatting>
  <conditionalFormatting sqref="AH27:AH28 AH31:AH35">
    <cfRule type="expression" dxfId="23" priority="24">
      <formula>+AND(AF27&gt;0%,AF27&lt;=69.9999999999999%,AD27&lt;&gt;0%)</formula>
    </cfRule>
  </conditionalFormatting>
  <conditionalFormatting sqref="AH26">
    <cfRule type="expression" dxfId="22" priority="20">
      <formula>+AND(AD26=0%,AE26=0%)</formula>
    </cfRule>
    <cfRule type="expression" dxfId="21" priority="21">
      <formula>+AND(AF26&gt;=70%,AF26&lt;90%)</formula>
    </cfRule>
    <cfRule type="expression" dxfId="20" priority="22">
      <formula>+AND(AD26&lt;&gt;0%,AE26=0%)</formula>
    </cfRule>
    <cfRule type="expression" dxfId="19" priority="23">
      <formula>AF26&gt;=90%</formula>
    </cfRule>
  </conditionalFormatting>
  <conditionalFormatting sqref="AH26">
    <cfRule type="expression" dxfId="18" priority="19">
      <formula>+AND(AF26&gt;0%,AF26&lt;=69.9999999999999%,AD26&lt;&gt;0%)</formula>
    </cfRule>
  </conditionalFormatting>
  <conditionalFormatting sqref="AK31:AK35 AK18:AK28">
    <cfRule type="iconSet" priority="32">
      <iconSet iconSet="4TrafficLights">
        <cfvo type="percent" val="0"/>
        <cfvo type="num" val="0" gte="0"/>
        <cfvo type="num" val="70"/>
        <cfvo type="num" val="90" gte="0"/>
      </iconSet>
    </cfRule>
  </conditionalFormatting>
  <conditionalFormatting sqref="AH29">
    <cfRule type="expression" dxfId="17" priority="7">
      <formula>+AND(AF29&gt;0%,AF29&lt;=69.9999999999999%,AD29&lt;&gt;0%)</formula>
    </cfRule>
  </conditionalFormatting>
  <conditionalFormatting sqref="AH30">
    <cfRule type="expression" dxfId="16" priority="14">
      <formula>+AND(AD30=0%,AE30=0%)</formula>
    </cfRule>
    <cfRule type="expression" dxfId="15" priority="15">
      <formula>+AND(AF30&gt;=70%,AF30&lt;90%)</formula>
    </cfRule>
    <cfRule type="expression" dxfId="14" priority="16">
      <formula>+AND(AD30&lt;&gt;0%,AE30=0%)</formula>
    </cfRule>
    <cfRule type="expression" dxfId="13" priority="17">
      <formula>AF30&gt;=90%</formula>
    </cfRule>
  </conditionalFormatting>
  <conditionalFormatting sqref="AH30">
    <cfRule type="expression" dxfId="12" priority="13">
      <formula>+AND(AF30&gt;0%,AF30&lt;=69.9999999999999%,AD30&lt;&gt;0%)</formula>
    </cfRule>
  </conditionalFormatting>
  <conditionalFormatting sqref="AK30">
    <cfRule type="iconSet" priority="18">
      <iconSet iconSet="4TrafficLights">
        <cfvo type="percent" val="0"/>
        <cfvo type="num" val="0" gte="0"/>
        <cfvo type="num" val="70"/>
        <cfvo type="num" val="90" gte="0"/>
      </iconSet>
    </cfRule>
  </conditionalFormatting>
  <conditionalFormatting sqref="AH29">
    <cfRule type="expression" dxfId="11" priority="8">
      <formula>+AND(AD29=0%,AE29=0%)</formula>
    </cfRule>
    <cfRule type="expression" dxfId="10" priority="9">
      <formula>+AND(AF29&gt;=70%,AF29&lt;90%)</formula>
    </cfRule>
    <cfRule type="expression" dxfId="9" priority="10">
      <formula>+AND(AD29&lt;&gt;0%,AE29=0%)</formula>
    </cfRule>
    <cfRule type="expression" dxfId="8" priority="11">
      <formula>AF29&gt;=90%</formula>
    </cfRule>
  </conditionalFormatting>
  <conditionalFormatting sqref="AK29">
    <cfRule type="iconSet" priority="12">
      <iconSet iconSet="4TrafficLights">
        <cfvo type="percent" val="0"/>
        <cfvo type="num" val="0" gte="0"/>
        <cfvo type="num" val="70"/>
        <cfvo type="num" val="90" gte="0"/>
      </iconSet>
    </cfRule>
  </conditionalFormatting>
  <conditionalFormatting sqref="AH18:AH25">
    <cfRule type="expression" dxfId="7" priority="40">
      <formula>+AND(AF18&gt;0%,AF18&lt;=69.9999999999999%,#REF!&lt;&gt;0%)</formula>
    </cfRule>
  </conditionalFormatting>
  <conditionalFormatting sqref="AH18:AH25">
    <cfRule type="expression" dxfId="6" priority="41">
      <formula>+AND(#REF!=0%,#REF!=0%)</formula>
    </cfRule>
    <cfRule type="expression" dxfId="5" priority="42">
      <formula>+AND(AF18&gt;=70%,AF18&lt;90%)</formula>
    </cfRule>
    <cfRule type="expression" dxfId="4" priority="43">
      <formula>+AND(#REF!&lt;&gt;0%,#REF!=0%)</formula>
    </cfRule>
    <cfRule type="expression" dxfId="3" priority="44">
      <formula>AF18&gt;=90%</formula>
    </cfRule>
  </conditionalFormatting>
  <conditionalFormatting sqref="AH19">
    <cfRule type="expression" dxfId="2" priority="45">
      <formula>+AND(AF19&gt;=70%,AF19&lt;90%)</formula>
    </cfRule>
    <cfRule type="expression" dxfId="1" priority="46">
      <formula>+AND(AD18&lt;&gt;0%,AE18=0%)</formula>
    </cfRule>
    <cfRule type="expression" dxfId="0" priority="47">
      <formula>AF19&gt;=90%</formula>
    </cfRule>
  </conditionalFormatting>
  <printOptions horizontalCentered="1"/>
  <pageMargins left="0.25" right="0.25" top="0.75" bottom="0.75" header="0.3" footer="0.3"/>
  <pageSetup paperSize="8" scale="12" orientation="landscape" horizontalDpi="4294967293"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Aguilera Wilches</dc:creator>
  <cp:lastModifiedBy>Ricardo Aguilera Wilches</cp:lastModifiedBy>
  <dcterms:created xsi:type="dcterms:W3CDTF">2021-01-26T03:18:09Z</dcterms:created>
  <dcterms:modified xsi:type="dcterms:W3CDTF">2022-10-31T21:22:18Z</dcterms:modified>
</cp:coreProperties>
</file>