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narismendy_ani_gov_co/Documents/N.X.A.O/PUBLICACION ESTADOS FINANCIEROS/PÁGINA WEB/2024/3° Trimestre/"/>
    </mc:Choice>
  </mc:AlternateContent>
  <xr:revisionPtr revIDLastSave="9" documentId="8_{55C3FFF8-D560-4F3F-8EDD-3659527A6AC7}" xr6:coauthVersionLast="47" xr6:coauthVersionMax="47" xr10:uidLastSave="{4B42B2EC-5BD5-46EF-A777-4D3DFA894680}"/>
  <bookViews>
    <workbookView xWindow="-24120" yWindow="-2205" windowWidth="24240" windowHeight="13140" xr2:uid="{00000000-000D-0000-FFFF-FFFF00000000}"/>
  </bookViews>
  <sheets>
    <sheet name="Anexo (2) D" sheetId="4" r:id="rId1"/>
    <sheet name="2024" sheetId="5" state="hidden" r:id="rId2"/>
  </sheets>
  <externalReferences>
    <externalReference r:id="rId3"/>
    <externalReference r:id="rId4"/>
  </externalReferences>
  <definedNames>
    <definedName name="_xlnm._FilterDatabase" localSheetId="1" hidden="1">'2024'!$A$2:$D$109</definedName>
    <definedName name="_xlnm.Print_Area" localSheetId="1">'2024'!$A$1:$E$109</definedName>
    <definedName name="_xlnm.Print_Area" localSheetId="0">'Anexo (2) D'!$B$1:$H$182</definedName>
    <definedName name="_xlnm.Print_Titles" localSheetId="0">'Anexo (2) D'!$1:$6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4" i="5" l="1"/>
  <c r="K113" i="5"/>
  <c r="K112" i="5" s="1"/>
  <c r="J113" i="5"/>
  <c r="J112" i="5" s="1"/>
  <c r="I113" i="5"/>
  <c r="I112" i="5"/>
  <c r="K110" i="5"/>
  <c r="K109" i="5" s="1"/>
  <c r="K108" i="5" s="1"/>
  <c r="J110" i="5"/>
  <c r="J109" i="5" s="1"/>
  <c r="I110" i="5"/>
  <c r="I109" i="5"/>
  <c r="I108" i="5" s="1"/>
  <c r="K107" i="5"/>
  <c r="J106" i="5"/>
  <c r="I106" i="5"/>
  <c r="J105" i="5"/>
  <c r="I105" i="5"/>
  <c r="K103" i="5"/>
  <c r="K102" i="5" s="1"/>
  <c r="I103" i="5"/>
  <c r="I102" i="5"/>
  <c r="K101" i="5"/>
  <c r="K100" i="5"/>
  <c r="I100" i="5"/>
  <c r="K99" i="5"/>
  <c r="I98" i="5"/>
  <c r="K98" i="5" s="1"/>
  <c r="K97" i="5"/>
  <c r="K96" i="5"/>
  <c r="I96" i="5"/>
  <c r="K95" i="5"/>
  <c r="I94" i="5"/>
  <c r="K94" i="5" s="1"/>
  <c r="I93" i="5"/>
  <c r="I92" i="5" s="1"/>
  <c r="K91" i="5"/>
  <c r="J90" i="5"/>
  <c r="I90" i="5"/>
  <c r="K89" i="5"/>
  <c r="J89" i="5"/>
  <c r="J88" i="5"/>
  <c r="I88" i="5"/>
  <c r="J87" i="5"/>
  <c r="J86" i="5" s="1"/>
  <c r="J85" i="5" s="1"/>
  <c r="I86" i="5"/>
  <c r="I85" i="5"/>
  <c r="K84" i="5"/>
  <c r="K83" i="5" s="1"/>
  <c r="J83" i="5"/>
  <c r="I83" i="5"/>
  <c r="K81" i="5"/>
  <c r="K80" i="5" s="1"/>
  <c r="K79" i="5" s="1"/>
  <c r="J81" i="5"/>
  <c r="J80" i="5" s="1"/>
  <c r="J79" i="5" s="1"/>
  <c r="I81" i="5"/>
  <c r="I80" i="5" s="1"/>
  <c r="I79" i="5" s="1"/>
  <c r="K78" i="5"/>
  <c r="K77" i="5"/>
  <c r="I77" i="5"/>
  <c r="I76" i="5"/>
  <c r="K76" i="5" s="1"/>
  <c r="J75" i="5"/>
  <c r="J74" i="5" s="1"/>
  <c r="K74" i="5"/>
  <c r="I74" i="5"/>
  <c r="K73" i="5"/>
  <c r="I73" i="5"/>
  <c r="K71" i="5"/>
  <c r="I71" i="5"/>
  <c r="K70" i="5"/>
  <c r="I69" i="5"/>
  <c r="K69" i="5" s="1"/>
  <c r="K68" i="5"/>
  <c r="D44" i="5" s="1"/>
  <c r="I67" i="5"/>
  <c r="K67" i="5" s="1"/>
  <c r="K66" i="5" s="1"/>
  <c r="J66" i="5"/>
  <c r="I66" i="5"/>
  <c r="K65" i="5"/>
  <c r="I64" i="5"/>
  <c r="K64" i="5" s="1"/>
  <c r="K63" i="5"/>
  <c r="K62" i="5"/>
  <c r="I61" i="5"/>
  <c r="K61" i="5" s="1"/>
  <c r="K60" i="5"/>
  <c r="K59" i="5"/>
  <c r="I59" i="5"/>
  <c r="K57" i="5"/>
  <c r="K56" i="5" s="1"/>
  <c r="D32" i="5" s="1"/>
  <c r="J56" i="5"/>
  <c r="I56" i="5"/>
  <c r="K55" i="5"/>
  <c r="K54" i="5"/>
  <c r="J54" i="5"/>
  <c r="I54" i="5"/>
  <c r="I53" i="5"/>
  <c r="K52" i="5"/>
  <c r="K51" i="5"/>
  <c r="J51" i="5"/>
  <c r="I51" i="5"/>
  <c r="K50" i="5"/>
  <c r="J50" i="5"/>
  <c r="K49" i="5"/>
  <c r="K48" i="5"/>
  <c r="K47" i="5" s="1"/>
  <c r="D30" i="5" s="1"/>
  <c r="J48" i="5"/>
  <c r="J47" i="5" s="1"/>
  <c r="C30" i="5" s="1"/>
  <c r="I48" i="5"/>
  <c r="I47" i="5"/>
  <c r="K46" i="5"/>
  <c r="K45" i="5"/>
  <c r="J45" i="5"/>
  <c r="I45" i="5"/>
  <c r="K44" i="5"/>
  <c r="K43" i="5"/>
  <c r="I43" i="5"/>
  <c r="K42" i="5"/>
  <c r="K41" i="5" s="1"/>
  <c r="K40" i="5" s="1"/>
  <c r="D10" i="5" s="1"/>
  <c r="J41" i="5"/>
  <c r="I41" i="5"/>
  <c r="J40" i="5"/>
  <c r="I40" i="5"/>
  <c r="K39" i="5"/>
  <c r="K38" i="5"/>
  <c r="J38" i="5"/>
  <c r="I38" i="5"/>
  <c r="I35" i="5" s="1"/>
  <c r="K37" i="5"/>
  <c r="K36" i="5"/>
  <c r="I36" i="5"/>
  <c r="K34" i="5"/>
  <c r="K33" i="5"/>
  <c r="J33" i="5"/>
  <c r="I33" i="5"/>
  <c r="K31" i="5"/>
  <c r="J31" i="5"/>
  <c r="I31" i="5"/>
  <c r="J30" i="5"/>
  <c r="K29" i="5"/>
  <c r="J29" i="5"/>
  <c r="I29" i="5"/>
  <c r="K28" i="5"/>
  <c r="K27" i="5" s="1"/>
  <c r="J27" i="5"/>
  <c r="I27" i="5"/>
  <c r="I22" i="5" s="1"/>
  <c r="J26" i="5"/>
  <c r="J25" i="5" s="1"/>
  <c r="K25" i="5"/>
  <c r="I25" i="5"/>
  <c r="J24" i="5"/>
  <c r="K23" i="5"/>
  <c r="K22" i="5" s="1"/>
  <c r="J23" i="5"/>
  <c r="I23" i="5"/>
  <c r="K20" i="5"/>
  <c r="K17" i="5" s="1"/>
  <c r="D7" i="5" s="1"/>
  <c r="J20" i="5"/>
  <c r="J17" i="5" s="1"/>
  <c r="C7" i="5" s="1"/>
  <c r="I20" i="5"/>
  <c r="J19" i="5"/>
  <c r="K18" i="5"/>
  <c r="I18" i="5"/>
  <c r="I17" i="5" s="1"/>
  <c r="K16" i="5"/>
  <c r="J16" i="5"/>
  <c r="J15" i="5"/>
  <c r="I15" i="5"/>
  <c r="I9" i="5" s="1"/>
  <c r="K14" i="5"/>
  <c r="K13" i="5" s="1"/>
  <c r="J13" i="5"/>
  <c r="I13" i="5"/>
  <c r="K12" i="5"/>
  <c r="K10" i="5"/>
  <c r="K9" i="5" s="1"/>
  <c r="J10" i="5"/>
  <c r="J9" i="5" s="1"/>
  <c r="I10" i="5"/>
  <c r="K8" i="5"/>
  <c r="K7" i="5"/>
  <c r="I6" i="5"/>
  <c r="K5" i="5"/>
  <c r="J5" i="5"/>
  <c r="I5" i="5"/>
  <c r="D52" i="5"/>
  <c r="D51" i="5"/>
  <c r="D9" i="5"/>
  <c r="C52" i="5"/>
  <c r="C44" i="5"/>
  <c r="C32" i="5"/>
  <c r="C10" i="5"/>
  <c r="C9" i="5"/>
  <c r="D5" i="5"/>
  <c r="C5" i="5"/>
  <c r="J115" i="5" l="1"/>
  <c r="K53" i="5"/>
  <c r="K115" i="5" s="1"/>
  <c r="J22" i="5"/>
  <c r="C8" i="5" s="1"/>
  <c r="J73" i="5"/>
  <c r="C51" i="5"/>
  <c r="J108" i="5"/>
  <c r="I58" i="5"/>
  <c r="K58" i="5" s="1"/>
  <c r="K87" i="5"/>
  <c r="K86" i="5" s="1"/>
  <c r="K85" i="5" s="1"/>
  <c r="K93" i="5"/>
  <c r="K92" i="5" s="1"/>
  <c r="I115" i="5" l="1"/>
  <c r="E11" i="5"/>
  <c r="B11" i="5"/>
  <c r="C11" i="5" s="1"/>
  <c r="E83" i="5"/>
  <c r="B83" i="5"/>
  <c r="B107" i="5"/>
  <c r="B104" i="5"/>
  <c r="B103" i="5"/>
  <c r="B101" i="5"/>
  <c r="B100" i="5"/>
  <c r="B97" i="5"/>
  <c r="B95" i="5"/>
  <c r="B94" i="5"/>
  <c r="B93" i="5"/>
  <c r="B91" i="5"/>
  <c r="B90" i="5"/>
  <c r="B88" i="5"/>
  <c r="B87" i="5"/>
  <c r="B81" i="5"/>
  <c r="B80" i="5"/>
  <c r="B79" i="5"/>
  <c r="B78" i="5"/>
  <c r="B76" i="5"/>
  <c r="B75" i="5"/>
  <c r="B74" i="5"/>
  <c r="B73" i="5"/>
  <c r="B72" i="5"/>
  <c r="B71" i="5"/>
  <c r="B69" i="5"/>
  <c r="B67" i="5"/>
  <c r="B65" i="5"/>
  <c r="B63" i="5"/>
  <c r="B62" i="5"/>
  <c r="B59" i="5"/>
  <c r="B58" i="5"/>
  <c r="B55" i="5"/>
  <c r="B54" i="5"/>
  <c r="B52" i="5"/>
  <c r="B51" i="5"/>
  <c r="B50" i="5"/>
  <c r="B48" i="5"/>
  <c r="B47" i="5"/>
  <c r="B46" i="5"/>
  <c r="B45" i="5"/>
  <c r="B44" i="5"/>
  <c r="B43" i="5"/>
  <c r="B42" i="5"/>
  <c r="B41" i="5"/>
  <c r="B39" i="5"/>
  <c r="B38" i="5"/>
  <c r="B36" i="5"/>
  <c r="B35" i="5"/>
  <c r="B34" i="5"/>
  <c r="B33" i="5"/>
  <c r="B32" i="5"/>
  <c r="B31" i="5"/>
  <c r="B30" i="5"/>
  <c r="B28" i="5"/>
  <c r="B27" i="5"/>
  <c r="B26" i="5"/>
  <c r="B25" i="5"/>
  <c r="B24" i="5"/>
  <c r="B22" i="5"/>
  <c r="B21" i="5"/>
  <c r="B20" i="5"/>
  <c r="B19" i="5"/>
  <c r="B18" i="5"/>
  <c r="B17" i="5"/>
  <c r="B16" i="5"/>
  <c r="B15" i="5"/>
  <c r="B14" i="5"/>
  <c r="B13" i="5"/>
  <c r="B12" i="5"/>
  <c r="B10" i="5"/>
  <c r="B9" i="5"/>
  <c r="B8" i="5"/>
  <c r="B7" i="5"/>
  <c r="B6" i="5"/>
  <c r="B5" i="5"/>
  <c r="B4" i="5"/>
  <c r="B3" i="5"/>
  <c r="O79" i="5"/>
  <c r="N79" i="5"/>
  <c r="O78" i="5"/>
  <c r="N78" i="5"/>
  <c r="O77" i="5"/>
  <c r="N77" i="5"/>
  <c r="O76" i="5"/>
  <c r="N76" i="5"/>
  <c r="O75" i="5"/>
  <c r="N75" i="5"/>
  <c r="O74" i="5"/>
  <c r="N74" i="5"/>
  <c r="O73" i="5"/>
  <c r="N73" i="5"/>
  <c r="O72" i="5"/>
  <c r="N72" i="5"/>
  <c r="O71" i="5"/>
  <c r="N71" i="5"/>
  <c r="O70" i="5"/>
  <c r="N70" i="5"/>
  <c r="O69" i="5"/>
  <c r="N69" i="5"/>
  <c r="O68" i="5"/>
  <c r="N68" i="5"/>
  <c r="O67" i="5"/>
  <c r="N67" i="5"/>
  <c r="O66" i="5"/>
  <c r="O65" i="5"/>
  <c r="N65" i="5"/>
  <c r="O64" i="5"/>
  <c r="N64" i="5"/>
  <c r="O63" i="5"/>
  <c r="O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6" i="5"/>
  <c r="N46" i="5"/>
  <c r="O45" i="5"/>
  <c r="N45" i="5"/>
  <c r="O44" i="5"/>
  <c r="N44" i="5"/>
  <c r="O43" i="5"/>
  <c r="N43" i="5"/>
  <c r="O42" i="5"/>
  <c r="N42" i="5"/>
  <c r="O41" i="5"/>
  <c r="N41" i="5"/>
  <c r="O40" i="5"/>
  <c r="N40" i="5"/>
  <c r="O39" i="5"/>
  <c r="N39" i="5"/>
  <c r="O38" i="5"/>
  <c r="N38" i="5"/>
  <c r="O37" i="5"/>
  <c r="N37" i="5"/>
  <c r="O36" i="5"/>
  <c r="N36" i="5"/>
  <c r="O35" i="5"/>
  <c r="N35" i="5"/>
  <c r="O34" i="5"/>
  <c r="N34" i="5"/>
  <c r="O33" i="5"/>
  <c r="N3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9" i="5"/>
  <c r="N9" i="5"/>
  <c r="O7" i="5"/>
  <c r="N7" i="5"/>
  <c r="O6" i="5"/>
  <c r="N6" i="5"/>
  <c r="O5" i="5"/>
  <c r="N5" i="5"/>
  <c r="O8" i="5"/>
  <c r="N8" i="5"/>
  <c r="N66" i="5"/>
  <c r="F11" i="5" l="1"/>
  <c r="D83" i="5"/>
  <c r="F83" i="5" s="1"/>
  <c r="N62" i="5"/>
  <c r="N63" i="5"/>
  <c r="E94" i="5" l="1"/>
  <c r="D94" i="5"/>
  <c r="F94" i="5" l="1"/>
  <c r="E35" i="5"/>
  <c r="D35" i="5"/>
  <c r="C35" i="5"/>
  <c r="C50" i="5"/>
  <c r="P60" i="5"/>
  <c r="P61" i="5"/>
  <c r="F35" i="5" l="1"/>
  <c r="P59" i="5"/>
  <c r="O80" i="5"/>
  <c r="N80" i="5"/>
  <c r="E67" i="5" l="1"/>
  <c r="D67" i="5"/>
  <c r="C68" i="5"/>
  <c r="B68" i="5" l="1"/>
  <c r="P44" i="5" l="1"/>
  <c r="P43" i="5"/>
  <c r="P79" i="5"/>
  <c r="P76" i="5"/>
  <c r="P72" i="5"/>
  <c r="P70" i="5"/>
  <c r="P67" i="5"/>
  <c r="P65" i="5"/>
  <c r="P58" i="5"/>
  <c r="P55" i="5"/>
  <c r="P53" i="5"/>
  <c r="P52" i="5"/>
  <c r="P49" i="5"/>
  <c r="P46" i="5"/>
  <c r="P42" i="5"/>
  <c r="P39" i="5"/>
  <c r="P34" i="5"/>
  <c r="P32" i="5"/>
  <c r="P30" i="5"/>
  <c r="P28" i="5"/>
  <c r="P26" i="5"/>
  <c r="P24" i="5"/>
  <c r="P21" i="5"/>
  <c r="P19" i="5"/>
  <c r="P16" i="5"/>
  <c r="P14" i="5"/>
  <c r="P13" i="5"/>
  <c r="P11" i="5"/>
  <c r="P8" i="5"/>
  <c r="P7" i="5"/>
  <c r="E89" i="5" l="1"/>
  <c r="D89" i="5" l="1"/>
  <c r="F89" i="5" s="1"/>
  <c r="P38" i="5" l="1"/>
  <c r="E9" i="5" l="1"/>
  <c r="E64" i="5" l="1"/>
  <c r="E62" i="5"/>
  <c r="E98" i="5" l="1"/>
  <c r="P18" i="5" l="1"/>
  <c r="E95" i="5" l="1"/>
  <c r="E84" i="5"/>
  <c r="E28" i="5"/>
  <c r="D84" i="5" l="1"/>
  <c r="F84" i="5" s="1"/>
  <c r="E60" i="5" l="1"/>
  <c r="P23" i="5" l="1"/>
  <c r="P17" i="5" l="1"/>
  <c r="P20" i="5"/>
  <c r="P12" i="5"/>
  <c r="R17" i="5" l="1"/>
  <c r="Q17" i="5"/>
  <c r="E7" i="5"/>
  <c r="P69" i="5" l="1"/>
  <c r="P31" i="5" l="1"/>
  <c r="E10" i="5" l="1"/>
  <c r="E77" i="5"/>
  <c r="D77" i="5"/>
  <c r="P45" i="5"/>
  <c r="P41" i="5" l="1"/>
  <c r="F77" i="5"/>
  <c r="P40" i="5" l="1"/>
  <c r="Q40" i="5"/>
  <c r="R40" i="5" l="1"/>
  <c r="E106" i="5"/>
  <c r="P71" i="5" l="1"/>
  <c r="P68" i="5" l="1"/>
  <c r="P10" i="5" l="1"/>
  <c r="P15" i="5"/>
  <c r="P25" i="5"/>
  <c r="P27" i="5"/>
  <c r="P29" i="5"/>
  <c r="P33" i="5"/>
  <c r="P51" i="5"/>
  <c r="P54" i="5"/>
  <c r="P64" i="5"/>
  <c r="P66" i="5"/>
  <c r="P5" i="5" l="1"/>
  <c r="P6" i="5"/>
  <c r="P56" i="5"/>
  <c r="P57" i="5"/>
  <c r="P77" i="5"/>
  <c r="P78" i="5"/>
  <c r="P74" i="5"/>
  <c r="P75" i="5"/>
  <c r="P47" i="5"/>
  <c r="P48" i="5"/>
  <c r="D38" i="5"/>
  <c r="C38" i="5"/>
  <c r="C31" i="5"/>
  <c r="C6" i="5"/>
  <c r="P22" i="5" l="1"/>
  <c r="D8" i="5"/>
  <c r="P50" i="5"/>
  <c r="D31" i="5"/>
  <c r="P9" i="5"/>
  <c r="D6" i="5"/>
  <c r="P73" i="5"/>
  <c r="P63" i="5"/>
  <c r="P62" i="5" l="1"/>
  <c r="R68" i="5"/>
  <c r="E108" i="5" l="1"/>
  <c r="E107" i="5"/>
  <c r="E105" i="5"/>
  <c r="E104" i="5"/>
  <c r="E103" i="5"/>
  <c r="E99" i="5"/>
  <c r="E101" i="5"/>
  <c r="E96" i="5"/>
  <c r="E85" i="5" l="1"/>
  <c r="E29" i="5" l="1"/>
  <c r="E36" i="5" l="1"/>
  <c r="R47" i="5"/>
  <c r="R74" i="5" l="1"/>
  <c r="Q47" i="5"/>
  <c r="Q77" i="5"/>
  <c r="Q74" i="5" l="1"/>
  <c r="R77" i="5"/>
  <c r="P89" i="5" l="1"/>
  <c r="O89" i="5"/>
  <c r="R63" i="5" l="1"/>
  <c r="Q63" i="5"/>
  <c r="P90" i="5"/>
  <c r="P91" i="5" s="1"/>
  <c r="R5" i="5" l="1"/>
  <c r="Q56" i="5"/>
  <c r="Q5" i="5"/>
  <c r="R56" i="5" l="1"/>
  <c r="E6" i="5" l="1"/>
  <c r="Q9" i="5" l="1"/>
  <c r="R9" i="5"/>
  <c r="E48" i="5" l="1"/>
  <c r="E34" i="5"/>
  <c r="R22" i="5" l="1"/>
  <c r="Q22" i="5"/>
  <c r="E66" i="5" l="1"/>
  <c r="C92" i="5" l="1"/>
  <c r="C57" i="5"/>
  <c r="E86" i="5" l="1"/>
  <c r="E81" i="5"/>
  <c r="E40" i="5"/>
  <c r="E44" i="5" l="1"/>
  <c r="E82" i="5" l="1"/>
  <c r="E79" i="5" l="1"/>
  <c r="E61" i="5"/>
  <c r="E90" i="5" l="1"/>
  <c r="E70" i="5"/>
  <c r="E97" i="5" l="1"/>
  <c r="E78" i="5"/>
  <c r="E56" i="5"/>
  <c r="E21" i="5" l="1"/>
  <c r="E22" i="5"/>
  <c r="E23" i="5"/>
  <c r="E24" i="5"/>
  <c r="E25" i="5"/>
  <c r="E26" i="5"/>
  <c r="E27" i="5"/>
  <c r="E30" i="5"/>
  <c r="E31" i="5"/>
  <c r="E32" i="5"/>
  <c r="E33" i="5"/>
  <c r="E63" i="5" l="1"/>
  <c r="E13" i="5" l="1"/>
  <c r="E4" i="5"/>
  <c r="E3" i="5"/>
  <c r="E100" i="5" l="1"/>
  <c r="E93" i="5"/>
  <c r="E91" i="5"/>
  <c r="E88" i="5"/>
  <c r="E87" i="5"/>
  <c r="E80" i="5"/>
  <c r="E76" i="5"/>
  <c r="E75" i="5"/>
  <c r="E74" i="5"/>
  <c r="E73" i="5"/>
  <c r="E72" i="5"/>
  <c r="E71" i="5"/>
  <c r="E69" i="5"/>
  <c r="E65" i="5"/>
  <c r="E59" i="5"/>
  <c r="E55" i="5"/>
  <c r="E54" i="5"/>
  <c r="E52" i="5"/>
  <c r="E51" i="5"/>
  <c r="E50" i="5"/>
  <c r="E49" i="5"/>
  <c r="E47" i="5"/>
  <c r="E46" i="5"/>
  <c r="E45" i="5"/>
  <c r="E43" i="5"/>
  <c r="E42" i="5"/>
  <c r="E41" i="5"/>
  <c r="E39" i="5"/>
  <c r="E38" i="5"/>
  <c r="E20" i="5"/>
  <c r="E19" i="5"/>
  <c r="E18" i="5"/>
  <c r="E17" i="5"/>
  <c r="E16" i="5"/>
  <c r="E15" i="5"/>
  <c r="E14" i="5"/>
  <c r="E12" i="5"/>
  <c r="E8" i="5"/>
  <c r="E5" i="5"/>
  <c r="D66" i="5" l="1"/>
  <c r="F66" i="5" s="1"/>
  <c r="D82" i="5" l="1"/>
  <c r="F82" i="5" s="1"/>
  <c r="D70" i="5"/>
  <c r="F70" i="5" l="1"/>
  <c r="Q50" i="5" l="1"/>
  <c r="R50" i="5"/>
  <c r="D86" i="5" l="1"/>
  <c r="F86" i="5" s="1"/>
  <c r="D60" i="5" l="1"/>
  <c r="F60" i="5" s="1"/>
  <c r="Q68" i="5" l="1"/>
  <c r="O90" i="5"/>
  <c r="O91" i="5" s="1"/>
  <c r="F5" i="5" l="1"/>
  <c r="F6" i="5"/>
  <c r="F8" i="5"/>
  <c r="F10" i="5"/>
  <c r="D23" i="5"/>
  <c r="F23" i="5" s="1"/>
  <c r="F30" i="5"/>
  <c r="F31" i="5"/>
  <c r="F32" i="5"/>
  <c r="F44" i="5"/>
  <c r="D48" i="5"/>
  <c r="F51" i="5"/>
  <c r="F52" i="5"/>
  <c r="D56" i="5"/>
  <c r="F56" i="5" s="1"/>
  <c r="D93" i="5" l="1"/>
  <c r="B102" i="5"/>
  <c r="D88" i="5"/>
  <c r="F88" i="5" s="1"/>
  <c r="D79" i="5"/>
  <c r="F79" i="5" s="1"/>
  <c r="D63" i="5"/>
  <c r="F63" i="5" s="1"/>
  <c r="D54" i="5"/>
  <c r="B57" i="5"/>
  <c r="C39" i="5"/>
  <c r="D36" i="5"/>
  <c r="D18" i="5"/>
  <c r="C4" i="5"/>
  <c r="D108" i="5"/>
  <c r="D105" i="5"/>
  <c r="B109" i="5"/>
  <c r="D103" i="5"/>
  <c r="F103" i="5" s="1"/>
  <c r="D98" i="5"/>
  <c r="D96" i="5"/>
  <c r="D78" i="5"/>
  <c r="F78" i="5" s="1"/>
  <c r="D74" i="5"/>
  <c r="F74" i="5" s="1"/>
  <c r="D72" i="5"/>
  <c r="F72" i="5" s="1"/>
  <c r="D65" i="5"/>
  <c r="F65" i="5" s="1"/>
  <c r="D59" i="5"/>
  <c r="F59" i="5" s="1"/>
  <c r="D58" i="5"/>
  <c r="F58" i="5" s="1"/>
  <c r="D49" i="5"/>
  <c r="C41" i="5"/>
  <c r="C40" i="5"/>
  <c r="F38" i="5"/>
  <c r="B53" i="5"/>
  <c r="D34" i="5"/>
  <c r="D29" i="5"/>
  <c r="D28" i="5"/>
  <c r="D26" i="5"/>
  <c r="D25" i="5"/>
  <c r="D21" i="5"/>
  <c r="D20" i="5"/>
  <c r="D19" i="5"/>
  <c r="D15" i="5"/>
  <c r="D14" i="5"/>
  <c r="D101" i="5"/>
  <c r="D90" i="5"/>
  <c r="F90" i="5" s="1"/>
  <c r="D85" i="5"/>
  <c r="F85" i="5" s="1"/>
  <c r="C43" i="5"/>
  <c r="D33" i="5"/>
  <c r="D24" i="5"/>
  <c r="D22" i="5"/>
  <c r="D106" i="5"/>
  <c r="F106" i="5"/>
  <c r="D104" i="5"/>
  <c r="D99" i="5"/>
  <c r="D97" i="5"/>
  <c r="D91" i="5"/>
  <c r="F91" i="5" s="1"/>
  <c r="D81" i="5"/>
  <c r="F81" i="5" s="1"/>
  <c r="D76" i="5"/>
  <c r="F76" i="5" s="1"/>
  <c r="D71" i="5"/>
  <c r="F71" i="5" s="1"/>
  <c r="D64" i="5"/>
  <c r="F48" i="5"/>
  <c r="D55" i="5"/>
  <c r="C42" i="5"/>
  <c r="D17" i="5"/>
  <c r="D16" i="5"/>
  <c r="D13" i="5"/>
  <c r="D12" i="5"/>
  <c r="F12" i="5" s="1"/>
  <c r="D107" i="5"/>
  <c r="D100" i="5"/>
  <c r="D87" i="5"/>
  <c r="F87" i="5" s="1"/>
  <c r="D80" i="5"/>
  <c r="F80" i="5" s="1"/>
  <c r="D62" i="5"/>
  <c r="F62" i="5" s="1"/>
  <c r="C47" i="5"/>
  <c r="D95" i="5"/>
  <c r="D75" i="5"/>
  <c r="F75" i="5" s="1"/>
  <c r="D73" i="5"/>
  <c r="F73" i="5" s="1"/>
  <c r="D69" i="5"/>
  <c r="B92" i="5"/>
  <c r="D61" i="5"/>
  <c r="C46" i="5"/>
  <c r="C45" i="5"/>
  <c r="D27" i="5"/>
  <c r="D53" i="5" l="1"/>
  <c r="C53" i="5"/>
  <c r="F96" i="5"/>
  <c r="F61" i="5"/>
  <c r="D68" i="5"/>
  <c r="F68" i="5" s="1"/>
  <c r="F93" i="5"/>
  <c r="F98" i="5"/>
  <c r="F49" i="5"/>
  <c r="F107" i="5"/>
  <c r="F95" i="5"/>
  <c r="F47" i="5"/>
  <c r="F16" i="5"/>
  <c r="F99" i="5"/>
  <c r="F55" i="5"/>
  <c r="F41" i="5"/>
  <c r="F33" i="5"/>
  <c r="F28" i="5"/>
  <c r="F15" i="5"/>
  <c r="F20" i="5"/>
  <c r="F27" i="5"/>
  <c r="F17" i="5"/>
  <c r="F26" i="5"/>
  <c r="F21" i="5"/>
  <c r="F18" i="5"/>
  <c r="F24" i="5"/>
  <c r="F34" i="5"/>
  <c r="F46" i="5"/>
  <c r="D92" i="5"/>
  <c r="F92" i="5" s="1"/>
  <c r="F105" i="5"/>
  <c r="F104" i="5"/>
  <c r="F22" i="5"/>
  <c r="F43" i="5"/>
  <c r="F101" i="5"/>
  <c r="F19" i="5"/>
  <c r="F25" i="5"/>
  <c r="F29" i="5"/>
  <c r="F40" i="5"/>
  <c r="F50" i="5"/>
  <c r="F54" i="5"/>
  <c r="D57" i="5"/>
  <c r="F57" i="5" s="1"/>
  <c r="F108" i="5"/>
  <c r="F36" i="5"/>
  <c r="F97" i="5"/>
  <c r="F14" i="5"/>
  <c r="F45" i="5"/>
  <c r="F69" i="5"/>
  <c r="F100" i="5"/>
  <c r="F13" i="5"/>
  <c r="F42" i="5"/>
  <c r="D109" i="5"/>
  <c r="F109" i="5" s="1"/>
  <c r="F4" i="5"/>
  <c r="F39" i="5"/>
  <c r="D102" i="5"/>
  <c r="F102" i="5" s="1"/>
  <c r="F53" i="5" l="1"/>
  <c r="M1" i="5" l="1"/>
  <c r="K1" i="5" l="1"/>
  <c r="J1" i="5"/>
  <c r="B37" i="5" l="1"/>
  <c r="H1" i="5" s="1"/>
  <c r="C3" i="5"/>
  <c r="B111" i="5" l="1"/>
  <c r="B113" i="5" s="1"/>
  <c r="F3" i="5"/>
  <c r="I1" i="5" l="1"/>
  <c r="P37" i="5"/>
  <c r="P36" i="5"/>
  <c r="P35" i="5" l="1"/>
  <c r="P80" i="5" l="1"/>
  <c r="P84" i="5"/>
  <c r="P85" i="5" l="1"/>
  <c r="P86" i="5" s="1"/>
  <c r="D37" i="5"/>
  <c r="R35" i="5"/>
  <c r="O84" i="5" l="1"/>
  <c r="P81" i="5"/>
  <c r="O85" i="5" l="1"/>
  <c r="O86" i="5" s="1"/>
  <c r="Q35" i="5"/>
  <c r="F9" i="5"/>
  <c r="C37" i="5"/>
</calcChain>
</file>

<file path=xl/sharedStrings.xml><?xml version="1.0" encoding="utf-8"?>
<sst xmlns="http://schemas.openxmlformats.org/spreadsheetml/2006/main" count="553" uniqueCount="348">
  <si>
    <t>CODIGO</t>
  </si>
  <si>
    <t>ACTIVO</t>
  </si>
  <si>
    <t>CUENTAS DE ORDEN ACREEDORAS (10)</t>
  </si>
  <si>
    <t>CUENTAS DE ORDEN DEUDORAS  (9)</t>
  </si>
  <si>
    <t>AGENCIA NACIONAL DE INFRAESTRUCTURA</t>
  </si>
  <si>
    <t>Propiedades, planta y equipo</t>
  </si>
  <si>
    <t>Cuentas por pagar</t>
  </si>
  <si>
    <t>Otros pasivos</t>
  </si>
  <si>
    <t>Deudoras de control</t>
  </si>
  <si>
    <t>Acreedoras de control</t>
  </si>
  <si>
    <t>Representante Legal</t>
  </si>
  <si>
    <t>PASIVO</t>
  </si>
  <si>
    <t>ANEXO No. 2</t>
  </si>
  <si>
    <t>CORRIENTE (1)</t>
  </si>
  <si>
    <t>Caja</t>
  </si>
  <si>
    <t>Recursos entregados en administración</t>
  </si>
  <si>
    <t>Depósitos entregados en garantía</t>
  </si>
  <si>
    <t>NO CORRIENTE (2)</t>
  </si>
  <si>
    <t>Maquinaria y equipo</t>
  </si>
  <si>
    <t>Equipos de comunicación y computación</t>
  </si>
  <si>
    <t>Bienes y servicios pagados por anticipado</t>
  </si>
  <si>
    <t>CORRIENTE (4)</t>
  </si>
  <si>
    <t>Recursos recibidos en administración</t>
  </si>
  <si>
    <t>Otras cuentas por pagar</t>
  </si>
  <si>
    <t>Capital fiscal</t>
  </si>
  <si>
    <t>Otros Activos</t>
  </si>
  <si>
    <t>NO CORRIENTE (5)</t>
  </si>
  <si>
    <t>Ext</t>
  </si>
  <si>
    <t>Efectivo de uso restringido</t>
  </si>
  <si>
    <t>Otras cuentas por cobrar</t>
  </si>
  <si>
    <t>Propiedades, planta y equipo no explotados</t>
  </si>
  <si>
    <t>Redes, líneas y cables</t>
  </si>
  <si>
    <t>Equipo médico y científico</t>
  </si>
  <si>
    <t>Muebles, enseres y equipo de oficina</t>
  </si>
  <si>
    <t>Equipos de transporte, tracción y elevación</t>
  </si>
  <si>
    <t>Equipos de comedor, cocina, despensa y hotelería</t>
  </si>
  <si>
    <t>Propiedades, planta y equipo en concesión</t>
  </si>
  <si>
    <t>Bienes de uso público en construcción - concesiones</t>
  </si>
  <si>
    <t>Bienes de uso público en servicio</t>
  </si>
  <si>
    <t>Bienes de uso público en servicio - concesiones</t>
  </si>
  <si>
    <t>Activos intangibles</t>
  </si>
  <si>
    <t>Financiamiento interno de largo plazo</t>
  </si>
  <si>
    <t>Adquisición de bienes y servicios nacionales</t>
  </si>
  <si>
    <t>Recursos a favor de terceros</t>
  </si>
  <si>
    <t>Descuentos de nómina</t>
  </si>
  <si>
    <t>Retención en la fuente e impuesto de timbre</t>
  </si>
  <si>
    <t>Beneficios a los empleados</t>
  </si>
  <si>
    <t>Beneficios a los empleados a corto plazo</t>
  </si>
  <si>
    <t>Provisiones</t>
  </si>
  <si>
    <t>Provisiones diversas</t>
  </si>
  <si>
    <t>Garantías</t>
  </si>
  <si>
    <t>Otros pasivos diferidos</t>
  </si>
  <si>
    <t>Patrimonio de las entidades de gobierno</t>
  </si>
  <si>
    <t>Resultados de ejercicios anteriores</t>
  </si>
  <si>
    <t>Activos contingentes</t>
  </si>
  <si>
    <t>Pasivos contingentes</t>
  </si>
  <si>
    <t>CUENTA</t>
  </si>
  <si>
    <t>TOTAL</t>
  </si>
  <si>
    <t>CORRIENTE</t>
  </si>
  <si>
    <t>NO CORRIENTE</t>
  </si>
  <si>
    <t>Impuestos, contribuciones y tasas</t>
  </si>
  <si>
    <t>Efectivo y equivalentes al efectivo</t>
  </si>
  <si>
    <t>Depósitos en instituciones financieras</t>
  </si>
  <si>
    <t>Depreciación acumulada de propiedades, planta y equipo (Cr)</t>
  </si>
  <si>
    <t>Amortización acumulada de activos intangibles (Cr)</t>
  </si>
  <si>
    <t>Deudoras por contra (Cr)</t>
  </si>
  <si>
    <t>Préstamos por pagar</t>
  </si>
  <si>
    <t>Acreedoras por contra (Db)</t>
  </si>
  <si>
    <t>Contribuciones, tasas e ingresos no tributarios</t>
  </si>
  <si>
    <t>Bienes de uso público e históricos y culturales</t>
  </si>
  <si>
    <t>Créditos judiciales</t>
  </si>
  <si>
    <t>Resultado del ejercicio</t>
  </si>
  <si>
    <t>ESTADO DE SITUACIÓN FINANCIERA</t>
  </si>
  <si>
    <t>Subvenciones por pagar</t>
  </si>
  <si>
    <t>Bienes muebles en bodega</t>
  </si>
  <si>
    <t>Litigios y demandas</t>
  </si>
  <si>
    <t>DESCRIPCIÓN</t>
  </si>
  <si>
    <t>1.1.05</t>
  </si>
  <si>
    <t>1.1.10</t>
  </si>
  <si>
    <t>1.1.32</t>
  </si>
  <si>
    <t>1.3.11</t>
  </si>
  <si>
    <t>1.3.84</t>
  </si>
  <si>
    <t>1.9.05</t>
  </si>
  <si>
    <t>1.9.08</t>
  </si>
  <si>
    <t>1.9.09</t>
  </si>
  <si>
    <t>1.6.35</t>
  </si>
  <si>
    <t>1.6.37</t>
  </si>
  <si>
    <t>1.6.50</t>
  </si>
  <si>
    <t>1.6.55</t>
  </si>
  <si>
    <t>1.6.60</t>
  </si>
  <si>
    <t>1.6.65</t>
  </si>
  <si>
    <t>1.6.70</t>
  </si>
  <si>
    <t>1.6.75</t>
  </si>
  <si>
    <t>1.6.80</t>
  </si>
  <si>
    <t>1.6.83</t>
  </si>
  <si>
    <t>1.6.85</t>
  </si>
  <si>
    <t>1.7.06</t>
  </si>
  <si>
    <t>1.7.10</t>
  </si>
  <si>
    <t>1.7.11</t>
  </si>
  <si>
    <t>1.7.85</t>
  </si>
  <si>
    <t>1.9.70</t>
  </si>
  <si>
    <t>1.9.75</t>
  </si>
  <si>
    <t>1.9.89</t>
  </si>
  <si>
    <t>2.3</t>
  </si>
  <si>
    <t>2.4.01</t>
  </si>
  <si>
    <t>2.4.02</t>
  </si>
  <si>
    <t>2.4.07</t>
  </si>
  <si>
    <t>2.4.24</t>
  </si>
  <si>
    <t>2.4.36</t>
  </si>
  <si>
    <t>2.4.40</t>
  </si>
  <si>
    <t>2.4.60</t>
  </si>
  <si>
    <t>2.4.90</t>
  </si>
  <si>
    <t>2.5.11</t>
  </si>
  <si>
    <t>2.7.90</t>
  </si>
  <si>
    <t>2.9</t>
  </si>
  <si>
    <t>2.9.02</t>
  </si>
  <si>
    <t>2.3.14</t>
  </si>
  <si>
    <t>2.7.01</t>
  </si>
  <si>
    <t>2.7.07</t>
  </si>
  <si>
    <t>2.9.90</t>
  </si>
  <si>
    <t>3.1.05</t>
  </si>
  <si>
    <t>3.1.09</t>
  </si>
  <si>
    <t>3.1.10</t>
  </si>
  <si>
    <t>3.1.45</t>
  </si>
  <si>
    <t>4.7.05</t>
  </si>
  <si>
    <t>4.7.22</t>
  </si>
  <si>
    <t>4.8.08</t>
  </si>
  <si>
    <t>5.1.01</t>
  </si>
  <si>
    <t>5.1.03</t>
  </si>
  <si>
    <t>5.1.04</t>
  </si>
  <si>
    <t>5.1.07</t>
  </si>
  <si>
    <t>5.1.11</t>
  </si>
  <si>
    <t>5.1.20</t>
  </si>
  <si>
    <t>5.3.60</t>
  </si>
  <si>
    <t>5.3.64</t>
  </si>
  <si>
    <t>5.3.66</t>
  </si>
  <si>
    <t>5.7.20</t>
  </si>
  <si>
    <t>4.8.02</t>
  </si>
  <si>
    <t>4.1.10</t>
  </si>
  <si>
    <t>5.8.02</t>
  </si>
  <si>
    <t>5.8.04</t>
  </si>
  <si>
    <t>1.7.05</t>
  </si>
  <si>
    <t>1.3.84.90</t>
  </si>
  <si>
    <t>1.9.05.01</t>
  </si>
  <si>
    <t>1.9.08.01</t>
  </si>
  <si>
    <t>2.3.14.07</t>
  </si>
  <si>
    <t>2.3.14.13</t>
  </si>
  <si>
    <t>2.9.02.01</t>
  </si>
  <si>
    <t>2.9.90.04</t>
  </si>
  <si>
    <t>8.1.20</t>
  </si>
  <si>
    <t>8.3.47</t>
  </si>
  <si>
    <t>8.3.90</t>
  </si>
  <si>
    <t>8.9.05</t>
  </si>
  <si>
    <t>8.9.15</t>
  </si>
  <si>
    <t>9.1.20</t>
  </si>
  <si>
    <t>9.1.28</t>
  </si>
  <si>
    <t>9.3.08</t>
  </si>
  <si>
    <t>9.9.05</t>
  </si>
  <si>
    <t>9.9.15</t>
  </si>
  <si>
    <t>5.1.02</t>
  </si>
  <si>
    <t>5.1.08</t>
  </si>
  <si>
    <t>5.3.68</t>
  </si>
  <si>
    <t>5.3.69</t>
  </si>
  <si>
    <t>5.4.24</t>
  </si>
  <si>
    <t>5.8.90</t>
  </si>
  <si>
    <t>1.3.11.16</t>
  </si>
  <si>
    <t>1.3.11.16.001</t>
  </si>
  <si>
    <t>1.3.84.21</t>
  </si>
  <si>
    <t>1.3.84.21.001</t>
  </si>
  <si>
    <t>1.3.84.26</t>
  </si>
  <si>
    <t>1.3.84.26.001</t>
  </si>
  <si>
    <t>1.3.84.27</t>
  </si>
  <si>
    <t>1.3.84.27.001</t>
  </si>
  <si>
    <t>1.3.84.90.001</t>
  </si>
  <si>
    <t>1.9.08.01.001</t>
  </si>
  <si>
    <t>1.9.08.01.002</t>
  </si>
  <si>
    <t>1.9.08.03</t>
  </si>
  <si>
    <t>1.9.08.03.001</t>
  </si>
  <si>
    <t>1.1.32.10</t>
  </si>
  <si>
    <t>1.1.32.10.001</t>
  </si>
  <si>
    <t>1.1.32.10.002</t>
  </si>
  <si>
    <t>2.3.14.07.001</t>
  </si>
  <si>
    <t>2.3.14.13.001</t>
  </si>
  <si>
    <t>2.9.02.01.001</t>
  </si>
  <si>
    <t>2.9.90.04.001</t>
  </si>
  <si>
    <t>1.9.05.01.001</t>
  </si>
  <si>
    <t>CTE</t>
  </si>
  <si>
    <t>NO CTE</t>
  </si>
  <si>
    <t>Deterioro acumulado de bienes de uso público - concesiones (Cr)</t>
  </si>
  <si>
    <t>1.7.91</t>
  </si>
  <si>
    <t>4.4.28</t>
  </si>
  <si>
    <t>1.3.11.01</t>
  </si>
  <si>
    <t>1.3.11.01.001</t>
  </si>
  <si>
    <t>Cuentas por cobrar  (por transacciones con contraprestación)</t>
  </si>
  <si>
    <t>Litigios y mecanismos alternativos de solución de conflictos</t>
  </si>
  <si>
    <t>CUENTAS DE ORDEN</t>
  </si>
  <si>
    <t>Bienes entregados a terceros</t>
  </si>
  <si>
    <t>Otras cuentas deudoras de control</t>
  </si>
  <si>
    <t>Activos contingentes por contra (cr)</t>
  </si>
  <si>
    <t>Deudoras de control por contra (cr)</t>
  </si>
  <si>
    <t>Garantías contractuales</t>
  </si>
  <si>
    <t>Recursos administrados en nombre de terceros</t>
  </si>
  <si>
    <t>Pasivos contingentes por contra (db)</t>
  </si>
  <si>
    <t>Acreedoras de control por contra (db)</t>
  </si>
  <si>
    <t>PATRIMONIO</t>
  </si>
  <si>
    <t>TOTAL PATRIMONIO (7)</t>
  </si>
  <si>
    <t>Cuentas por cobrar  (por transacciones sin contraprestación)</t>
  </si>
  <si>
    <t>Cuentas por cobrar</t>
  </si>
  <si>
    <t>Cuentas por cobrar por transacciones con contraprestación</t>
  </si>
  <si>
    <t>Cuentas por cobrar por transacciones sin contraprestación</t>
  </si>
  <si>
    <t>5.4.23</t>
  </si>
  <si>
    <t>8.3.15</t>
  </si>
  <si>
    <t>Bienes y derechos retirados</t>
  </si>
  <si>
    <t>2.4.40.11</t>
  </si>
  <si>
    <t>2.4.40.11.001</t>
  </si>
  <si>
    <t>2.4.40.14</t>
  </si>
  <si>
    <t>2.4.40.14.001</t>
  </si>
  <si>
    <t>CÓDIGO</t>
  </si>
  <si>
    <t>1.1</t>
  </si>
  <si>
    <t>1.3</t>
  </si>
  <si>
    <t>1.9</t>
  </si>
  <si>
    <t>1.6</t>
  </si>
  <si>
    <t>1.7</t>
  </si>
  <si>
    <t>2.4</t>
  </si>
  <si>
    <t>2.5</t>
  </si>
  <si>
    <t>2.7</t>
  </si>
  <si>
    <t>3.1</t>
  </si>
  <si>
    <t>8.1</t>
  </si>
  <si>
    <t>8.3</t>
  </si>
  <si>
    <t>8.9</t>
  </si>
  <si>
    <t>9.1</t>
  </si>
  <si>
    <t>9.3</t>
  </si>
  <si>
    <t>9.9</t>
  </si>
  <si>
    <t>9.3.90</t>
  </si>
  <si>
    <t>Otras cuentas acreedoras de control</t>
  </si>
  <si>
    <t>1.3.86</t>
  </si>
  <si>
    <t>1.3.86.14</t>
  </si>
  <si>
    <t>1.3.86.14.001</t>
  </si>
  <si>
    <t>1.3.86.90</t>
  </si>
  <si>
    <t>1.3.86.90.001</t>
  </si>
  <si>
    <t>5.3.47</t>
  </si>
  <si>
    <t>Deterioro acumulado de cuentas por cobrar (Cr)</t>
  </si>
  <si>
    <t>NOTA</t>
  </si>
  <si>
    <t>Recursos de la entidad concedente en patrimonios autónomos constituidos por concesionarios privados</t>
  </si>
  <si>
    <t>1.3.11.02</t>
  </si>
  <si>
    <t>1.3.11.02.004</t>
  </si>
  <si>
    <t>1.3.84.39</t>
  </si>
  <si>
    <t>1.3.84.39.001</t>
  </si>
  <si>
    <t>1.3.38</t>
  </si>
  <si>
    <t>Sentencias, laudos arbitrales y conciliaciones extrajudiciales a favor de la entidad</t>
  </si>
  <si>
    <t>1.3.11.02.003</t>
  </si>
  <si>
    <t>1.3.38.05</t>
  </si>
  <si>
    <t>1.3.38.05.001</t>
  </si>
  <si>
    <t>1.3.84.10</t>
  </si>
  <si>
    <t>1.3.84.10.001</t>
  </si>
  <si>
    <t>4.7.20</t>
  </si>
  <si>
    <t>1.7.87</t>
  </si>
  <si>
    <t>5.3.75</t>
  </si>
  <si>
    <t>8.1.90</t>
  </si>
  <si>
    <t>Otros activos contingentes</t>
  </si>
  <si>
    <t>Depreciación acumulada de bienes de uso público en servicio - concesiones (Cr)</t>
  </si>
  <si>
    <t>1.3.38.02</t>
  </si>
  <si>
    <t>1.3.38.02.001</t>
  </si>
  <si>
    <t>8.3.61</t>
  </si>
  <si>
    <t>Responsabilidades en proceso</t>
  </si>
  <si>
    <t>4.8.06</t>
  </si>
  <si>
    <t>1.3.85</t>
  </si>
  <si>
    <t>1.3.85.90</t>
  </si>
  <si>
    <t>1.3.85.90.001</t>
  </si>
  <si>
    <t>Cuentas por cobrar de difícil recaudo</t>
  </si>
  <si>
    <t>1.9.09.03</t>
  </si>
  <si>
    <t>1.9.09.03.001</t>
  </si>
  <si>
    <t>4.8.30</t>
  </si>
  <si>
    <t>5.8.03</t>
  </si>
  <si>
    <t>(Expresados en pesos colombianos)</t>
  </si>
  <si>
    <t>CARMEN ESTELA HERRERA GUERRA</t>
  </si>
  <si>
    <t>C.C. No. 64.696.912</t>
  </si>
  <si>
    <t>T.P. No.  104408 - T</t>
  </si>
  <si>
    <t>1.3.85.20</t>
  </si>
  <si>
    <t>1.3.85.20.001</t>
  </si>
  <si>
    <t>1.3.86.19</t>
  </si>
  <si>
    <t>1.3.86.19.001</t>
  </si>
  <si>
    <t>1.</t>
  </si>
  <si>
    <t>2.</t>
  </si>
  <si>
    <t>3.</t>
  </si>
  <si>
    <t>4.</t>
  </si>
  <si>
    <t>SALDO FINAL (pesos)</t>
  </si>
  <si>
    <t>SALDO FINAL CORRIENTE(Pesos)</t>
  </si>
  <si>
    <t>SALDO FINAL NO CORRIENTE(Pesos)</t>
  </si>
  <si>
    <t>4.8.31</t>
  </si>
  <si>
    <t>5.3.73</t>
  </si>
  <si>
    <t>8.1.28</t>
  </si>
  <si>
    <t>Garantias Contractuales</t>
  </si>
  <si>
    <t>Depreciación acumulada de bienes de uso público en servicio (Cr)</t>
  </si>
  <si>
    <t>PASIVOS</t>
  </si>
  <si>
    <t>TOTAL PASIVOS (6)</t>
  </si>
  <si>
    <t>TOTAL PASIVOS Y PATRIMONIO (8)</t>
  </si>
  <si>
    <t>ACTIVOS</t>
  </si>
  <si>
    <t>TOTAL  ACTIVOS (3)</t>
  </si>
  <si>
    <t>1.9.86</t>
  </si>
  <si>
    <t>1.9.86.09</t>
  </si>
  <si>
    <t>1.9.86.09.001</t>
  </si>
  <si>
    <t>Activos diferidos</t>
  </si>
  <si>
    <t>FRANCISCO OSPINA RAMÍREZ</t>
  </si>
  <si>
    <t>C.C. No. 80.764.396</t>
  </si>
  <si>
    <t>DISTRIBUCION  JUNIO-  comprueba</t>
  </si>
  <si>
    <t>1.5.14</t>
  </si>
  <si>
    <t>1.5</t>
  </si>
  <si>
    <t>Inventarios</t>
  </si>
  <si>
    <t>Materiales y suministros</t>
  </si>
  <si>
    <t>JUNIO DE 2024</t>
  </si>
  <si>
    <t>Experto G3 06 con funciones de Contadora</t>
  </si>
  <si>
    <t>DISTRIBUCION SEPTIEMBRE 2024- cifras en pesos</t>
  </si>
  <si>
    <t>1.3.11.04</t>
  </si>
  <si>
    <t>1.3.11.04.005</t>
  </si>
  <si>
    <t>1.9.09.02</t>
  </si>
  <si>
    <t>1.9.09.02.001</t>
  </si>
  <si>
    <t>1.9.70.07</t>
  </si>
  <si>
    <t>1.9.70.07.001</t>
  </si>
  <si>
    <t>1.9.70.08</t>
  </si>
  <si>
    <t>1.9.70.08.001</t>
  </si>
  <si>
    <t>1.9.70.08.002</t>
  </si>
  <si>
    <t>1.9.70.12</t>
  </si>
  <si>
    <t>1.9.70.12.001</t>
  </si>
  <si>
    <t>1.9.75.07</t>
  </si>
  <si>
    <t>1.9.75.07.001</t>
  </si>
  <si>
    <t>1.9.75.08</t>
  </si>
  <si>
    <t>1.9.75.08.001</t>
  </si>
  <si>
    <t>1.9.75.11</t>
  </si>
  <si>
    <t>1.9.75.11.001</t>
  </si>
  <si>
    <t>1.9.89.01</t>
  </si>
  <si>
    <t>1.9.89.01.001</t>
  </si>
  <si>
    <t>2.4.90.58</t>
  </si>
  <si>
    <t>2.4.90.58.001</t>
  </si>
  <si>
    <t>2.7.01.01</t>
  </si>
  <si>
    <t>2.7.01.01.001</t>
  </si>
  <si>
    <t>2.7.01.03</t>
  </si>
  <si>
    <t>2.7.01.03.001</t>
  </si>
  <si>
    <t>2.7.01.05</t>
  </si>
  <si>
    <t>2.7.01.05.001</t>
  </si>
  <si>
    <t>2.7.01.90</t>
  </si>
  <si>
    <t>2.7.01.90.001</t>
  </si>
  <si>
    <t>2.7.07.02</t>
  </si>
  <si>
    <t>2.7.07.02.001</t>
  </si>
  <si>
    <t>2.7.90.15</t>
  </si>
  <si>
    <t>2.7.90.15.001</t>
  </si>
  <si>
    <t>SEPTIEMBRE DE 2024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</si>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</sst>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\ _€_-;\-* #,##0\ _€_-;_-* &quot;-&quot;??\ _€_-;_-@_-"/>
    <numFmt numFmtId="168" formatCode="#,##0.0"/>
    <numFmt numFmtId="169" formatCode="#,##0.000"/>
    <numFmt numFmtId="170" formatCode="#,##0.00_ ;\-#,##0.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3">
    <xf numFmtId="0" fontId="0" fillId="0" borderId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164" fontId="19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3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/>
    <xf numFmtId="0" fontId="12" fillId="0" borderId="0" xfId="4"/>
    <xf numFmtId="1" fontId="12" fillId="0" borderId="0" xfId="4" applyNumberFormat="1"/>
    <xf numFmtId="3" fontId="11" fillId="0" borderId="0" xfId="4" applyNumberFormat="1" applyFont="1"/>
    <xf numFmtId="3" fontId="12" fillId="0" borderId="0" xfId="4" applyNumberFormat="1"/>
    <xf numFmtId="0" fontId="11" fillId="0" borderId="0" xfId="4" applyFont="1"/>
    <xf numFmtId="0" fontId="11" fillId="0" borderId="0" xfId="4" applyFont="1" applyAlignment="1">
      <alignment horizontal="left"/>
    </xf>
    <xf numFmtId="0" fontId="12" fillId="0" borderId="0" xfId="4" applyAlignment="1">
      <alignment horizontal="center"/>
    </xf>
    <xf numFmtId="1" fontId="11" fillId="0" borderId="0" xfId="4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1" fontId="12" fillId="0" borderId="0" xfId="4" applyNumberFormat="1" applyAlignment="1">
      <alignment horizontal="center"/>
    </xf>
    <xf numFmtId="0" fontId="0" fillId="0" borderId="0" xfId="0" applyAlignment="1">
      <alignment horizontal="center" vertical="center" wrapText="1"/>
    </xf>
    <xf numFmtId="167" fontId="0" fillId="0" borderId="0" xfId="1" applyNumberFormat="1" applyFont="1" applyAlignment="1">
      <alignment horizontal="center" vertical="center" wrapText="1"/>
    </xf>
    <xf numFmtId="167" fontId="0" fillId="0" borderId="0" xfId="1" applyNumberFormat="1" applyFont="1"/>
    <xf numFmtId="0" fontId="15" fillId="0" borderId="0" xfId="4" applyFont="1"/>
    <xf numFmtId="167" fontId="11" fillId="0" borderId="0" xfId="1" applyNumberFormat="1" applyFont="1"/>
    <xf numFmtId="3" fontId="0" fillId="0" borderId="0" xfId="0" applyNumberFormat="1"/>
    <xf numFmtId="0" fontId="10" fillId="0" borderId="0" xfId="4" applyFont="1"/>
    <xf numFmtId="0" fontId="17" fillId="0" borderId="0" xfId="0" applyFont="1"/>
    <xf numFmtId="0" fontId="10" fillId="0" borderId="0" xfId="0" applyFont="1"/>
    <xf numFmtId="164" fontId="0" fillId="0" borderId="0" xfId="9" applyFont="1"/>
    <xf numFmtId="164" fontId="0" fillId="0" borderId="0" xfId="0" applyNumberFormat="1"/>
    <xf numFmtId="0" fontId="0" fillId="0" borderId="1" xfId="0" applyBorder="1"/>
    <xf numFmtId="164" fontId="0" fillId="0" borderId="1" xfId="9" applyFont="1" applyBorder="1"/>
    <xf numFmtId="4" fontId="0" fillId="0" borderId="0" xfId="0" applyNumberFormat="1"/>
    <xf numFmtId="164" fontId="0" fillId="4" borderId="0" xfId="0" applyNumberFormat="1" applyFill="1"/>
    <xf numFmtId="0" fontId="11" fillId="0" borderId="0" xfId="0" applyFont="1"/>
    <xf numFmtId="167" fontId="10" fillId="0" borderId="0" xfId="1" applyNumberFormat="1" applyFont="1" applyAlignment="1">
      <alignment horizontal="center" vertical="center" wrapText="1"/>
    </xf>
    <xf numFmtId="0" fontId="20" fillId="0" borderId="1" xfId="0" applyFont="1" applyBorder="1"/>
    <xf numFmtId="0" fontId="20" fillId="5" borderId="1" xfId="0" applyFont="1" applyFill="1" applyBorder="1"/>
    <xf numFmtId="43" fontId="0" fillId="0" borderId="0" xfId="0" applyNumberFormat="1"/>
    <xf numFmtId="168" fontId="15" fillId="0" borderId="0" xfId="4" applyNumberFormat="1" applyFont="1"/>
    <xf numFmtId="0" fontId="20" fillId="6" borderId="1" xfId="0" applyFont="1" applyFill="1" applyBorder="1"/>
    <xf numFmtId="0" fontId="0" fillId="6" borderId="0" xfId="0" applyFill="1"/>
    <xf numFmtId="0" fontId="11" fillId="0" borderId="0" xfId="0" applyFont="1" applyAlignment="1">
      <alignment horizontal="center" vertical="center" wrapText="1"/>
    </xf>
    <xf numFmtId="0" fontId="11" fillId="0" borderId="0" xfId="4" applyFont="1" applyAlignment="1">
      <alignment horizontal="center"/>
    </xf>
    <xf numFmtId="168" fontId="11" fillId="0" borderId="0" xfId="4" applyNumberFormat="1" applyFont="1" applyAlignment="1">
      <alignment horizontal="center" vertical="center"/>
    </xf>
    <xf numFmtId="168" fontId="11" fillId="0" borderId="1" xfId="4" applyNumberFormat="1" applyFont="1" applyBorder="1" applyAlignment="1">
      <alignment horizontal="center" vertical="center"/>
    </xf>
    <xf numFmtId="3" fontId="11" fillId="0" borderId="1" xfId="4" applyNumberFormat="1" applyFont="1" applyBorder="1"/>
    <xf numFmtId="3" fontId="11" fillId="0" borderId="1" xfId="4" applyNumberFormat="1" applyFont="1" applyBorder="1" applyAlignment="1">
      <alignment horizontal="center" vertical="center"/>
    </xf>
    <xf numFmtId="164" fontId="0" fillId="0" borderId="1" xfId="0" applyNumberFormat="1" applyBorder="1"/>
    <xf numFmtId="0" fontId="10" fillId="0" borderId="1" xfId="0" applyFont="1" applyBorder="1" applyAlignment="1">
      <alignment horizontal="center"/>
    </xf>
    <xf numFmtId="168" fontId="12" fillId="0" borderId="0" xfId="4" applyNumberFormat="1"/>
    <xf numFmtId="168" fontId="11" fillId="0" borderId="0" xfId="4" applyNumberFormat="1" applyFont="1" applyAlignment="1">
      <alignment horizontal="center"/>
    </xf>
    <xf numFmtId="3" fontId="10" fillId="0" borderId="0" xfId="4" applyNumberFormat="1" applyFont="1"/>
    <xf numFmtId="0" fontId="11" fillId="0" borderId="1" xfId="4" applyFont="1" applyBorder="1" applyAlignment="1">
      <alignment horizontal="center"/>
    </xf>
    <xf numFmtId="168" fontId="15" fillId="0" borderId="0" xfId="1" applyNumberFormat="1" applyFont="1" applyFill="1" applyBorder="1"/>
    <xf numFmtId="3" fontId="21" fillId="0" borderId="0" xfId="4" applyNumberFormat="1" applyFont="1"/>
    <xf numFmtId="0" fontId="18" fillId="0" borderId="0" xfId="4" applyFont="1"/>
    <xf numFmtId="0" fontId="10" fillId="0" borderId="0" xfId="4" applyFont="1" applyAlignment="1">
      <alignment horizontal="center"/>
    </xf>
    <xf numFmtId="3" fontId="15" fillId="0" borderId="0" xfId="4" applyNumberFormat="1" applyFont="1"/>
    <xf numFmtId="167" fontId="12" fillId="0" borderId="0" xfId="1" applyNumberFormat="1" applyFont="1" applyFill="1"/>
    <xf numFmtId="167" fontId="11" fillId="3" borderId="0" xfId="1" applyNumberFormat="1" applyFont="1" applyFill="1"/>
    <xf numFmtId="167" fontId="0" fillId="7" borderId="0" xfId="1" applyNumberFormat="1" applyFont="1" applyFill="1"/>
    <xf numFmtId="0" fontId="22" fillId="0" borderId="1" xfId="0" applyFont="1" applyBorder="1"/>
    <xf numFmtId="164" fontId="11" fillId="0" borderId="1" xfId="9" applyFont="1" applyBorder="1"/>
    <xf numFmtId="0" fontId="22" fillId="5" borderId="1" xfId="0" applyFont="1" applyFill="1" applyBorder="1"/>
    <xf numFmtId="0" fontId="22" fillId="6" borderId="1" xfId="0" applyFont="1" applyFill="1" applyBorder="1"/>
    <xf numFmtId="0" fontId="11" fillId="6" borderId="0" xfId="0" applyFont="1" applyFill="1"/>
    <xf numFmtId="167" fontId="10" fillId="0" borderId="1" xfId="1" applyNumberFormat="1" applyFont="1" applyBorder="1" applyAlignment="1">
      <alignment horizontal="center"/>
    </xf>
    <xf numFmtId="3" fontId="12" fillId="0" borderId="0" xfId="4" applyNumberFormat="1" applyAlignment="1">
      <alignment vertical="center"/>
    </xf>
    <xf numFmtId="167" fontId="10" fillId="0" borderId="0" xfId="1" applyNumberFormat="1" applyFont="1" applyBorder="1" applyAlignment="1">
      <alignment horizontal="center"/>
    </xf>
    <xf numFmtId="168" fontId="24" fillId="0" borderId="0" xfId="1" applyNumberFormat="1" applyFont="1" applyFill="1" applyBorder="1" applyAlignment="1">
      <alignment horizontal="center"/>
    </xf>
    <xf numFmtId="0" fontId="10" fillId="7" borderId="0" xfId="0" applyFont="1" applyFill="1"/>
    <xf numFmtId="0" fontId="0" fillId="0" borderId="0" xfId="0" applyAlignment="1">
      <alignment horizontal="center"/>
    </xf>
    <xf numFmtId="1" fontId="10" fillId="0" borderId="0" xfId="4" applyNumberFormat="1" applyFont="1" applyAlignment="1">
      <alignment horizontal="center"/>
    </xf>
    <xf numFmtId="1" fontId="12" fillId="0" borderId="0" xfId="4" applyNumberFormat="1" applyAlignment="1">
      <alignment horizontal="center" vertical="center"/>
    </xf>
    <xf numFmtId="0" fontId="10" fillId="0" borderId="0" xfId="4" applyFont="1" applyAlignment="1">
      <alignment horizontal="left"/>
    </xf>
    <xf numFmtId="44" fontId="0" fillId="0" borderId="0" xfId="0" applyNumberFormat="1"/>
    <xf numFmtId="0" fontId="0" fillId="4" borderId="0" xfId="0" applyFill="1"/>
    <xf numFmtId="0" fontId="0" fillId="7" borderId="0" xfId="0" applyFill="1"/>
    <xf numFmtId="0" fontId="0" fillId="8" borderId="0" xfId="0" applyFill="1"/>
    <xf numFmtId="166" fontId="0" fillId="0" borderId="3" xfId="1" applyFont="1" applyBorder="1" applyAlignment="1">
      <alignment horizontal="right" wrapText="1"/>
    </xf>
    <xf numFmtId="167" fontId="0" fillId="0" borderId="0" xfId="1" applyNumberFormat="1" applyFont="1" applyFill="1"/>
    <xf numFmtId="0" fontId="0" fillId="9" borderId="0" xfId="0" applyFill="1"/>
    <xf numFmtId="0" fontId="0" fillId="5" borderId="0" xfId="0" applyFill="1"/>
    <xf numFmtId="167" fontId="10" fillId="0" borderId="0" xfId="1" applyNumberFormat="1" applyFont="1" applyFill="1" applyBorder="1"/>
    <xf numFmtId="1" fontId="10" fillId="0" borderId="0" xfId="4" applyNumberFormat="1" applyFont="1"/>
    <xf numFmtId="0" fontId="0" fillId="10" borderId="0" xfId="0" applyFill="1"/>
    <xf numFmtId="168" fontId="11" fillId="0" borderId="0" xfId="13" applyNumberFormat="1" applyFont="1"/>
    <xf numFmtId="168" fontId="11" fillId="0" borderId="0" xfId="13" applyNumberFormat="1" applyFont="1" applyAlignment="1">
      <alignment horizontal="left"/>
    </xf>
    <xf numFmtId="49" fontId="10" fillId="0" borderId="0" xfId="0" applyNumberFormat="1" applyFont="1"/>
    <xf numFmtId="0" fontId="24" fillId="0" borderId="0" xfId="4" applyFont="1" applyAlignment="1">
      <alignment horizontal="center"/>
    </xf>
    <xf numFmtId="3" fontId="24" fillId="0" borderId="0" xfId="4" applyNumberFormat="1" applyFont="1" applyAlignment="1">
      <alignment horizontal="center"/>
    </xf>
    <xf numFmtId="0" fontId="24" fillId="0" borderId="0" xfId="4" applyFont="1"/>
    <xf numFmtId="168" fontId="24" fillId="0" borderId="0" xfId="0" applyNumberFormat="1" applyFont="1" applyAlignment="1">
      <alignment horizontal="center"/>
    </xf>
    <xf numFmtId="0" fontId="10" fillId="0" borderId="0" xfId="4" applyFont="1" applyAlignment="1">
      <alignment horizontal="justify" vertical="center" wrapText="1"/>
    </xf>
    <xf numFmtId="0" fontId="10" fillId="0" borderId="0" xfId="4" applyFont="1" applyAlignment="1">
      <alignment wrapText="1"/>
    </xf>
    <xf numFmtId="1" fontId="10" fillId="0" borderId="0" xfId="4" applyNumberFormat="1" applyFont="1" applyAlignment="1">
      <alignment horizontal="left"/>
    </xf>
    <xf numFmtId="3" fontId="11" fillId="0" borderId="0" xfId="4" applyNumberFormat="1" applyFont="1" applyAlignment="1">
      <alignment vertical="center"/>
    </xf>
    <xf numFmtId="0" fontId="12" fillId="0" borderId="0" xfId="4" applyAlignment="1">
      <alignment horizontal="justify" vertical="center" wrapText="1"/>
    </xf>
    <xf numFmtId="0" fontId="11" fillId="0" borderId="0" xfId="4" applyFont="1" applyAlignment="1">
      <alignment wrapText="1"/>
    </xf>
    <xf numFmtId="0" fontId="12" fillId="0" borderId="0" xfId="4" applyAlignment="1">
      <alignment horizontal="left"/>
    </xf>
    <xf numFmtId="1" fontId="15" fillId="0" borderId="0" xfId="4" applyNumberFormat="1" applyFont="1"/>
    <xf numFmtId="44" fontId="25" fillId="0" borderId="0" xfId="0" applyNumberFormat="1" applyFont="1"/>
    <xf numFmtId="167" fontId="10" fillId="0" borderId="0" xfId="1" applyNumberFormat="1" applyFont="1" applyFill="1"/>
    <xf numFmtId="168" fontId="11" fillId="0" borderId="2" xfId="4" applyNumberFormat="1" applyFont="1" applyBorder="1" applyAlignment="1">
      <alignment horizontal="center" vertical="center"/>
    </xf>
    <xf numFmtId="0" fontId="10" fillId="11" borderId="0" xfId="0" applyFont="1" applyFill="1"/>
    <xf numFmtId="170" fontId="0" fillId="0" borderId="0" xfId="0" applyNumberFormat="1"/>
    <xf numFmtId="7" fontId="0" fillId="0" borderId="0" xfId="0" applyNumberFormat="1"/>
    <xf numFmtId="4" fontId="16" fillId="0" borderId="0" xfId="0" applyNumberFormat="1" applyFont="1"/>
    <xf numFmtId="169" fontId="18" fillId="0" borderId="0" xfId="1" applyNumberFormat="1" applyFont="1" applyFill="1" applyBorder="1"/>
    <xf numFmtId="166" fontId="18" fillId="0" borderId="0" xfId="1" applyFont="1" applyFill="1" applyBorder="1"/>
    <xf numFmtId="166" fontId="20" fillId="5" borderId="1" xfId="1" applyFont="1" applyFill="1" applyBorder="1"/>
    <xf numFmtId="166" fontId="15" fillId="7" borderId="1" xfId="1" applyFont="1" applyFill="1" applyBorder="1"/>
    <xf numFmtId="166" fontId="20" fillId="0" borderId="1" xfId="1" applyFont="1" applyFill="1" applyBorder="1"/>
    <xf numFmtId="166" fontId="20" fillId="2" borderId="1" xfId="1" applyFont="1" applyFill="1" applyBorder="1"/>
    <xf numFmtId="0" fontId="20" fillId="2" borderId="1" xfId="0" applyFont="1" applyFill="1" applyBorder="1"/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166" fontId="20" fillId="12" borderId="1" xfId="1" applyFont="1" applyFill="1" applyBorder="1"/>
    <xf numFmtId="166" fontId="20" fillId="0" borderId="1" xfId="1" applyFont="1" applyBorder="1"/>
    <xf numFmtId="166" fontId="0" fillId="2" borderId="3" xfId="1" applyFont="1" applyFill="1" applyBorder="1" applyAlignment="1">
      <alignment horizontal="right" wrapText="1"/>
    </xf>
    <xf numFmtId="166" fontId="15" fillId="0" borderId="1" xfId="1" applyFont="1" applyBorder="1"/>
    <xf numFmtId="166" fontId="15" fillId="2" borderId="1" xfId="1" applyFont="1" applyFill="1" applyBorder="1"/>
    <xf numFmtId="166" fontId="11" fillId="4" borderId="1" xfId="1" applyFont="1" applyFill="1" applyBorder="1"/>
    <xf numFmtId="1" fontId="10" fillId="0" borderId="0" xfId="4" applyNumberFormat="1" applyFont="1" applyAlignment="1">
      <alignment horizontal="center" vertical="center"/>
    </xf>
    <xf numFmtId="3" fontId="12" fillId="0" borderId="0" xfId="4" applyNumberFormat="1" applyAlignment="1">
      <alignment horizontal="right" vertical="center"/>
    </xf>
    <xf numFmtId="3" fontId="10" fillId="2" borderId="0" xfId="4" applyNumberFormat="1" applyFont="1" applyFill="1"/>
    <xf numFmtId="3" fontId="12" fillId="2" borderId="0" xfId="4" applyNumberFormat="1" applyFill="1"/>
    <xf numFmtId="43" fontId="12" fillId="0" borderId="0" xfId="4" applyNumberFormat="1"/>
    <xf numFmtId="0" fontId="11" fillId="0" borderId="0" xfId="4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</cellXfs>
  <cellStyles count="83">
    <cellStyle name="Millares" xfId="1" builtinId="3"/>
    <cellStyle name="Millares 2" xfId="2" xr:uid="{00000000-0005-0000-0000-000001000000}"/>
    <cellStyle name="Millares 2 2" xfId="11" xr:uid="{00000000-0005-0000-0000-000002000000}"/>
    <cellStyle name="Millares 3" xfId="3" xr:uid="{00000000-0005-0000-0000-000003000000}"/>
    <cellStyle name="Millares 3 10" xfId="67" xr:uid="{CD6C2EEA-E4DE-491B-917E-D10EE2B0E9DC}"/>
    <cellStyle name="Millares 3 2" xfId="12" xr:uid="{00000000-0005-0000-0000-000004000000}"/>
    <cellStyle name="Millares 3 2 2" xfId="33" xr:uid="{8DB8D57E-39E9-436A-936E-CA33E7570FBE}"/>
    <cellStyle name="Millares 3 2 3" xfId="39" xr:uid="{9FD89BFC-48E5-47EE-A10E-3A6665143FEF}"/>
    <cellStyle name="Millares 3 2 4" xfId="48" xr:uid="{A229A532-05FD-4275-8CB8-E816FC15AA36}"/>
    <cellStyle name="Millares 3 2 5" xfId="57" xr:uid="{D62463D9-B21A-47EE-A40F-AC0A5013D0A8}"/>
    <cellStyle name="Millares 3 2 6" xfId="70" xr:uid="{56F405B8-6223-4A47-AA0E-6D7708CAC8BD}"/>
    <cellStyle name="Millares 3 3" xfId="19" xr:uid="{00000000-0005-0000-0000-000005000000}"/>
    <cellStyle name="Millares 3 3 2" xfId="42" xr:uid="{2EACFDB3-3458-4B79-8A2F-4980D30E254A}"/>
    <cellStyle name="Millares 3 3 3" xfId="51" xr:uid="{1C24990F-0347-49F5-9D4F-FA02264F4A1A}"/>
    <cellStyle name="Millares 3 3 4" xfId="60" xr:uid="{4C080736-53C9-48F2-9A10-F98115D5AF10}"/>
    <cellStyle name="Millares 3 3 5" xfId="73" xr:uid="{223A4151-6A9D-40E3-B2BA-E0860D598913}"/>
    <cellStyle name="Millares 3 4" xfId="22" xr:uid="{7DC21089-858D-428A-A3DE-E564DDD44E2F}"/>
    <cellStyle name="Millares 3 4 2" xfId="63" xr:uid="{FA1FB264-7C9E-43B5-84CE-FA6484DA76EF}"/>
    <cellStyle name="Millares 3 4 3" xfId="76" xr:uid="{AE62BE88-F8A6-4E7A-BDC0-F72AA1CFDB59}"/>
    <cellStyle name="Millares 3 5" xfId="27" xr:uid="{26BF675E-8CFE-4E7E-9F71-07EFE6AD770B}"/>
    <cellStyle name="Millares 3 5 2" xfId="80" xr:uid="{8C035F13-ACFE-4E35-9C4F-3A075F825ECE}"/>
    <cellStyle name="Millares 3 6" xfId="30" xr:uid="{517985BC-F5D2-4A35-A3AF-6841EB38C1D3}"/>
    <cellStyle name="Millares 3 7" xfId="36" xr:uid="{2EB71E0F-384C-43A9-95EF-942D5DE1E4D8}"/>
    <cellStyle name="Millares 3 8" xfId="45" xr:uid="{B322B2FC-5D52-4205-A1EF-6F6E2452FCF5}"/>
    <cellStyle name="Millares 3 9" xfId="54" xr:uid="{4D852E35-A06F-4D1D-B3EC-829FC6C6D575}"/>
    <cellStyle name="Moneda" xfId="9" builtinId="4"/>
    <cellStyle name="Moneda 2" xfId="18" xr:uid="{00000000-0005-0000-0000-000007000000}"/>
    <cellStyle name="Normal" xfId="0" builtinId="0"/>
    <cellStyle name="Normal 2" xfId="4" xr:uid="{00000000-0005-0000-0000-000009000000}"/>
    <cellStyle name="Normal 2 2" xfId="5" xr:uid="{00000000-0005-0000-0000-00000A000000}"/>
    <cellStyle name="Normal 2 2 10" xfId="68" xr:uid="{49ACC55C-CB73-4BBB-94FB-A4C5FEA12093}"/>
    <cellStyle name="Normal 2 2 2" xfId="14" xr:uid="{00000000-0005-0000-0000-00000B000000}"/>
    <cellStyle name="Normal 2 2 2 2" xfId="34" xr:uid="{AD245E3B-C612-4401-898B-1F26D31E807B}"/>
    <cellStyle name="Normal 2 2 2 3" xfId="40" xr:uid="{CEFB9B75-8240-4C0A-AA67-058C6C3DD540}"/>
    <cellStyle name="Normal 2 2 2 4" xfId="49" xr:uid="{28815DF6-1962-4E2F-9C7C-5FACB775DA3E}"/>
    <cellStyle name="Normal 2 2 2 5" xfId="58" xr:uid="{8057BB05-14DA-4132-BF1A-681850D866D6}"/>
    <cellStyle name="Normal 2 2 2 6" xfId="71" xr:uid="{C1D0458A-F302-4B11-A4D4-75AFA3F2D29F}"/>
    <cellStyle name="Normal 2 2 3" xfId="20" xr:uid="{00000000-0005-0000-0000-00000C000000}"/>
    <cellStyle name="Normal 2 2 3 2" xfId="43" xr:uid="{7D0629B3-828A-4A10-A8C0-4279C5A85DFA}"/>
    <cellStyle name="Normal 2 2 3 3" xfId="52" xr:uid="{15A4B603-BA80-4369-BD9A-B204AA50E3E9}"/>
    <cellStyle name="Normal 2 2 3 4" xfId="61" xr:uid="{97EE78DA-255E-4D7F-A7E7-61F08800CA3C}"/>
    <cellStyle name="Normal 2 2 3 5" xfId="74" xr:uid="{9A0F54AF-A788-4A74-9FB9-AFB6CE72754C}"/>
    <cellStyle name="Normal 2 2 4" xfId="23" xr:uid="{FFEF7972-D222-46EA-BEC1-B2B1A7D8B6FD}"/>
    <cellStyle name="Normal 2 2 4 2" xfId="64" xr:uid="{19A1D8C1-03EC-45A4-B064-E6FFDC0C0423}"/>
    <cellStyle name="Normal 2 2 4 3" xfId="77" xr:uid="{23CDBD97-0EFE-4020-930E-17D51AB7B08D}"/>
    <cellStyle name="Normal 2 2 5" xfId="28" xr:uid="{F0467621-3732-4EA3-BB50-03675F34B2EA}"/>
    <cellStyle name="Normal 2 2 5 2" xfId="81" xr:uid="{8232D490-6923-4D30-A430-30B25381A5B2}"/>
    <cellStyle name="Normal 2 2 6" xfId="31" xr:uid="{0CED13FB-7216-4166-9AC8-135FA65776A2}"/>
    <cellStyle name="Normal 2 2 7" xfId="37" xr:uid="{ADD4BC37-CFB9-4D1D-BCCC-55B967B76B77}"/>
    <cellStyle name="Normal 2 2 8" xfId="46" xr:uid="{7779DC17-60B3-443A-A8B7-40FB6BB8F03F}"/>
    <cellStyle name="Normal 2 2 9" xfId="55" xr:uid="{48454022-346F-46E0-AE1B-D8AFD0E2D9C5}"/>
    <cellStyle name="Normal 2 3" xfId="13" xr:uid="{00000000-0005-0000-0000-00000D000000}"/>
    <cellStyle name="Normal 3" xfId="6" xr:uid="{00000000-0005-0000-0000-00000E000000}"/>
    <cellStyle name="Normal 3 10" xfId="69" xr:uid="{F8C9E95A-BE92-49F3-9E5E-61160F16BB2E}"/>
    <cellStyle name="Normal 3 2" xfId="15" xr:uid="{00000000-0005-0000-0000-00000F000000}"/>
    <cellStyle name="Normal 3 2 2" xfId="35" xr:uid="{0E2FA0F8-46B8-4491-9A45-C0DC2CE1B74E}"/>
    <cellStyle name="Normal 3 2 3" xfId="41" xr:uid="{19BAD5D7-B726-471D-9066-60EF648CC0EC}"/>
    <cellStyle name="Normal 3 2 4" xfId="50" xr:uid="{E092ADD5-5017-48AB-A189-90F29D0C0398}"/>
    <cellStyle name="Normal 3 2 5" xfId="59" xr:uid="{55178C24-9F23-40D1-A2D9-524DCAE6E18D}"/>
    <cellStyle name="Normal 3 2 6" xfId="72" xr:uid="{B85ECEEC-3D26-4FF2-803D-0E67DA5C216F}"/>
    <cellStyle name="Normal 3 3" xfId="21" xr:uid="{00000000-0005-0000-0000-000010000000}"/>
    <cellStyle name="Normal 3 3 2" xfId="44" xr:uid="{F482B5FB-DA5B-4F19-8562-69CE7C49E9E3}"/>
    <cellStyle name="Normal 3 3 3" xfId="53" xr:uid="{04F9652E-D757-45F3-B512-0FBFE8B83EEC}"/>
    <cellStyle name="Normal 3 3 4" xfId="62" xr:uid="{917BA5DA-AB66-4D65-9D2D-C0181A161AAD}"/>
    <cellStyle name="Normal 3 3 5" xfId="75" xr:uid="{8CE4C2D4-45C8-405D-8760-2122797E34BD}"/>
    <cellStyle name="Normal 3 4" xfId="24" xr:uid="{92F36201-F0A9-47DA-9BF6-41658DF5239F}"/>
    <cellStyle name="Normal 3 4 2" xfId="65" xr:uid="{BB35F8CA-59F4-491B-8059-CD113024D25F}"/>
    <cellStyle name="Normal 3 4 3" xfId="78" xr:uid="{FE382CFF-2795-43E9-9B8C-6CD37FF51500}"/>
    <cellStyle name="Normal 3 5" xfId="29" xr:uid="{AB4C76DF-4DBA-42E2-B87B-A3A7DC0050DF}"/>
    <cellStyle name="Normal 3 5 2" xfId="82" xr:uid="{70E58CAB-4F22-4015-AC9E-801E617EC6CD}"/>
    <cellStyle name="Normal 3 6" xfId="32" xr:uid="{85D6475D-FB56-4F6C-9C75-FED60768866D}"/>
    <cellStyle name="Normal 3 7" xfId="38" xr:uid="{16D26825-1D07-4EDC-877C-BA6BF10B157F}"/>
    <cellStyle name="Normal 3 8" xfId="47" xr:uid="{FAFE30F9-E529-496F-A3A1-25EDC17F7430}"/>
    <cellStyle name="Normal 3 9" xfId="56" xr:uid="{1887305A-4050-4CC5-BEAC-9A10E448CD86}"/>
    <cellStyle name="Normal 4" xfId="7" xr:uid="{00000000-0005-0000-0000-000011000000}"/>
    <cellStyle name="Normal 4 2" xfId="16" xr:uid="{00000000-0005-0000-0000-000012000000}"/>
    <cellStyle name="Normal 5" xfId="8" xr:uid="{00000000-0005-0000-0000-000013000000}"/>
    <cellStyle name="Normal 5 2" xfId="17" xr:uid="{00000000-0005-0000-0000-000014000000}"/>
    <cellStyle name="Normal 6" xfId="10" xr:uid="{00000000-0005-0000-0000-000015000000}"/>
    <cellStyle name="Normal 6 2" xfId="25" xr:uid="{97D8A97D-A82D-45F8-A708-38F387E172CC}"/>
    <cellStyle name="Normal 6 2 2" xfId="66" xr:uid="{76872AA8-5B30-46B6-8DE7-77FED16DD05C}"/>
    <cellStyle name="Normal 6 2 3" xfId="79" xr:uid="{60BA16A3-B735-457F-9264-F93149E20087}"/>
    <cellStyle name="Normal 7" xfId="26" xr:uid="{667034D7-5E5C-4762-A238-19C1CB66B066}"/>
  </cellStyles>
  <dxfs count="0"/>
  <tableStyles count="0" defaultTableStyle="TableStyleMedium9" defaultPivotStyle="PivotStyleLight16"/>
  <colors>
    <mruColors>
      <color rgb="FFF2A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mayorga_ani_gov_co/Documents/ADRIANA/NOTAS/2024/JUNIO%202024/saldos%20y%20movimientos%20junio%202024.xlsx" TargetMode="External"/><Relationship Id="rId1" Type="http://schemas.openxmlformats.org/officeDocument/2006/relationships/externalLinkPath" Target="/personal/amayorga_ani_gov_co/Documents/ADRIANA/NOTAS/2024/JUNIO%202024/saldos%20y%20movimientos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mayorga_ani_gov_co/Documents/ADRIANA/NOTAS/2024/JUNIO%202024/Distrubucion%20cte%20y%20No%20cte%20enero%20a%20junio%20%202024.xlsx" TargetMode="External"/><Relationship Id="rId1" Type="http://schemas.openxmlformats.org/officeDocument/2006/relationships/externalLinkPath" Target="/personal/amayorga_ani_gov_co/Documents/ADRIANA/NOTAS/2024/JUNIO%202024/Distrubucion%20cte%20y%20No%20cte%20enero%20a%20junio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ar - 2024-07-29T090302.23"/>
    </sheetNames>
    <sheetDataSet>
      <sheetData sheetId="0">
        <row r="10">
          <cell r="A10" t="str">
            <v>1</v>
          </cell>
          <cell r="B10" t="str">
            <v>ACTIVOS</v>
          </cell>
          <cell r="C10">
            <v>85592523759435.094</v>
          </cell>
          <cell r="D10">
            <v>1193908935911.8999</v>
          </cell>
          <cell r="E10">
            <v>437123106838.92999</v>
          </cell>
          <cell r="F10">
            <v>86349309588508</v>
          </cell>
        </row>
        <row r="11">
          <cell r="A11" t="str">
            <v>1.1</v>
          </cell>
          <cell r="B11" t="str">
            <v>EFECTIVO Y EQUIVALENTES AL EFECTIVO</v>
          </cell>
          <cell r="C11">
            <v>906595035.09000003</v>
          </cell>
          <cell r="D11">
            <v>18002303947.349998</v>
          </cell>
          <cell r="E11">
            <v>18236953095.380001</v>
          </cell>
          <cell r="F11">
            <v>671945887.05999994</v>
          </cell>
        </row>
        <row r="12">
          <cell r="A12" t="str">
            <v>1.1.05</v>
          </cell>
          <cell r="B12" t="str">
            <v>CAJA</v>
          </cell>
          <cell r="C12">
            <v>50581000</v>
          </cell>
          <cell r="D12">
            <v>0</v>
          </cell>
          <cell r="E12">
            <v>0</v>
          </cell>
          <cell r="F12">
            <v>50581000</v>
          </cell>
        </row>
        <row r="13">
          <cell r="A13" t="str">
            <v>1.1.05.02</v>
          </cell>
          <cell r="B13" t="str">
            <v>Caja menor</v>
          </cell>
          <cell r="C13">
            <v>50581000</v>
          </cell>
          <cell r="D13">
            <v>0</v>
          </cell>
          <cell r="E13">
            <v>0</v>
          </cell>
          <cell r="F13">
            <v>50581000</v>
          </cell>
        </row>
        <row r="14">
          <cell r="A14" t="str">
            <v>1.1.05.02.002</v>
          </cell>
          <cell r="B14" t="str">
            <v>Cuenta corriente</v>
          </cell>
          <cell r="C14">
            <v>50581000</v>
          </cell>
          <cell r="D14">
            <v>0</v>
          </cell>
          <cell r="E14">
            <v>0</v>
          </cell>
          <cell r="F14">
            <v>50581000</v>
          </cell>
        </row>
        <row r="15">
          <cell r="A15" t="str">
            <v>1.1.10</v>
          </cell>
          <cell r="B15" t="str">
            <v>DEPÓSITOS EN INSTITUCIONES FINANCIERAS</v>
          </cell>
          <cell r="C15">
            <v>853358777.09000003</v>
          </cell>
          <cell r="D15">
            <v>18002303947.349998</v>
          </cell>
          <cell r="E15">
            <v>18236953095.380001</v>
          </cell>
          <cell r="F15">
            <v>618709629.05999994</v>
          </cell>
        </row>
        <row r="16">
          <cell r="A16" t="str">
            <v>1.1.10.05</v>
          </cell>
          <cell r="B16" t="str">
            <v>Cuenta corriente</v>
          </cell>
          <cell r="C16">
            <v>287405834.70999998</v>
          </cell>
          <cell r="D16">
            <v>1605714712.0699999</v>
          </cell>
          <cell r="E16">
            <v>1605714712.0699999</v>
          </cell>
          <cell r="F16">
            <v>287405834.70999998</v>
          </cell>
        </row>
        <row r="17">
          <cell r="A17" t="str">
            <v>1.1.10.05.001</v>
          </cell>
          <cell r="B17" t="str">
            <v>Cuenta corriente</v>
          </cell>
          <cell r="C17">
            <v>287405834.70999998</v>
          </cell>
          <cell r="D17">
            <v>1605714712.0699999</v>
          </cell>
          <cell r="E17">
            <v>1605714712.0699999</v>
          </cell>
          <cell r="F17">
            <v>287405834.70999998</v>
          </cell>
        </row>
        <row r="18">
          <cell r="A18" t="str">
            <v>1.1.10.06</v>
          </cell>
          <cell r="B18" t="str">
            <v>Cuenta de ahorro</v>
          </cell>
          <cell r="C18">
            <v>565952942.38</v>
          </cell>
          <cell r="D18">
            <v>16396589235.280001</v>
          </cell>
          <cell r="E18">
            <v>16631238383.309999</v>
          </cell>
          <cell r="F18">
            <v>331303794.35000002</v>
          </cell>
        </row>
        <row r="19">
          <cell r="A19" t="str">
            <v>1.1.10.06.001</v>
          </cell>
          <cell r="B19" t="str">
            <v>Cuenta de ahorro</v>
          </cell>
          <cell r="C19">
            <v>565952942.38</v>
          </cell>
          <cell r="D19">
            <v>16396589235.280001</v>
          </cell>
          <cell r="E19">
            <v>16631238383.309999</v>
          </cell>
          <cell r="F19">
            <v>331303794.35000002</v>
          </cell>
        </row>
        <row r="20">
          <cell r="A20" t="str">
            <v>1.1.32</v>
          </cell>
          <cell r="B20" t="str">
            <v>EFECTIVO DE USO RESTRINGIDO</v>
          </cell>
          <cell r="C20">
            <v>2655258</v>
          </cell>
          <cell r="D20">
            <v>0</v>
          </cell>
          <cell r="E20">
            <v>0</v>
          </cell>
          <cell r="F20">
            <v>2655258</v>
          </cell>
        </row>
        <row r="21">
          <cell r="A21" t="str">
            <v>1.1.32.10</v>
          </cell>
          <cell r="B21" t="str">
            <v>Depósitos en instituciones financieras</v>
          </cell>
          <cell r="C21">
            <v>2655258</v>
          </cell>
          <cell r="D21">
            <v>0</v>
          </cell>
          <cell r="E21">
            <v>0</v>
          </cell>
          <cell r="F21">
            <v>2655258</v>
          </cell>
        </row>
        <row r="22">
          <cell r="A22" t="str">
            <v>1.1.32.10.001</v>
          </cell>
          <cell r="B22" t="str">
            <v>Cuenta corriente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1.1.32.10.002</v>
          </cell>
          <cell r="B23" t="str">
            <v>Cuenta de ahorro</v>
          </cell>
          <cell r="C23">
            <v>2655258</v>
          </cell>
          <cell r="D23">
            <v>0</v>
          </cell>
          <cell r="E23">
            <v>0</v>
          </cell>
          <cell r="F23">
            <v>2655258</v>
          </cell>
        </row>
        <row r="24">
          <cell r="A24" t="str">
            <v>1.3</v>
          </cell>
          <cell r="B24" t="str">
            <v>CUENTAS POR COBRAR</v>
          </cell>
          <cell r="C24">
            <v>142502572128.84</v>
          </cell>
          <cell r="D24">
            <v>18849279683.189999</v>
          </cell>
          <cell r="E24">
            <v>15536898459.67</v>
          </cell>
          <cell r="F24">
            <v>145814953352.35999</v>
          </cell>
        </row>
        <row r="25">
          <cell r="A25" t="str">
            <v>1.3.11</v>
          </cell>
          <cell r="B25" t="str">
            <v>CONTRIBUCIONES TASAS E INGRESOS NO TRIBUTARIOS</v>
          </cell>
          <cell r="C25">
            <v>86990932653.199997</v>
          </cell>
          <cell r="D25">
            <v>18743280914.060001</v>
          </cell>
          <cell r="E25">
            <v>15490961199.940001</v>
          </cell>
          <cell r="F25">
            <v>90243252367.320007</v>
          </cell>
        </row>
        <row r="26">
          <cell r="A26" t="str">
            <v>1.3.11.01</v>
          </cell>
          <cell r="B26" t="str">
            <v>Tasas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1.3.11.01.001</v>
          </cell>
          <cell r="B27" t="str">
            <v>Tasas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1.3.11.02</v>
          </cell>
          <cell r="B28" t="str">
            <v>Multas y sanciones</v>
          </cell>
          <cell r="C28">
            <v>70422801340.449997</v>
          </cell>
          <cell r="D28">
            <v>0</v>
          </cell>
          <cell r="E28">
            <v>0</v>
          </cell>
          <cell r="F28">
            <v>70422801340.449997</v>
          </cell>
        </row>
        <row r="29">
          <cell r="A29" t="str">
            <v>1.3.11.02.001</v>
          </cell>
          <cell r="B29" t="str">
            <v>Multas superintendencias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1.3.11.02.003</v>
          </cell>
          <cell r="B30" t="str">
            <v>Sanciones disciplinarias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1.3.11.02.004</v>
          </cell>
          <cell r="B31" t="str">
            <v>Sanciones contractuales</v>
          </cell>
          <cell r="C31">
            <v>70422801340.449997</v>
          </cell>
          <cell r="D31">
            <v>0</v>
          </cell>
          <cell r="E31">
            <v>0</v>
          </cell>
          <cell r="F31">
            <v>70422801340.449997</v>
          </cell>
        </row>
        <row r="32">
          <cell r="A32" t="str">
            <v>1.3.11.04</v>
          </cell>
          <cell r="B32" t="str">
            <v>Sanciones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1.3.11.04.005</v>
          </cell>
          <cell r="B33" t="str">
            <v>Contractuales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1.3.11.05</v>
          </cell>
          <cell r="B34" t="str">
            <v>Peajes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1.3.11.05.001</v>
          </cell>
          <cell r="B35" t="str">
            <v>Peajes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1.3.11.16</v>
          </cell>
          <cell r="B36" t="str">
            <v>Derechos de tránsito</v>
          </cell>
          <cell r="C36">
            <v>16568131312.75</v>
          </cell>
          <cell r="D36">
            <v>18743280914.060001</v>
          </cell>
          <cell r="E36">
            <v>15490961199.940001</v>
          </cell>
          <cell r="F36">
            <v>19820451026.869999</v>
          </cell>
        </row>
        <row r="37">
          <cell r="A37" t="str">
            <v>1.3.11.16.001</v>
          </cell>
          <cell r="B37" t="str">
            <v>Derechos de tránsito</v>
          </cell>
          <cell r="C37">
            <v>16568131312.75</v>
          </cell>
          <cell r="D37">
            <v>18743280914.060001</v>
          </cell>
          <cell r="E37">
            <v>15490961199.940001</v>
          </cell>
          <cell r="F37">
            <v>19820451026.869999</v>
          </cell>
        </row>
        <row r="38">
          <cell r="A38" t="str">
            <v>1.3.37</v>
          </cell>
          <cell r="B38" t="str">
            <v>TRANSFERENCIAS POR COBRAR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1.3.37.12</v>
          </cell>
          <cell r="B39" t="str">
            <v>Otras transferencias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1.3.37.12.001</v>
          </cell>
          <cell r="B40" t="str">
            <v>Otras transferencias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1.3.38</v>
          </cell>
          <cell r="B41" t="str">
            <v>SENTENCIAS, LAUDOS ARBITRALES Y CONCILIACIONES EXTRAJUDICIALES A FAVOR DE LA ENTIDAD</v>
          </cell>
          <cell r="C41">
            <v>96503809</v>
          </cell>
          <cell r="D41">
            <v>0</v>
          </cell>
          <cell r="E41">
            <v>0</v>
          </cell>
          <cell r="F41">
            <v>96503809</v>
          </cell>
        </row>
        <row r="42">
          <cell r="A42" t="str">
            <v>1.3.38.01</v>
          </cell>
          <cell r="B42" t="str">
            <v>Sentencias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1.3.38.01.001</v>
          </cell>
          <cell r="B43" t="str">
            <v>Sentencias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1.3.38.02</v>
          </cell>
          <cell r="B44" t="str">
            <v>Laudos arbitrales y conciliaciones extrajudiciales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1.3.38.02.001</v>
          </cell>
          <cell r="B45" t="str">
            <v>Laudos arbitrales y conciliaciones extrajudiciales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1.3.38.05</v>
          </cell>
          <cell r="B46" t="str">
            <v>Costas procesales</v>
          </cell>
          <cell r="C46">
            <v>96503809</v>
          </cell>
          <cell r="D46">
            <v>0</v>
          </cell>
          <cell r="E46">
            <v>0</v>
          </cell>
          <cell r="F46">
            <v>96503809</v>
          </cell>
        </row>
        <row r="47">
          <cell r="A47" t="str">
            <v>1.3.38.05.001</v>
          </cell>
          <cell r="B47" t="str">
            <v>Costas procesales</v>
          </cell>
          <cell r="C47">
            <v>96503809</v>
          </cell>
          <cell r="D47">
            <v>0</v>
          </cell>
          <cell r="E47">
            <v>0</v>
          </cell>
          <cell r="F47">
            <v>96503809</v>
          </cell>
        </row>
        <row r="48">
          <cell r="A48" t="str">
            <v>1.3.84</v>
          </cell>
          <cell r="B48" t="str">
            <v>OTRAS CUENTAS POR COBRAR</v>
          </cell>
          <cell r="C48">
            <v>9330961906.1200008</v>
          </cell>
          <cell r="D48">
            <v>105998769.13</v>
          </cell>
          <cell r="E48">
            <v>45937259.729999997</v>
          </cell>
          <cell r="F48">
            <v>9391023415.5200005</v>
          </cell>
        </row>
        <row r="49">
          <cell r="A49" t="str">
            <v>1.3.84.05</v>
          </cell>
          <cell r="B49" t="str">
            <v>Comisiones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1.3.84.05.001</v>
          </cell>
          <cell r="B50" t="str">
            <v>Comisiones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1.3.84.10</v>
          </cell>
          <cell r="B51" t="str">
            <v>Derechos cobrados por terceros</v>
          </cell>
          <cell r="C51">
            <v>55683773.299999997</v>
          </cell>
          <cell r="D51">
            <v>105467723.13</v>
          </cell>
          <cell r="E51">
            <v>45671736.729999997</v>
          </cell>
          <cell r="F51">
            <v>115479759.7</v>
          </cell>
        </row>
        <row r="52">
          <cell r="A52" t="str">
            <v>1.3.84.10.001</v>
          </cell>
          <cell r="B52" t="str">
            <v>Derechos cobrados por terceros</v>
          </cell>
          <cell r="C52">
            <v>55683773.299999997</v>
          </cell>
          <cell r="D52">
            <v>105467723.13</v>
          </cell>
          <cell r="E52">
            <v>45671736.729999997</v>
          </cell>
          <cell r="F52">
            <v>115479759.7</v>
          </cell>
        </row>
        <row r="53">
          <cell r="A53" t="str">
            <v>1.3.84.21</v>
          </cell>
          <cell r="B53" t="str">
            <v>Indemnizaciones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1.3.84.21.001</v>
          </cell>
          <cell r="B54" t="str">
            <v>Indemnizaciones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1.3.84.26</v>
          </cell>
          <cell r="B55" t="str">
            <v>Pago por cuenta de terceros</v>
          </cell>
          <cell r="C55">
            <v>52032728</v>
          </cell>
          <cell r="D55">
            <v>531046</v>
          </cell>
          <cell r="E55">
            <v>265523</v>
          </cell>
          <cell r="F55">
            <v>52298251</v>
          </cell>
        </row>
        <row r="56">
          <cell r="A56" t="str">
            <v>1.3.84.26.001</v>
          </cell>
          <cell r="B56" t="str">
            <v>Pago por cuenta de terceros</v>
          </cell>
          <cell r="C56">
            <v>52032728</v>
          </cell>
          <cell r="D56">
            <v>531046</v>
          </cell>
          <cell r="E56">
            <v>265523</v>
          </cell>
          <cell r="F56">
            <v>52298251</v>
          </cell>
        </row>
        <row r="57">
          <cell r="A57" t="str">
            <v>1.3.84.27</v>
          </cell>
          <cell r="B57" t="str">
            <v>Recursos de acreedores reintegrados a tesorerías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1.3.84.27.001</v>
          </cell>
          <cell r="B58" t="str">
            <v>Recursos de acreedores reintegrados a tesorerías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1.3.84.36</v>
          </cell>
          <cell r="B59" t="str">
            <v>Otros intereses por cobrar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1.3.84.36.001</v>
          </cell>
          <cell r="B60" t="str">
            <v>Otros intereses por cobrar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1.3.84.39</v>
          </cell>
          <cell r="B61" t="str">
            <v>Arrendamiento operativo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1.3.84.39.001</v>
          </cell>
          <cell r="B62" t="str">
            <v>Arrendamiento operativo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1.3.84.55</v>
          </cell>
          <cell r="B63" t="str">
            <v>Reintegros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1.3.84.55.001</v>
          </cell>
          <cell r="B64" t="str">
            <v>Reintegros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1.3.84.90</v>
          </cell>
          <cell r="B65" t="str">
            <v>Otras cuentas por cobrar</v>
          </cell>
          <cell r="C65">
            <v>9223245404.8199997</v>
          </cell>
          <cell r="D65">
            <v>0</v>
          </cell>
          <cell r="E65">
            <v>0</v>
          </cell>
          <cell r="F65">
            <v>9223245404.8199997</v>
          </cell>
        </row>
        <row r="66">
          <cell r="A66" t="str">
            <v>1.3.84.90.001</v>
          </cell>
          <cell r="B66" t="str">
            <v>Otras cuentas por cobrar</v>
          </cell>
          <cell r="C66">
            <v>9223245404.8199997</v>
          </cell>
          <cell r="D66">
            <v>0</v>
          </cell>
          <cell r="E66">
            <v>0</v>
          </cell>
          <cell r="F66">
            <v>9223245404.8199997</v>
          </cell>
        </row>
        <row r="67">
          <cell r="A67" t="str">
            <v>1.3.84.90.002</v>
          </cell>
          <cell r="B67" t="str">
            <v>Mayores valores pagados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1.3.85</v>
          </cell>
          <cell r="B68" t="str">
            <v>CUENTAS POR COBRAR DE DIFÍCIL RECAUDO</v>
          </cell>
          <cell r="C68">
            <v>387305028593.59998</v>
          </cell>
          <cell r="D68">
            <v>0</v>
          </cell>
          <cell r="E68">
            <v>0</v>
          </cell>
          <cell r="F68">
            <v>387305028593.59998</v>
          </cell>
        </row>
        <row r="69">
          <cell r="A69" t="str">
            <v>1.3.85.20</v>
          </cell>
          <cell r="B69" t="str">
            <v>Sentencias, laudos arbitrales y conciliaciones extrajudiciales a favor</v>
          </cell>
          <cell r="C69">
            <v>384588158996</v>
          </cell>
          <cell r="D69">
            <v>0</v>
          </cell>
          <cell r="E69">
            <v>0</v>
          </cell>
          <cell r="F69">
            <v>384588158996</v>
          </cell>
        </row>
        <row r="70">
          <cell r="A70" t="str">
            <v>1.3.85.20.001</v>
          </cell>
          <cell r="B70" t="str">
            <v>Sentencias, laudos arbitrales y conciliaciones extrajudiciales a favor</v>
          </cell>
          <cell r="C70">
            <v>384588158996</v>
          </cell>
          <cell r="D70">
            <v>0</v>
          </cell>
          <cell r="E70">
            <v>0</v>
          </cell>
          <cell r="F70">
            <v>384588158996</v>
          </cell>
        </row>
        <row r="71">
          <cell r="A71" t="str">
            <v>1.3.85.90</v>
          </cell>
          <cell r="B71" t="str">
            <v>Otras cuentas por cobrar de difícil recaudo</v>
          </cell>
          <cell r="C71">
            <v>2716869597.5999999</v>
          </cell>
          <cell r="D71">
            <v>0</v>
          </cell>
          <cell r="E71">
            <v>0</v>
          </cell>
          <cell r="F71">
            <v>2716869597.5999999</v>
          </cell>
        </row>
        <row r="72">
          <cell r="A72" t="str">
            <v>1.3.85.90.001</v>
          </cell>
          <cell r="B72" t="str">
            <v>Otras cuentas por cobrar de difícil recaudo</v>
          </cell>
          <cell r="C72">
            <v>2716869597.5999999</v>
          </cell>
          <cell r="D72">
            <v>0</v>
          </cell>
          <cell r="E72">
            <v>0</v>
          </cell>
          <cell r="F72">
            <v>2716869597.5999999</v>
          </cell>
        </row>
        <row r="73">
          <cell r="A73" t="str">
            <v>1.3.86</v>
          </cell>
          <cell r="B73" t="str">
            <v>DETERIORO ACUMULADO DE CUENTAS POR COBRAR (CR)</v>
          </cell>
          <cell r="C73">
            <v>-341220854833.08002</v>
          </cell>
          <cell r="D73">
            <v>0</v>
          </cell>
          <cell r="E73">
            <v>0</v>
          </cell>
          <cell r="F73">
            <v>-341220854833.08002</v>
          </cell>
        </row>
        <row r="74">
          <cell r="A74" t="str">
            <v>1.3.86.14</v>
          </cell>
          <cell r="B74" t="str">
            <v>Contribuciones, tasas e ingresos no tributarios</v>
          </cell>
          <cell r="C74">
            <v>-23672926616.049999</v>
          </cell>
          <cell r="D74">
            <v>0</v>
          </cell>
          <cell r="E74">
            <v>0</v>
          </cell>
          <cell r="F74">
            <v>-23672926616.049999</v>
          </cell>
        </row>
        <row r="75">
          <cell r="A75" t="str">
            <v>1.3.86.14.001</v>
          </cell>
          <cell r="B75" t="str">
            <v>Contribuciones, tasas e ingresos no tributarios</v>
          </cell>
          <cell r="C75">
            <v>-23672926616.049999</v>
          </cell>
          <cell r="D75">
            <v>0</v>
          </cell>
          <cell r="E75">
            <v>0</v>
          </cell>
          <cell r="F75">
            <v>-23672926616.049999</v>
          </cell>
        </row>
        <row r="76">
          <cell r="A76" t="str">
            <v>1.3.86.19</v>
          </cell>
          <cell r="B76" t="str">
            <v>Sentencias, laudos arbitrales y conciliaciones extrajudiciales a favor</v>
          </cell>
          <cell r="C76">
            <v>-315336296319.13</v>
          </cell>
          <cell r="D76">
            <v>0</v>
          </cell>
          <cell r="E76">
            <v>0</v>
          </cell>
          <cell r="F76">
            <v>-315336296319.13</v>
          </cell>
        </row>
        <row r="77">
          <cell r="A77" t="str">
            <v>1.3.86.19.001</v>
          </cell>
          <cell r="B77" t="str">
            <v>Sentencias, laudos arbitrales y conciliaciones extrajudiciales a favor</v>
          </cell>
          <cell r="C77">
            <v>-315336296319.13</v>
          </cell>
          <cell r="D77">
            <v>0</v>
          </cell>
          <cell r="E77">
            <v>0</v>
          </cell>
          <cell r="F77">
            <v>-315336296319.13</v>
          </cell>
        </row>
        <row r="78">
          <cell r="A78" t="str">
            <v>1.3.86.90</v>
          </cell>
          <cell r="B78" t="str">
            <v>Otras cuentas por cobrar</v>
          </cell>
          <cell r="C78">
            <v>-2211631897.9000001</v>
          </cell>
          <cell r="D78">
            <v>0</v>
          </cell>
          <cell r="E78">
            <v>0</v>
          </cell>
          <cell r="F78">
            <v>-2211631897.9000001</v>
          </cell>
        </row>
        <row r="79">
          <cell r="A79" t="str">
            <v>1.3.86.90.001</v>
          </cell>
          <cell r="B79" t="str">
            <v>Otras cuentas por cobrar</v>
          </cell>
          <cell r="C79">
            <v>-2211631897.9000001</v>
          </cell>
          <cell r="D79">
            <v>0</v>
          </cell>
          <cell r="E79">
            <v>0</v>
          </cell>
          <cell r="F79">
            <v>-2211631897.9000001</v>
          </cell>
        </row>
        <row r="80">
          <cell r="A80" t="str">
            <v>1.5</v>
          </cell>
          <cell r="B80" t="str">
            <v>INVENTARIOS</v>
          </cell>
          <cell r="C80">
            <v>6615552</v>
          </cell>
          <cell r="D80">
            <v>0</v>
          </cell>
          <cell r="E80">
            <v>0</v>
          </cell>
          <cell r="F80">
            <v>6615552</v>
          </cell>
        </row>
        <row r="81">
          <cell r="A81" t="str">
            <v>1.5.14</v>
          </cell>
          <cell r="B81" t="str">
            <v>MATERIALES Y SUMINISTROS</v>
          </cell>
          <cell r="C81">
            <v>6615552</v>
          </cell>
          <cell r="D81">
            <v>0</v>
          </cell>
          <cell r="E81">
            <v>0</v>
          </cell>
          <cell r="F81">
            <v>6615552</v>
          </cell>
        </row>
        <row r="82">
          <cell r="A82" t="str">
            <v>1.5.14.09</v>
          </cell>
          <cell r="B82" t="str">
            <v>Repuestos</v>
          </cell>
          <cell r="C82">
            <v>6615552</v>
          </cell>
          <cell r="D82">
            <v>0</v>
          </cell>
          <cell r="E82">
            <v>0</v>
          </cell>
          <cell r="F82">
            <v>6615552</v>
          </cell>
        </row>
        <row r="83">
          <cell r="A83" t="str">
            <v>1.5.14.09.001</v>
          </cell>
          <cell r="B83" t="str">
            <v>Repuestos</v>
          </cell>
          <cell r="C83">
            <v>6615552</v>
          </cell>
          <cell r="D83">
            <v>0</v>
          </cell>
          <cell r="E83">
            <v>0</v>
          </cell>
          <cell r="F83">
            <v>6615552</v>
          </cell>
        </row>
        <row r="84">
          <cell r="A84" t="str">
            <v>1.6</v>
          </cell>
          <cell r="B84" t="str">
            <v>PROPIEDADES, PLANTA Y EQUIPO</v>
          </cell>
          <cell r="C84">
            <v>3041758898012.6802</v>
          </cell>
          <cell r="D84">
            <v>17047534369.07</v>
          </cell>
          <cell r="E84">
            <v>4600067435.2299995</v>
          </cell>
          <cell r="F84">
            <v>3054206364946.52</v>
          </cell>
        </row>
        <row r="85">
          <cell r="A85" t="str">
            <v>1.6.35</v>
          </cell>
          <cell r="B85" t="str">
            <v>BIENES MUEBLES EN BODEGA</v>
          </cell>
          <cell r="C85">
            <v>192804547.97999999</v>
          </cell>
          <cell r="D85">
            <v>124951428</v>
          </cell>
          <cell r="E85">
            <v>0</v>
          </cell>
          <cell r="F85">
            <v>317755975.98000002</v>
          </cell>
        </row>
        <row r="86">
          <cell r="A86" t="str">
            <v>1.6.35.01</v>
          </cell>
          <cell r="B86" t="str">
            <v>Maquinaria y equipo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1.6.35.01.004</v>
          </cell>
          <cell r="B87" t="str">
            <v>Maquinaria industrial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1.6.35.01.012</v>
          </cell>
          <cell r="B88" t="str">
            <v>Equipo de ayuda audiovisual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1.6.35.01.016</v>
          </cell>
          <cell r="B89" t="str">
            <v>Otra maquinaria y equipo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1.6.35.03</v>
          </cell>
          <cell r="B90" t="str">
            <v>Muebles, enseres y equipo de oficina</v>
          </cell>
          <cell r="C90">
            <v>186605387.99000001</v>
          </cell>
          <cell r="D90">
            <v>124951428</v>
          </cell>
          <cell r="E90">
            <v>0</v>
          </cell>
          <cell r="F90">
            <v>311556815.99000001</v>
          </cell>
        </row>
        <row r="91">
          <cell r="A91" t="str">
            <v>1.6.35.03.001</v>
          </cell>
          <cell r="B91" t="str">
            <v>Muebles y enseres</v>
          </cell>
          <cell r="C91">
            <v>160702122</v>
          </cell>
          <cell r="D91">
            <v>124951428</v>
          </cell>
          <cell r="E91">
            <v>0</v>
          </cell>
          <cell r="F91">
            <v>285653550</v>
          </cell>
        </row>
        <row r="92">
          <cell r="A92" t="str">
            <v>1.6.35.03.002</v>
          </cell>
          <cell r="B92" t="str">
            <v>Equipo y máquina de oficina</v>
          </cell>
          <cell r="C92">
            <v>25903265.989999998</v>
          </cell>
          <cell r="D92">
            <v>0</v>
          </cell>
          <cell r="E92">
            <v>0</v>
          </cell>
          <cell r="F92">
            <v>25903265.989999998</v>
          </cell>
        </row>
        <row r="93">
          <cell r="A93" t="str">
            <v>1.6.35.04</v>
          </cell>
          <cell r="B93" t="str">
            <v>Equipos de comunicación y computación</v>
          </cell>
          <cell r="C93">
            <v>6199159.9900000002</v>
          </cell>
          <cell r="D93">
            <v>0</v>
          </cell>
          <cell r="E93">
            <v>0</v>
          </cell>
          <cell r="F93">
            <v>6199159.9900000002</v>
          </cell>
        </row>
        <row r="94">
          <cell r="A94" t="str">
            <v>1.6.35.04.001</v>
          </cell>
          <cell r="B94" t="str">
            <v>Equipo de comunicación</v>
          </cell>
          <cell r="C94">
            <v>2199999.9900000002</v>
          </cell>
          <cell r="D94">
            <v>0</v>
          </cell>
          <cell r="E94">
            <v>0</v>
          </cell>
          <cell r="F94">
            <v>2199999.9900000002</v>
          </cell>
        </row>
        <row r="95">
          <cell r="A95" t="str">
            <v>1.6.35.04.002</v>
          </cell>
          <cell r="B95" t="str">
            <v>Equipo de computación</v>
          </cell>
          <cell r="C95">
            <v>3999160</v>
          </cell>
          <cell r="D95">
            <v>0</v>
          </cell>
          <cell r="E95">
            <v>0</v>
          </cell>
          <cell r="F95">
            <v>3999160</v>
          </cell>
        </row>
        <row r="96">
          <cell r="A96" t="str">
            <v>1.6.35.11</v>
          </cell>
          <cell r="B96" t="str">
            <v>Equipos de comedor, cocina, despensa y hotelería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1.6.35.11.002</v>
          </cell>
          <cell r="B97" t="str">
            <v>Equipo de restaurante y cafetería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1.6.37</v>
          </cell>
          <cell r="B98" t="str">
            <v>PROPIEDADES, PLANTA Y EQUIPO NO EXPLOTADOS</v>
          </cell>
          <cell r="C98">
            <v>30514350.57</v>
          </cell>
          <cell r="D98">
            <v>0</v>
          </cell>
          <cell r="E98">
            <v>0</v>
          </cell>
          <cell r="F98">
            <v>30514350.57</v>
          </cell>
        </row>
        <row r="99">
          <cell r="A99" t="str">
            <v>1.6.37.07</v>
          </cell>
          <cell r="B99" t="str">
            <v>Maquinaria y equipo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1.6.37.07.011</v>
          </cell>
          <cell r="B100" t="str">
            <v>Equipo de centros de control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1.6.37.09</v>
          </cell>
          <cell r="B101" t="str">
            <v>Muebles, enseres y equipo de oficina</v>
          </cell>
          <cell r="C101">
            <v>0.4</v>
          </cell>
          <cell r="D101">
            <v>0</v>
          </cell>
          <cell r="E101">
            <v>0</v>
          </cell>
          <cell r="F101">
            <v>0.4</v>
          </cell>
        </row>
        <row r="102">
          <cell r="A102" t="str">
            <v>1.6.37.09.001</v>
          </cell>
          <cell r="B102" t="str">
            <v>Muebles y enseres</v>
          </cell>
          <cell r="C102">
            <v>0.4</v>
          </cell>
          <cell r="D102">
            <v>0</v>
          </cell>
          <cell r="E102">
            <v>0</v>
          </cell>
          <cell r="F102">
            <v>0.4</v>
          </cell>
        </row>
        <row r="103">
          <cell r="A103" t="str">
            <v>1.6.37.09.002</v>
          </cell>
          <cell r="B103" t="str">
            <v>Equipo y máquina de oficina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1.6.37.10</v>
          </cell>
          <cell r="B104" t="str">
            <v>Equipos de comunicación y computación</v>
          </cell>
          <cell r="C104">
            <v>30514350.170000002</v>
          </cell>
          <cell r="D104">
            <v>0</v>
          </cell>
          <cell r="E104">
            <v>0</v>
          </cell>
          <cell r="F104">
            <v>30514350.170000002</v>
          </cell>
        </row>
        <row r="105">
          <cell r="A105" t="str">
            <v>1.6.37.10.001</v>
          </cell>
          <cell r="B105" t="str">
            <v>Equipo de comunicación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1.6.37.10.002</v>
          </cell>
          <cell r="B106" t="str">
            <v>Equipo de computación</v>
          </cell>
          <cell r="C106">
            <v>30514350.170000002</v>
          </cell>
          <cell r="D106">
            <v>0</v>
          </cell>
          <cell r="E106">
            <v>0</v>
          </cell>
          <cell r="F106">
            <v>30514350.170000002</v>
          </cell>
        </row>
        <row r="107">
          <cell r="A107" t="str">
            <v>1.6.37.11</v>
          </cell>
          <cell r="B107" t="str">
            <v>Equipos de transporte, tracción y elevación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1.6.37.11.002</v>
          </cell>
          <cell r="B108" t="str">
            <v>Terrestre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1.6.37.12</v>
          </cell>
          <cell r="B109" t="str">
            <v>Equipos de comedor, cocina, despensa y hotelería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1.6.37.12.002</v>
          </cell>
          <cell r="B110" t="str">
            <v>Equipo de restaurante y cafetería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1.6.50</v>
          </cell>
          <cell r="B111" t="str">
            <v>REDES, LÍNEAS Y CABLES</v>
          </cell>
          <cell r="C111">
            <v>323732673</v>
          </cell>
          <cell r="D111">
            <v>0</v>
          </cell>
          <cell r="E111">
            <v>0</v>
          </cell>
          <cell r="F111">
            <v>323732673</v>
          </cell>
        </row>
        <row r="112">
          <cell r="A112" t="str">
            <v>1.6.50.10</v>
          </cell>
          <cell r="B112" t="str">
            <v>Líneas y cables de telecomunicaciones</v>
          </cell>
          <cell r="C112">
            <v>323732673</v>
          </cell>
          <cell r="D112">
            <v>0</v>
          </cell>
          <cell r="E112">
            <v>0</v>
          </cell>
          <cell r="F112">
            <v>323732673</v>
          </cell>
        </row>
        <row r="113">
          <cell r="A113" t="str">
            <v>1.6.50.10.001</v>
          </cell>
          <cell r="B113" t="str">
            <v>Líneas y cables de telecomunicaciones</v>
          </cell>
          <cell r="C113">
            <v>323732673</v>
          </cell>
          <cell r="D113">
            <v>0</v>
          </cell>
          <cell r="E113">
            <v>0</v>
          </cell>
          <cell r="F113">
            <v>323732673</v>
          </cell>
        </row>
        <row r="114">
          <cell r="A114" t="str">
            <v>1.6.55</v>
          </cell>
          <cell r="B114" t="str">
            <v>MAQUINARIA Y EQUIPO</v>
          </cell>
          <cell r="C114">
            <v>679700034.44000006</v>
          </cell>
          <cell r="D114">
            <v>0</v>
          </cell>
          <cell r="E114">
            <v>0</v>
          </cell>
          <cell r="F114">
            <v>679700034.44000006</v>
          </cell>
        </row>
        <row r="115">
          <cell r="A115" t="str">
            <v>1.6.55.20</v>
          </cell>
          <cell r="B115" t="str">
            <v>Equipo de centros de control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1.6.55.20.001</v>
          </cell>
          <cell r="B116" t="str">
            <v>Equipo de centros de control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1.6.55.90</v>
          </cell>
          <cell r="B117" t="str">
            <v>Otra maquinaria y equipo</v>
          </cell>
          <cell r="C117">
            <v>679700034.44000006</v>
          </cell>
          <cell r="D117">
            <v>0</v>
          </cell>
          <cell r="E117">
            <v>0</v>
          </cell>
          <cell r="F117">
            <v>679700034.44000006</v>
          </cell>
        </row>
        <row r="118">
          <cell r="A118" t="str">
            <v>1.6.55.90.001</v>
          </cell>
          <cell r="B118" t="str">
            <v>Otra maquinaria y equipo</v>
          </cell>
          <cell r="C118">
            <v>679700034.44000006</v>
          </cell>
          <cell r="D118">
            <v>0</v>
          </cell>
          <cell r="E118">
            <v>0</v>
          </cell>
          <cell r="F118">
            <v>679700034.44000006</v>
          </cell>
        </row>
        <row r="119">
          <cell r="A119" t="str">
            <v>1.6.60</v>
          </cell>
          <cell r="B119" t="str">
            <v>EQUIPO MÉDICO Y CIENTÍFICO</v>
          </cell>
          <cell r="C119">
            <v>843400</v>
          </cell>
          <cell r="D119">
            <v>0</v>
          </cell>
          <cell r="E119">
            <v>0</v>
          </cell>
          <cell r="F119">
            <v>843400</v>
          </cell>
        </row>
        <row r="120">
          <cell r="A120" t="str">
            <v>1.6.60.90</v>
          </cell>
          <cell r="B120" t="str">
            <v>Otro equipo médico y científico</v>
          </cell>
          <cell r="C120">
            <v>843400</v>
          </cell>
          <cell r="D120">
            <v>0</v>
          </cell>
          <cell r="E120">
            <v>0</v>
          </cell>
          <cell r="F120">
            <v>843400</v>
          </cell>
        </row>
        <row r="121">
          <cell r="A121" t="str">
            <v>1.6.60.90.001</v>
          </cell>
          <cell r="B121" t="str">
            <v>Otro equipo médico y científico</v>
          </cell>
          <cell r="C121">
            <v>843400</v>
          </cell>
          <cell r="D121">
            <v>0</v>
          </cell>
          <cell r="E121">
            <v>0</v>
          </cell>
          <cell r="F121">
            <v>843400</v>
          </cell>
        </row>
        <row r="122">
          <cell r="A122" t="str">
            <v>1.6.65</v>
          </cell>
          <cell r="B122" t="str">
            <v>MUEBLES, ENSERES Y EQUIPO DE OFICINA</v>
          </cell>
          <cell r="C122">
            <v>7060486969.5299997</v>
          </cell>
          <cell r="D122">
            <v>0</v>
          </cell>
          <cell r="E122">
            <v>0</v>
          </cell>
          <cell r="F122">
            <v>7060486969.5299997</v>
          </cell>
        </row>
        <row r="123">
          <cell r="A123" t="str">
            <v>1.6.65.01</v>
          </cell>
          <cell r="B123" t="str">
            <v>Muebles y enseres</v>
          </cell>
          <cell r="C123">
            <v>6153568351.5299997</v>
          </cell>
          <cell r="D123">
            <v>0</v>
          </cell>
          <cell r="E123">
            <v>0</v>
          </cell>
          <cell r="F123">
            <v>6153568351.5299997</v>
          </cell>
        </row>
        <row r="124">
          <cell r="A124" t="str">
            <v>1.6.65.01.001</v>
          </cell>
          <cell r="B124" t="str">
            <v>Muebles y enseres</v>
          </cell>
          <cell r="C124">
            <v>6153568351.5299997</v>
          </cell>
          <cell r="D124">
            <v>0</v>
          </cell>
          <cell r="E124">
            <v>0</v>
          </cell>
          <cell r="F124">
            <v>6153568351.5299997</v>
          </cell>
        </row>
        <row r="125">
          <cell r="A125" t="str">
            <v>1.6.65.02</v>
          </cell>
          <cell r="B125" t="str">
            <v>Equipo y máquina de oficina</v>
          </cell>
          <cell r="C125">
            <v>906918618</v>
          </cell>
          <cell r="D125">
            <v>0</v>
          </cell>
          <cell r="E125">
            <v>0</v>
          </cell>
          <cell r="F125">
            <v>906918618</v>
          </cell>
        </row>
        <row r="126">
          <cell r="A126" t="str">
            <v>1.6.65.02.001</v>
          </cell>
          <cell r="B126" t="str">
            <v>Equipo y máquina de oficina</v>
          </cell>
          <cell r="C126">
            <v>906918618</v>
          </cell>
          <cell r="D126">
            <v>0</v>
          </cell>
          <cell r="E126">
            <v>0</v>
          </cell>
          <cell r="F126">
            <v>906918618</v>
          </cell>
        </row>
        <row r="127">
          <cell r="A127" t="str">
            <v>1.6.70</v>
          </cell>
          <cell r="B127" t="str">
            <v>EQUIPOS DE COMUNICACIÓN Y COMPUTACIÓN</v>
          </cell>
          <cell r="C127">
            <v>5814054965.1899996</v>
          </cell>
          <cell r="D127">
            <v>0</v>
          </cell>
          <cell r="E127">
            <v>0</v>
          </cell>
          <cell r="F127">
            <v>5814054965.1899996</v>
          </cell>
        </row>
        <row r="128">
          <cell r="A128" t="str">
            <v>1.6.70.01</v>
          </cell>
          <cell r="B128" t="str">
            <v>Equipo de comunicación</v>
          </cell>
          <cell r="C128">
            <v>664196244.33000004</v>
          </cell>
          <cell r="D128">
            <v>0</v>
          </cell>
          <cell r="E128">
            <v>0</v>
          </cell>
          <cell r="F128">
            <v>664196244.33000004</v>
          </cell>
        </row>
        <row r="129">
          <cell r="A129" t="str">
            <v>1.6.70.01.001</v>
          </cell>
          <cell r="B129" t="str">
            <v>Equipo de comunicación</v>
          </cell>
          <cell r="C129">
            <v>664196244.33000004</v>
          </cell>
          <cell r="D129">
            <v>0</v>
          </cell>
          <cell r="E129">
            <v>0</v>
          </cell>
          <cell r="F129">
            <v>664196244.33000004</v>
          </cell>
        </row>
        <row r="130">
          <cell r="A130" t="str">
            <v>1.6.70.02</v>
          </cell>
          <cell r="B130" t="str">
            <v>Equipo de computación</v>
          </cell>
          <cell r="C130">
            <v>5149858720.8599997</v>
          </cell>
          <cell r="D130">
            <v>0</v>
          </cell>
          <cell r="E130">
            <v>0</v>
          </cell>
          <cell r="F130">
            <v>5149858720.8599997</v>
          </cell>
        </row>
        <row r="131">
          <cell r="A131" t="str">
            <v>1.6.70.02.001</v>
          </cell>
          <cell r="B131" t="str">
            <v>Equipo de computación</v>
          </cell>
          <cell r="C131">
            <v>5149858720.8599997</v>
          </cell>
          <cell r="D131">
            <v>0</v>
          </cell>
          <cell r="E131">
            <v>0</v>
          </cell>
          <cell r="F131">
            <v>5149858720.8599997</v>
          </cell>
        </row>
        <row r="132">
          <cell r="A132" t="str">
            <v>1.6.75</v>
          </cell>
          <cell r="B132" t="str">
            <v>EQUIPOS DE TRANSPORTE, TRACCIÓN Y ELEVACIÓN</v>
          </cell>
          <cell r="C132">
            <v>826082828.39999998</v>
          </cell>
          <cell r="D132">
            <v>0</v>
          </cell>
          <cell r="E132">
            <v>0</v>
          </cell>
          <cell r="F132">
            <v>826082828.39999998</v>
          </cell>
        </row>
        <row r="133">
          <cell r="A133" t="str">
            <v>1.6.75.02</v>
          </cell>
          <cell r="B133" t="str">
            <v>Terrestre</v>
          </cell>
          <cell r="C133">
            <v>826082828.39999998</v>
          </cell>
          <cell r="D133">
            <v>0</v>
          </cell>
          <cell r="E133">
            <v>0</v>
          </cell>
          <cell r="F133">
            <v>826082828.39999998</v>
          </cell>
        </row>
        <row r="134">
          <cell r="A134" t="str">
            <v>1.6.75.02.001</v>
          </cell>
          <cell r="B134" t="str">
            <v>Terrestre</v>
          </cell>
          <cell r="C134">
            <v>826082828.39999998</v>
          </cell>
          <cell r="D134">
            <v>0</v>
          </cell>
          <cell r="E134">
            <v>0</v>
          </cell>
          <cell r="F134">
            <v>826082828.39999998</v>
          </cell>
        </row>
        <row r="135">
          <cell r="A135" t="str">
            <v>1.6.80</v>
          </cell>
          <cell r="B135" t="str">
            <v>EQUIPOS DE COMEDOR, COCINA, DESPENSA Y HOTELERÍA</v>
          </cell>
          <cell r="C135">
            <v>9576519.9000000004</v>
          </cell>
          <cell r="D135">
            <v>0</v>
          </cell>
          <cell r="E135">
            <v>0</v>
          </cell>
          <cell r="F135">
            <v>9576519.9000000004</v>
          </cell>
        </row>
        <row r="136">
          <cell r="A136" t="str">
            <v>1.6.80.02</v>
          </cell>
          <cell r="B136" t="str">
            <v>Equipo de restaurante y cafetería</v>
          </cell>
          <cell r="C136">
            <v>9576519.9000000004</v>
          </cell>
          <cell r="D136">
            <v>0</v>
          </cell>
          <cell r="E136">
            <v>0</v>
          </cell>
          <cell r="F136">
            <v>9576519.9000000004</v>
          </cell>
        </row>
        <row r="137">
          <cell r="A137" t="str">
            <v>1.6.80.02.001</v>
          </cell>
          <cell r="B137" t="str">
            <v>Equipo de restaurante y cafetería</v>
          </cell>
          <cell r="C137">
            <v>9576519.9000000004</v>
          </cell>
          <cell r="D137">
            <v>0</v>
          </cell>
          <cell r="E137">
            <v>0</v>
          </cell>
          <cell r="F137">
            <v>9576519.9000000004</v>
          </cell>
        </row>
        <row r="138">
          <cell r="A138" t="str">
            <v>1.6.83</v>
          </cell>
          <cell r="B138" t="str">
            <v>PROPIEDADES, PLANTA Y EQUIPO EN CONCESIÓN</v>
          </cell>
          <cell r="C138">
            <v>3046636733188.4102</v>
          </cell>
          <cell r="D138">
            <v>16922582941.07</v>
          </cell>
          <cell r="E138">
            <v>4600067435.2299995</v>
          </cell>
          <cell r="F138">
            <v>3058959248694.25</v>
          </cell>
        </row>
        <row r="139">
          <cell r="A139" t="str">
            <v>1.6.83.01</v>
          </cell>
          <cell r="B139" t="str">
            <v>Terrenos</v>
          </cell>
          <cell r="C139">
            <v>52513513120</v>
          </cell>
          <cell r="D139">
            <v>0</v>
          </cell>
          <cell r="E139">
            <v>0</v>
          </cell>
          <cell r="F139">
            <v>52513513120</v>
          </cell>
        </row>
        <row r="140">
          <cell r="A140" t="str">
            <v>1.6.83.01.001</v>
          </cell>
          <cell r="B140" t="str">
            <v>Urbanos</v>
          </cell>
          <cell r="C140">
            <v>52513513120</v>
          </cell>
          <cell r="D140">
            <v>0</v>
          </cell>
          <cell r="E140">
            <v>0</v>
          </cell>
          <cell r="F140">
            <v>52513513120</v>
          </cell>
        </row>
        <row r="141">
          <cell r="A141" t="str">
            <v>1.6.83.02</v>
          </cell>
          <cell r="B141" t="str">
            <v>Edificaciones</v>
          </cell>
          <cell r="C141">
            <v>87631490310.259995</v>
          </cell>
          <cell r="D141">
            <v>0</v>
          </cell>
          <cell r="E141">
            <v>0</v>
          </cell>
          <cell r="F141">
            <v>87631490310.259995</v>
          </cell>
        </row>
        <row r="142">
          <cell r="A142" t="str">
            <v>1.6.83.02.001</v>
          </cell>
          <cell r="B142" t="str">
            <v>Edificios y casas</v>
          </cell>
          <cell r="C142">
            <v>9434825950</v>
          </cell>
          <cell r="D142">
            <v>0</v>
          </cell>
          <cell r="E142">
            <v>0</v>
          </cell>
          <cell r="F142">
            <v>9434825950</v>
          </cell>
        </row>
        <row r="143">
          <cell r="A143" t="str">
            <v>1.6.83.02.014</v>
          </cell>
          <cell r="B143" t="str">
            <v>Casetas y campamentos</v>
          </cell>
          <cell r="C143">
            <v>19810356694.07</v>
          </cell>
          <cell r="D143">
            <v>0</v>
          </cell>
          <cell r="E143">
            <v>0</v>
          </cell>
          <cell r="F143">
            <v>19810356694.07</v>
          </cell>
        </row>
        <row r="144">
          <cell r="A144" t="str">
            <v>1.6.83.02.016</v>
          </cell>
          <cell r="B144" t="str">
            <v>Bodegas</v>
          </cell>
          <cell r="C144">
            <v>58386307666.190002</v>
          </cell>
          <cell r="D144">
            <v>0</v>
          </cell>
          <cell r="E144">
            <v>0</v>
          </cell>
          <cell r="F144">
            <v>58386307666.190002</v>
          </cell>
        </row>
        <row r="145">
          <cell r="A145" t="str">
            <v>1.6.83.03</v>
          </cell>
          <cell r="B145" t="str">
            <v>Plantas, ductos y túneles</v>
          </cell>
          <cell r="C145">
            <v>4551732175.3000002</v>
          </cell>
          <cell r="D145">
            <v>0</v>
          </cell>
          <cell r="E145">
            <v>0</v>
          </cell>
          <cell r="F145">
            <v>4551732175.3000002</v>
          </cell>
        </row>
        <row r="146">
          <cell r="A146" t="str">
            <v>1.6.83.03.001</v>
          </cell>
          <cell r="B146" t="str">
            <v>Plantas de generación</v>
          </cell>
          <cell r="C146">
            <v>4551732175.3000002</v>
          </cell>
          <cell r="D146">
            <v>0</v>
          </cell>
          <cell r="E146">
            <v>0</v>
          </cell>
          <cell r="F146">
            <v>4551732175.3000002</v>
          </cell>
        </row>
        <row r="147">
          <cell r="A147" t="str">
            <v>1.6.83.04</v>
          </cell>
          <cell r="B147" t="str">
            <v>Redes, líneas y cables</v>
          </cell>
          <cell r="C147">
            <v>22122987906.310001</v>
          </cell>
          <cell r="D147">
            <v>0</v>
          </cell>
          <cell r="E147">
            <v>0</v>
          </cell>
          <cell r="F147">
            <v>22122987906.310001</v>
          </cell>
        </row>
        <row r="148">
          <cell r="A148" t="str">
            <v>1.6.83.04.007</v>
          </cell>
          <cell r="B148" t="str">
            <v>Líneas y cables de transmisión</v>
          </cell>
          <cell r="C148">
            <v>920716673.48000002</v>
          </cell>
          <cell r="D148">
            <v>0</v>
          </cell>
          <cell r="E148">
            <v>0</v>
          </cell>
          <cell r="F148">
            <v>920716673.48000002</v>
          </cell>
        </row>
        <row r="149">
          <cell r="A149" t="str">
            <v>1.6.83.04.009</v>
          </cell>
          <cell r="B149" t="str">
            <v>Líneas y cables de telecomunicaciones</v>
          </cell>
          <cell r="C149">
            <v>1709600828.3800001</v>
          </cell>
          <cell r="D149">
            <v>0</v>
          </cell>
          <cell r="E149">
            <v>0</v>
          </cell>
          <cell r="F149">
            <v>1709600828.3800001</v>
          </cell>
        </row>
        <row r="150">
          <cell r="A150" t="str">
            <v>1.6.83.04.011</v>
          </cell>
          <cell r="B150" t="str">
            <v>Otras redes, líneas y cables</v>
          </cell>
          <cell r="C150">
            <v>19492670404.450001</v>
          </cell>
          <cell r="D150">
            <v>0</v>
          </cell>
          <cell r="E150">
            <v>0</v>
          </cell>
          <cell r="F150">
            <v>19492670404.450001</v>
          </cell>
        </row>
        <row r="151">
          <cell r="A151" t="str">
            <v>1.6.83.05</v>
          </cell>
          <cell r="B151" t="str">
            <v>Maquinaria y equipo</v>
          </cell>
          <cell r="C151">
            <v>1026649332666.03</v>
          </cell>
          <cell r="D151">
            <v>3721299318.5</v>
          </cell>
          <cell r="E151">
            <v>2342295259.1100001</v>
          </cell>
          <cell r="F151">
            <v>1028028336725.42</v>
          </cell>
        </row>
        <row r="152">
          <cell r="A152" t="str">
            <v>1.6.83.05.001</v>
          </cell>
          <cell r="B152" t="str">
            <v>Equipo de construcción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1.6.83.05.004</v>
          </cell>
          <cell r="B153" t="str">
            <v>Maquinaria industrial</v>
          </cell>
          <cell r="C153">
            <v>221199922421.64001</v>
          </cell>
          <cell r="D153">
            <v>1668559795.6400001</v>
          </cell>
          <cell r="E153">
            <v>0</v>
          </cell>
          <cell r="F153">
            <v>222868482217.28</v>
          </cell>
        </row>
        <row r="154">
          <cell r="A154" t="str">
            <v>1.6.83.05.009</v>
          </cell>
          <cell r="B154" t="str">
            <v>Herramientas y accesorios</v>
          </cell>
          <cell r="C154">
            <v>7386405790</v>
          </cell>
          <cell r="D154">
            <v>961557810</v>
          </cell>
          <cell r="E154">
            <v>0</v>
          </cell>
          <cell r="F154">
            <v>8347963600</v>
          </cell>
        </row>
        <row r="155">
          <cell r="A155" t="str">
            <v>1.6.83.05.010</v>
          </cell>
          <cell r="B155" t="str">
            <v>Equipo para estaciones de bombeo</v>
          </cell>
          <cell r="C155">
            <v>3769632768</v>
          </cell>
          <cell r="D155">
            <v>0</v>
          </cell>
          <cell r="E155">
            <v>0</v>
          </cell>
          <cell r="F155">
            <v>3769632768</v>
          </cell>
        </row>
        <row r="156">
          <cell r="A156" t="str">
            <v>1.6.83.05.011</v>
          </cell>
          <cell r="B156" t="str">
            <v>Equipo de centros de control</v>
          </cell>
          <cell r="C156">
            <v>47606851426.639999</v>
          </cell>
          <cell r="D156">
            <v>529096980</v>
          </cell>
          <cell r="E156">
            <v>0</v>
          </cell>
          <cell r="F156">
            <v>48135948406.639999</v>
          </cell>
        </row>
        <row r="157">
          <cell r="A157" t="str">
            <v>1.6.83.05.012</v>
          </cell>
          <cell r="B157" t="str">
            <v>Equipo de ayuda audiovisual</v>
          </cell>
          <cell r="C157">
            <v>208974855.05000001</v>
          </cell>
          <cell r="D157">
            <v>0</v>
          </cell>
          <cell r="E157">
            <v>0</v>
          </cell>
          <cell r="F157">
            <v>208974855.05000001</v>
          </cell>
        </row>
        <row r="158">
          <cell r="A158" t="str">
            <v>1.6.83.05.014</v>
          </cell>
          <cell r="B158" t="str">
            <v>Maquinaria y equipo de propiedad de terceros</v>
          </cell>
          <cell r="C158">
            <v>159824068113</v>
          </cell>
          <cell r="D158">
            <v>0</v>
          </cell>
          <cell r="E158">
            <v>0</v>
          </cell>
          <cell r="F158">
            <v>159824068113</v>
          </cell>
        </row>
        <row r="159">
          <cell r="A159" t="str">
            <v>1.6.83.05.015</v>
          </cell>
          <cell r="B159" t="str">
            <v>Equipo de seguridad y rescate</v>
          </cell>
          <cell r="C159">
            <v>7878280984.0900002</v>
          </cell>
          <cell r="D159">
            <v>4898920</v>
          </cell>
          <cell r="E159">
            <v>405533902.26999998</v>
          </cell>
          <cell r="F159">
            <v>7477646001.8199997</v>
          </cell>
        </row>
        <row r="160">
          <cell r="A160" t="str">
            <v>1.6.83.05.016</v>
          </cell>
          <cell r="B160" t="str">
            <v>Otra maquinaria y equipo</v>
          </cell>
          <cell r="C160">
            <v>578775196307.60999</v>
          </cell>
          <cell r="D160">
            <v>557185812.86000001</v>
          </cell>
          <cell r="E160">
            <v>1936761356.8399999</v>
          </cell>
          <cell r="F160">
            <v>577395620763.63</v>
          </cell>
        </row>
        <row r="161">
          <cell r="A161" t="str">
            <v>1.6.83.06</v>
          </cell>
          <cell r="B161" t="str">
            <v>Equipo médico y científico</v>
          </cell>
          <cell r="C161">
            <v>326814329</v>
          </cell>
          <cell r="D161">
            <v>37740000</v>
          </cell>
          <cell r="E161">
            <v>0</v>
          </cell>
          <cell r="F161">
            <v>364554329</v>
          </cell>
        </row>
        <row r="162">
          <cell r="A162" t="str">
            <v>1.6.83.06.008</v>
          </cell>
          <cell r="B162" t="str">
            <v>Equipo de servicio ambulatorio</v>
          </cell>
          <cell r="C162">
            <v>0</v>
          </cell>
          <cell r="D162">
            <v>37740000</v>
          </cell>
          <cell r="E162">
            <v>0</v>
          </cell>
          <cell r="F162">
            <v>37740000</v>
          </cell>
        </row>
        <row r="163">
          <cell r="A163" t="str">
            <v>1.6.83.06.009</v>
          </cell>
          <cell r="B163" t="str">
            <v>Equipo médico y científico de propiedad de terceros</v>
          </cell>
          <cell r="C163">
            <v>326814329</v>
          </cell>
          <cell r="D163">
            <v>0</v>
          </cell>
          <cell r="E163">
            <v>0</v>
          </cell>
          <cell r="F163">
            <v>326814329</v>
          </cell>
        </row>
        <row r="164">
          <cell r="A164" t="str">
            <v>1.6.83.07</v>
          </cell>
          <cell r="B164" t="str">
            <v>Muebles, enseres y equipo de oficina</v>
          </cell>
          <cell r="C164">
            <v>30948925166.25</v>
          </cell>
          <cell r="D164">
            <v>23218107.02</v>
          </cell>
          <cell r="E164">
            <v>1376727.12</v>
          </cell>
          <cell r="F164">
            <v>30970766546.150002</v>
          </cell>
        </row>
        <row r="165">
          <cell r="A165" t="str">
            <v>1.6.83.07.001</v>
          </cell>
          <cell r="B165" t="str">
            <v>Muebles y enseres</v>
          </cell>
          <cell r="C165">
            <v>17255192321.52</v>
          </cell>
          <cell r="D165">
            <v>23218107.02</v>
          </cell>
          <cell r="E165">
            <v>1376727.12</v>
          </cell>
          <cell r="F165">
            <v>17277033701.419998</v>
          </cell>
        </row>
        <row r="166">
          <cell r="A166" t="str">
            <v>1.6.83.07.002</v>
          </cell>
          <cell r="B166" t="str">
            <v>Equipo y máquina de oficina</v>
          </cell>
          <cell r="C166">
            <v>5770746.7300000004</v>
          </cell>
          <cell r="D166">
            <v>0</v>
          </cell>
          <cell r="E166">
            <v>0</v>
          </cell>
          <cell r="F166">
            <v>5770746.7300000004</v>
          </cell>
        </row>
        <row r="167">
          <cell r="A167" t="str">
            <v>1.6.83.07.004</v>
          </cell>
          <cell r="B167" t="str">
            <v>Muebles, enseres y equipo de oficina de propiedad de terceros</v>
          </cell>
          <cell r="C167">
            <v>13672247845</v>
          </cell>
          <cell r="D167">
            <v>0</v>
          </cell>
          <cell r="E167">
            <v>0</v>
          </cell>
          <cell r="F167">
            <v>13672247845</v>
          </cell>
        </row>
        <row r="168">
          <cell r="A168" t="str">
            <v>1.6.83.07.005</v>
          </cell>
          <cell r="B168" t="str">
            <v>Otros muebles, enseres y equipo de oficina</v>
          </cell>
          <cell r="C168">
            <v>15714253</v>
          </cell>
          <cell r="D168">
            <v>0</v>
          </cell>
          <cell r="E168">
            <v>0</v>
          </cell>
          <cell r="F168">
            <v>15714253</v>
          </cell>
        </row>
        <row r="169">
          <cell r="A169" t="str">
            <v>1.6.83.08</v>
          </cell>
          <cell r="B169" t="str">
            <v>Equipos de comunicación y computación</v>
          </cell>
          <cell r="C169">
            <v>129847735451.69</v>
          </cell>
          <cell r="D169">
            <v>1682124739.71</v>
          </cell>
          <cell r="E169">
            <v>40414749</v>
          </cell>
          <cell r="F169">
            <v>131489445442.39999</v>
          </cell>
        </row>
        <row r="170">
          <cell r="A170" t="str">
            <v>1.6.83.08.001</v>
          </cell>
          <cell r="B170" t="str">
            <v>Equipo de comunicación</v>
          </cell>
          <cell r="C170">
            <v>36519158628.410004</v>
          </cell>
          <cell r="D170">
            <v>252601024.62</v>
          </cell>
          <cell r="E170">
            <v>37740000</v>
          </cell>
          <cell r="F170">
            <v>36734019653.029999</v>
          </cell>
        </row>
        <row r="171">
          <cell r="A171" t="str">
            <v>1.6.83.08.002</v>
          </cell>
          <cell r="B171" t="str">
            <v>Equipo de computación</v>
          </cell>
          <cell r="C171">
            <v>30134910672.330002</v>
          </cell>
          <cell r="D171">
            <v>1429523715.0899999</v>
          </cell>
          <cell r="E171">
            <v>2674749</v>
          </cell>
          <cell r="F171">
            <v>31561759638.419998</v>
          </cell>
        </row>
        <row r="172">
          <cell r="A172" t="str">
            <v>1.6.83.08.003</v>
          </cell>
          <cell r="B172" t="str">
            <v>Satélites y antenas</v>
          </cell>
          <cell r="C172">
            <v>314360581.41000003</v>
          </cell>
          <cell r="D172">
            <v>0</v>
          </cell>
          <cell r="E172">
            <v>0</v>
          </cell>
          <cell r="F172">
            <v>314360581.41000003</v>
          </cell>
        </row>
        <row r="173">
          <cell r="A173" t="str">
            <v>1.6.83.08.004</v>
          </cell>
          <cell r="B173" t="str">
            <v>Equipos de radares</v>
          </cell>
          <cell r="C173">
            <v>10399803642.58</v>
          </cell>
          <cell r="D173">
            <v>0</v>
          </cell>
          <cell r="E173">
            <v>0</v>
          </cell>
          <cell r="F173">
            <v>10399803642.58</v>
          </cell>
        </row>
        <row r="174">
          <cell r="A174" t="str">
            <v>1.6.83.08.006</v>
          </cell>
          <cell r="B174" t="str">
            <v>Equipos de comunicación y computación de propiedad de terceros</v>
          </cell>
          <cell r="C174">
            <v>44112227904</v>
          </cell>
          <cell r="D174">
            <v>0</v>
          </cell>
          <cell r="E174">
            <v>0</v>
          </cell>
          <cell r="F174">
            <v>44112227904</v>
          </cell>
        </row>
        <row r="175">
          <cell r="A175" t="str">
            <v>1.6.83.08.007</v>
          </cell>
          <cell r="B175" t="str">
            <v>Otros equipos de comunicación y computación</v>
          </cell>
          <cell r="C175">
            <v>8367274022.96</v>
          </cell>
          <cell r="D175">
            <v>0</v>
          </cell>
          <cell r="E175">
            <v>0</v>
          </cell>
          <cell r="F175">
            <v>8367274022.96</v>
          </cell>
        </row>
        <row r="176">
          <cell r="A176" t="str">
            <v>1.6.83.09</v>
          </cell>
          <cell r="B176" t="str">
            <v>Equipos de transporte, tracción y elevación</v>
          </cell>
          <cell r="C176">
            <v>1683032994758.5701</v>
          </cell>
          <cell r="D176">
            <v>11458200775.84</v>
          </cell>
          <cell r="E176">
            <v>2215980700</v>
          </cell>
          <cell r="F176">
            <v>1692275214834.4099</v>
          </cell>
        </row>
        <row r="177">
          <cell r="A177" t="str">
            <v>1.6.83.09.002</v>
          </cell>
          <cell r="B177" t="str">
            <v>Terrestre</v>
          </cell>
          <cell r="C177">
            <v>161820276901.47</v>
          </cell>
          <cell r="D177">
            <v>10944197802.84</v>
          </cell>
          <cell r="E177">
            <v>2215980700</v>
          </cell>
          <cell r="F177">
            <v>170548494004.31</v>
          </cell>
        </row>
        <row r="178">
          <cell r="A178" t="str">
            <v>1.6.83.09.003</v>
          </cell>
          <cell r="B178" t="str">
            <v>Marítimo y fluvial</v>
          </cell>
          <cell r="C178">
            <v>179095967476.89001</v>
          </cell>
          <cell r="D178">
            <v>15617958</v>
          </cell>
          <cell r="E178">
            <v>0</v>
          </cell>
          <cell r="F178">
            <v>179111585434.89001</v>
          </cell>
        </row>
        <row r="179">
          <cell r="A179" t="str">
            <v>1.6.83.09.004</v>
          </cell>
          <cell r="B179" t="str">
            <v>De tracción</v>
          </cell>
          <cell r="C179">
            <v>13299155284.82</v>
          </cell>
          <cell r="D179">
            <v>379870000</v>
          </cell>
          <cell r="E179">
            <v>0</v>
          </cell>
          <cell r="F179">
            <v>13679025284.82</v>
          </cell>
        </row>
        <row r="180">
          <cell r="A180" t="str">
            <v>1.6.83.09.005</v>
          </cell>
          <cell r="B180" t="str">
            <v>De elevación</v>
          </cell>
          <cell r="C180">
            <v>1297658418941.3899</v>
          </cell>
          <cell r="D180">
            <v>118515015</v>
          </cell>
          <cell r="E180">
            <v>0</v>
          </cell>
          <cell r="F180">
            <v>1297776933956.3899</v>
          </cell>
        </row>
        <row r="181">
          <cell r="A181" t="str">
            <v>1.6.83.09.007</v>
          </cell>
          <cell r="B181" t="str">
            <v>Equipos de transporte, tracción y elevación de propiedad de terceros</v>
          </cell>
          <cell r="C181">
            <v>31159176154</v>
          </cell>
          <cell r="D181">
            <v>0</v>
          </cell>
          <cell r="E181">
            <v>0</v>
          </cell>
          <cell r="F181">
            <v>31159176154</v>
          </cell>
        </row>
        <row r="182">
          <cell r="A182" t="str">
            <v>1.6.83.10</v>
          </cell>
          <cell r="B182" t="str">
            <v>Construcciones en curso</v>
          </cell>
          <cell r="C182">
            <v>9011207305</v>
          </cell>
          <cell r="D182">
            <v>0</v>
          </cell>
          <cell r="E182">
            <v>0</v>
          </cell>
          <cell r="F182">
            <v>9011207305</v>
          </cell>
        </row>
        <row r="183">
          <cell r="A183" t="str">
            <v>1.6.83.10.004</v>
          </cell>
          <cell r="B183" t="str">
            <v>Construcciones en curso - otras construcciones en curso</v>
          </cell>
          <cell r="C183">
            <v>9011207305</v>
          </cell>
          <cell r="D183">
            <v>0</v>
          </cell>
          <cell r="E183">
            <v>0</v>
          </cell>
          <cell r="F183">
            <v>9011207305</v>
          </cell>
        </row>
        <row r="184">
          <cell r="A184" t="str">
            <v>1.6.85</v>
          </cell>
          <cell r="B184" t="str">
            <v>DEPRECIACIÓN ACUMULADA DE PROPIEDADES, PLANTA Y EQUIPO (CR)</v>
          </cell>
          <cell r="C184">
            <v>-19815631464.740002</v>
          </cell>
          <cell r="D184">
            <v>0</v>
          </cell>
          <cell r="E184">
            <v>0</v>
          </cell>
          <cell r="F184">
            <v>-19815631464.740002</v>
          </cell>
        </row>
        <row r="185">
          <cell r="A185" t="str">
            <v>1.6.85.03</v>
          </cell>
          <cell r="B185" t="str">
            <v>Redes, líneas y cables</v>
          </cell>
          <cell r="C185">
            <v>-323732673</v>
          </cell>
          <cell r="D185">
            <v>0</v>
          </cell>
          <cell r="E185">
            <v>0</v>
          </cell>
          <cell r="F185">
            <v>-323732673</v>
          </cell>
        </row>
        <row r="186">
          <cell r="A186" t="str">
            <v>1.6.85.03.009</v>
          </cell>
          <cell r="B186" t="str">
            <v>Líneas y cables de telecomunicaciones</v>
          </cell>
          <cell r="C186">
            <v>-323732673</v>
          </cell>
          <cell r="D186">
            <v>0</v>
          </cell>
          <cell r="E186">
            <v>0</v>
          </cell>
          <cell r="F186">
            <v>-323732673</v>
          </cell>
        </row>
        <row r="187">
          <cell r="A187" t="str">
            <v>1.6.85.04</v>
          </cell>
          <cell r="B187" t="str">
            <v>Maquinaria y equipo</v>
          </cell>
          <cell r="C187">
            <v>-550965277.80999994</v>
          </cell>
          <cell r="D187">
            <v>0</v>
          </cell>
          <cell r="E187">
            <v>0</v>
          </cell>
          <cell r="F187">
            <v>-550965277.80999994</v>
          </cell>
        </row>
        <row r="188">
          <cell r="A188" t="str">
            <v>1.6.85.04.016</v>
          </cell>
          <cell r="B188" t="str">
            <v>Otra maquinaria y equipo</v>
          </cell>
          <cell r="C188">
            <v>-550965277.80999994</v>
          </cell>
          <cell r="D188">
            <v>0</v>
          </cell>
          <cell r="E188">
            <v>0</v>
          </cell>
          <cell r="F188">
            <v>-550965277.80999994</v>
          </cell>
        </row>
        <row r="189">
          <cell r="A189" t="str">
            <v>1.6.85.05</v>
          </cell>
          <cell r="B189" t="str">
            <v>Equipo médico y científico</v>
          </cell>
          <cell r="C189">
            <v>-843400</v>
          </cell>
          <cell r="D189">
            <v>0</v>
          </cell>
          <cell r="E189">
            <v>0</v>
          </cell>
          <cell r="F189">
            <v>-843400</v>
          </cell>
        </row>
        <row r="190">
          <cell r="A190" t="str">
            <v>1.6.85.05.001</v>
          </cell>
          <cell r="B190" t="str">
            <v>Equipo de investigación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1.6.85.05.002</v>
          </cell>
          <cell r="B191" t="str">
            <v>Equipo de laboratorio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1.6.85.05.010</v>
          </cell>
          <cell r="B192" t="str">
            <v>Otro equipo médico y científico</v>
          </cell>
          <cell r="C192">
            <v>-843400</v>
          </cell>
          <cell r="D192">
            <v>0</v>
          </cell>
          <cell r="E192">
            <v>0</v>
          </cell>
          <cell r="F192">
            <v>-843400</v>
          </cell>
        </row>
        <row r="193">
          <cell r="A193" t="str">
            <v>1.6.85.06</v>
          </cell>
          <cell r="B193" t="str">
            <v>Muebles, enseres y equipo de oficina</v>
          </cell>
          <cell r="C193">
            <v>-6511937287.96</v>
          </cell>
          <cell r="D193">
            <v>0</v>
          </cell>
          <cell r="E193">
            <v>0</v>
          </cell>
          <cell r="F193">
            <v>-6511937287.96</v>
          </cell>
        </row>
        <row r="194">
          <cell r="A194" t="str">
            <v>1.6.85.06.001</v>
          </cell>
          <cell r="B194" t="str">
            <v>Muebles y enseres</v>
          </cell>
          <cell r="C194">
            <v>-5755216877.5699997</v>
          </cell>
          <cell r="D194">
            <v>0</v>
          </cell>
          <cell r="E194">
            <v>0</v>
          </cell>
          <cell r="F194">
            <v>-5755216877.5699997</v>
          </cell>
        </row>
        <row r="195">
          <cell r="A195" t="str">
            <v>1.6.85.06.002</v>
          </cell>
          <cell r="B195" t="str">
            <v>Equipo y máquina de oficina</v>
          </cell>
          <cell r="C195">
            <v>-756720410.38999999</v>
          </cell>
          <cell r="D195">
            <v>0</v>
          </cell>
          <cell r="E195">
            <v>0</v>
          </cell>
          <cell r="F195">
            <v>-756720410.38999999</v>
          </cell>
        </row>
        <row r="196">
          <cell r="A196" t="str">
            <v>1.6.85.07</v>
          </cell>
          <cell r="B196" t="str">
            <v>Equipos de comunicación y computación</v>
          </cell>
          <cell r="C196">
            <v>-4831110384.3400002</v>
          </cell>
          <cell r="D196">
            <v>0</v>
          </cell>
          <cell r="E196">
            <v>0</v>
          </cell>
          <cell r="F196">
            <v>-4831110384.3400002</v>
          </cell>
        </row>
        <row r="197">
          <cell r="A197" t="str">
            <v>1.6.85.07.001</v>
          </cell>
          <cell r="B197" t="str">
            <v>Equipo de comunicación</v>
          </cell>
          <cell r="C197">
            <v>-548340494.37</v>
          </cell>
          <cell r="D197">
            <v>0</v>
          </cell>
          <cell r="E197">
            <v>0</v>
          </cell>
          <cell r="F197">
            <v>-548340494.37</v>
          </cell>
        </row>
        <row r="198">
          <cell r="A198" t="str">
            <v>1.6.85.07.002</v>
          </cell>
          <cell r="B198" t="str">
            <v>Equipo de computación</v>
          </cell>
          <cell r="C198">
            <v>-4282769889.9699998</v>
          </cell>
          <cell r="D198">
            <v>0</v>
          </cell>
          <cell r="E198">
            <v>0</v>
          </cell>
          <cell r="F198">
            <v>-4282769889.9699998</v>
          </cell>
        </row>
        <row r="199">
          <cell r="A199" t="str">
            <v>1.6.85.08</v>
          </cell>
          <cell r="B199" t="str">
            <v>Equipos de transporte, tracción y elevación</v>
          </cell>
          <cell r="C199">
            <v>-791202825.52999997</v>
          </cell>
          <cell r="D199">
            <v>0</v>
          </cell>
          <cell r="E199">
            <v>0</v>
          </cell>
          <cell r="F199">
            <v>-791202825.52999997</v>
          </cell>
        </row>
        <row r="200">
          <cell r="A200" t="str">
            <v>1.6.85.08.001</v>
          </cell>
          <cell r="B200" t="str">
            <v>Aéreo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1.6.85.08.002</v>
          </cell>
          <cell r="B201" t="str">
            <v>Terrestre</v>
          </cell>
          <cell r="C201">
            <v>-791202825.52999997</v>
          </cell>
          <cell r="D201">
            <v>0</v>
          </cell>
          <cell r="E201">
            <v>0</v>
          </cell>
          <cell r="F201">
            <v>-791202825.52999997</v>
          </cell>
        </row>
        <row r="202">
          <cell r="A202" t="str">
            <v>1.6.85.09</v>
          </cell>
          <cell r="B202" t="str">
            <v>Equipos de comedor, cocina, despensa y hotelería</v>
          </cell>
          <cell r="C202">
            <v>-8747638.0899999999</v>
          </cell>
          <cell r="D202">
            <v>0</v>
          </cell>
          <cell r="E202">
            <v>0</v>
          </cell>
          <cell r="F202">
            <v>-8747638.0899999999</v>
          </cell>
        </row>
        <row r="203">
          <cell r="A203" t="str">
            <v>1.6.85.09.002</v>
          </cell>
          <cell r="B203" t="str">
            <v>Equipo de restaurante y cafetería</v>
          </cell>
          <cell r="C203">
            <v>-8747638.0899999999</v>
          </cell>
          <cell r="D203">
            <v>0</v>
          </cell>
          <cell r="E203">
            <v>0</v>
          </cell>
          <cell r="F203">
            <v>-8747638.0899999999</v>
          </cell>
        </row>
        <row r="204">
          <cell r="A204" t="str">
            <v>1.6.85.13</v>
          </cell>
          <cell r="B204" t="str">
            <v>Bienes muebles en bodega</v>
          </cell>
          <cell r="C204">
            <v>-1628808.8</v>
          </cell>
          <cell r="D204">
            <v>0</v>
          </cell>
          <cell r="E204">
            <v>0</v>
          </cell>
          <cell r="F204">
            <v>-1628808.8</v>
          </cell>
        </row>
        <row r="205">
          <cell r="A205" t="str">
            <v>1.6.85.13.033</v>
          </cell>
          <cell r="B205" t="str">
            <v>Equipos de comunicación y computación - equipo de comunicación</v>
          </cell>
          <cell r="C205">
            <v>-1429999.98</v>
          </cell>
          <cell r="D205">
            <v>0</v>
          </cell>
          <cell r="E205">
            <v>0</v>
          </cell>
          <cell r="F205">
            <v>-1429999.98</v>
          </cell>
        </row>
        <row r="206">
          <cell r="A206" t="str">
            <v>1.6.85.13.034</v>
          </cell>
          <cell r="B206" t="str">
            <v>Equipos de comunicación y computación - equipo de computación</v>
          </cell>
          <cell r="C206">
            <v>-198808.82</v>
          </cell>
          <cell r="D206">
            <v>0</v>
          </cell>
          <cell r="E206">
            <v>0</v>
          </cell>
          <cell r="F206">
            <v>-198808.82</v>
          </cell>
        </row>
        <row r="207">
          <cell r="A207" t="str">
            <v>1.6.85.15</v>
          </cell>
          <cell r="B207" t="str">
            <v>Propiedades, planta y equipo no explotados</v>
          </cell>
          <cell r="C207">
            <v>-30514350.170000002</v>
          </cell>
          <cell r="D207">
            <v>0</v>
          </cell>
          <cell r="E207">
            <v>0</v>
          </cell>
          <cell r="F207">
            <v>-30514350.170000002</v>
          </cell>
        </row>
        <row r="208">
          <cell r="A208" t="str">
            <v>1.6.85.15.074</v>
          </cell>
          <cell r="B208" t="str">
            <v>Maquinaria y equipo - equipo de centros de control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1.6.85.15.090</v>
          </cell>
          <cell r="B209" t="str">
            <v>Muebles, enseres y equipo de oficina - muebles y enseres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1.6.85.15.091</v>
          </cell>
          <cell r="B210" t="str">
            <v>Muebles, enseres y equipo de oficina - equipo y máquina de oficina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1.6.85.15.096</v>
          </cell>
          <cell r="B211" t="str">
            <v>Equipos de comunicación y computación - equipo de comunicación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1.6.85.15.097</v>
          </cell>
          <cell r="B212" t="str">
            <v>Equipos de comunicación y computación - equipo de computación</v>
          </cell>
          <cell r="C212">
            <v>-30514350.170000002</v>
          </cell>
          <cell r="D212">
            <v>0</v>
          </cell>
          <cell r="E212">
            <v>0</v>
          </cell>
          <cell r="F212">
            <v>-30514350.170000002</v>
          </cell>
        </row>
        <row r="213">
          <cell r="A213" t="str">
            <v>1.6.85.15.104</v>
          </cell>
          <cell r="B213" t="str">
            <v>Equipo de transporte, tracción y elevación - terrestre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1.6.85.15.112</v>
          </cell>
          <cell r="B214" t="str">
            <v>Equipos de comedor, cocina, despensa y hotelería - equipo de restaurante y cafetería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1.6.85.16</v>
          </cell>
          <cell r="B215" t="str">
            <v>Propiedades, planta y equipo en concesión</v>
          </cell>
          <cell r="C215">
            <v>-6764948819.04</v>
          </cell>
          <cell r="D215">
            <v>0</v>
          </cell>
          <cell r="E215">
            <v>0</v>
          </cell>
          <cell r="F215">
            <v>-6764948819.04</v>
          </cell>
        </row>
        <row r="216">
          <cell r="A216" t="str">
            <v>1.6.85.16.022</v>
          </cell>
          <cell r="B216" t="str">
            <v>Edificaciones - bodegas</v>
          </cell>
          <cell r="C216">
            <v>-1164989199.5799999</v>
          </cell>
          <cell r="D216">
            <v>0</v>
          </cell>
          <cell r="E216">
            <v>0</v>
          </cell>
          <cell r="F216">
            <v>-1164989199.5799999</v>
          </cell>
        </row>
        <row r="217">
          <cell r="A217" t="str">
            <v>1.6.85.16.063</v>
          </cell>
          <cell r="B217" t="str">
            <v>Maquinaria y equipo - maquinaria industrial</v>
          </cell>
          <cell r="C217">
            <v>-5599959619.46</v>
          </cell>
          <cell r="D217">
            <v>0</v>
          </cell>
          <cell r="E217">
            <v>0</v>
          </cell>
          <cell r="F217">
            <v>-5599959619.46</v>
          </cell>
        </row>
        <row r="218">
          <cell r="A218" t="str">
            <v>1.7</v>
          </cell>
          <cell r="B218" t="str">
            <v>BIENES DE USO PÚBLICO E HISTÓRICOS Y CULTURALES</v>
          </cell>
          <cell r="C218">
            <v>64898823885682.203</v>
          </cell>
          <cell r="D218">
            <v>425178567987.39001</v>
          </cell>
          <cell r="E218">
            <v>28006978028.66</v>
          </cell>
          <cell r="F218">
            <v>65295995475640.898</v>
          </cell>
        </row>
        <row r="219">
          <cell r="A219" t="str">
            <v>1.7.05</v>
          </cell>
          <cell r="B219" t="str">
            <v>BIENES DE USO PÚBLICO EN CONSTRUCCIÓN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1.7.05.01</v>
          </cell>
          <cell r="B220" t="str">
            <v>Red carretera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1.7.05.01.001</v>
          </cell>
          <cell r="B221" t="str">
            <v>Red carretera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1.7.05.12</v>
          </cell>
          <cell r="B222" t="str">
            <v>Red férrea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1.7.05.12.001</v>
          </cell>
          <cell r="B223" t="str">
            <v>Red férrea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1.7.06</v>
          </cell>
          <cell r="B224" t="str">
            <v>BIENES DE USO PÚBLICO EN CONSTRUCCIÓN - CONCESIONES</v>
          </cell>
          <cell r="C224">
            <v>38009564614532.297</v>
          </cell>
          <cell r="D224">
            <v>358342374947.5</v>
          </cell>
          <cell r="E224">
            <v>22267465854.299999</v>
          </cell>
          <cell r="F224">
            <v>38345639523625.5</v>
          </cell>
        </row>
        <row r="225">
          <cell r="A225" t="str">
            <v>1.7.06.01</v>
          </cell>
          <cell r="B225" t="str">
            <v>Red carretera</v>
          </cell>
          <cell r="C225">
            <v>35236742854617.398</v>
          </cell>
          <cell r="D225">
            <v>180306831720.53</v>
          </cell>
          <cell r="E225">
            <v>15660296454.950001</v>
          </cell>
          <cell r="F225">
            <v>35401389389883</v>
          </cell>
        </row>
        <row r="226">
          <cell r="A226" t="str">
            <v>1.7.06.01.001</v>
          </cell>
          <cell r="B226" t="str">
            <v>Red carretera</v>
          </cell>
          <cell r="C226">
            <v>35236742854617.398</v>
          </cell>
          <cell r="D226">
            <v>180306831720.53</v>
          </cell>
          <cell r="E226">
            <v>15660296454.950001</v>
          </cell>
          <cell r="F226">
            <v>35401389389883</v>
          </cell>
        </row>
        <row r="227">
          <cell r="A227" t="str">
            <v>1.7.06.02</v>
          </cell>
          <cell r="B227" t="str">
            <v>Red férrea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1.7.06.02.001</v>
          </cell>
          <cell r="B228" t="str">
            <v>Red férrea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1.7.06.04</v>
          </cell>
          <cell r="B229" t="str">
            <v>Red marítima</v>
          </cell>
          <cell r="C229">
            <v>1153596207506.22</v>
          </cell>
          <cell r="D229">
            <v>163764608711.04001</v>
          </cell>
          <cell r="E229">
            <v>6607169399.3500004</v>
          </cell>
          <cell r="F229">
            <v>1310753646817.9099</v>
          </cell>
        </row>
        <row r="230">
          <cell r="A230" t="str">
            <v>1.7.06.04.001</v>
          </cell>
          <cell r="B230" t="str">
            <v>Red marítima</v>
          </cell>
          <cell r="C230">
            <v>1153596207506.22</v>
          </cell>
          <cell r="D230">
            <v>163764608711.04001</v>
          </cell>
          <cell r="E230">
            <v>6607169399.3500004</v>
          </cell>
          <cell r="F230">
            <v>1310753646817.9099</v>
          </cell>
        </row>
        <row r="231">
          <cell r="A231" t="str">
            <v>1.7.06.05</v>
          </cell>
          <cell r="B231" t="str">
            <v>Red aeroportuaria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1.7.06.05.001</v>
          </cell>
          <cell r="B232" t="str">
            <v>Red aeroportuaria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1.7.06.06</v>
          </cell>
          <cell r="B233" t="str">
            <v>Terrenos</v>
          </cell>
          <cell r="C233">
            <v>1619225552408.6399</v>
          </cell>
          <cell r="D233">
            <v>14270934515.93</v>
          </cell>
          <cell r="E233">
            <v>0</v>
          </cell>
          <cell r="F233">
            <v>1633496486924.5701</v>
          </cell>
        </row>
        <row r="234">
          <cell r="A234" t="str">
            <v>1.7.06.06.001</v>
          </cell>
          <cell r="B234" t="str">
            <v>Terrenos</v>
          </cell>
          <cell r="C234">
            <v>1619225552408.6399</v>
          </cell>
          <cell r="D234">
            <v>14270934515.93</v>
          </cell>
          <cell r="E234">
            <v>0</v>
          </cell>
          <cell r="F234">
            <v>1633496486924.5701</v>
          </cell>
        </row>
        <row r="235">
          <cell r="A235" t="str">
            <v>1.7.10</v>
          </cell>
          <cell r="B235" t="str">
            <v>BIENES DE USO PÚBLICO EN SERVICIO</v>
          </cell>
          <cell r="C235">
            <v>1891822920663.1899</v>
          </cell>
          <cell r="D235">
            <v>269468159.87</v>
          </cell>
          <cell r="E235">
            <v>0</v>
          </cell>
          <cell r="F235">
            <v>1892092388823.0601</v>
          </cell>
        </row>
        <row r="236">
          <cell r="A236" t="str">
            <v>1.7.10.06</v>
          </cell>
          <cell r="B236" t="str">
            <v>Red férrea</v>
          </cell>
          <cell r="C236">
            <v>1891822920663.1899</v>
          </cell>
          <cell r="D236">
            <v>269468159.87</v>
          </cell>
          <cell r="E236">
            <v>0</v>
          </cell>
          <cell r="F236">
            <v>1892092388823.0601</v>
          </cell>
        </row>
        <row r="237">
          <cell r="A237" t="str">
            <v>1.7.10.06.001</v>
          </cell>
          <cell r="B237" t="str">
            <v>Red férrea</v>
          </cell>
          <cell r="C237">
            <v>1891822920663.1899</v>
          </cell>
          <cell r="D237">
            <v>269468159.87</v>
          </cell>
          <cell r="E237">
            <v>0</v>
          </cell>
          <cell r="F237">
            <v>1892092388823.0601</v>
          </cell>
        </row>
        <row r="238">
          <cell r="A238" t="str">
            <v>1.7.11</v>
          </cell>
          <cell r="B238" t="str">
            <v>BIENES DE USO PÚBLICO EN SERVICIO - CONCESIONES</v>
          </cell>
          <cell r="C238">
            <v>25956149929228.898</v>
          </cell>
          <cell r="D238">
            <v>66566724880.019997</v>
          </cell>
          <cell r="E238">
            <v>3365131160.9699998</v>
          </cell>
          <cell r="F238">
            <v>26019351522947.898</v>
          </cell>
        </row>
        <row r="239">
          <cell r="A239" t="str">
            <v>1.7.11.01</v>
          </cell>
          <cell r="B239" t="str">
            <v>Red carretera</v>
          </cell>
          <cell r="C239">
            <v>16920183620624.4</v>
          </cell>
          <cell r="D239">
            <v>40420517490.139999</v>
          </cell>
          <cell r="E239">
            <v>3365131160.9699998</v>
          </cell>
          <cell r="F239">
            <v>16957239006953.6</v>
          </cell>
        </row>
        <row r="240">
          <cell r="A240" t="str">
            <v>1.7.11.01.001</v>
          </cell>
          <cell r="B240" t="str">
            <v>Red carretera</v>
          </cell>
          <cell r="C240">
            <v>16920183620624.4</v>
          </cell>
          <cell r="D240">
            <v>40420517490.139999</v>
          </cell>
          <cell r="E240">
            <v>3365131160.9699998</v>
          </cell>
          <cell r="F240">
            <v>16957239006953.6</v>
          </cell>
        </row>
        <row r="241">
          <cell r="A241" t="str">
            <v>1.7.11.02</v>
          </cell>
          <cell r="B241" t="str">
            <v>Red férrea</v>
          </cell>
          <cell r="C241">
            <v>2028541674575.6399</v>
          </cell>
          <cell r="D241">
            <v>0</v>
          </cell>
          <cell r="E241">
            <v>0</v>
          </cell>
          <cell r="F241">
            <v>2028541674575.6399</v>
          </cell>
        </row>
        <row r="242">
          <cell r="A242" t="str">
            <v>1.7.11.02.001</v>
          </cell>
          <cell r="B242" t="str">
            <v>Red férrea</v>
          </cell>
          <cell r="C242">
            <v>2028541674575.6399</v>
          </cell>
          <cell r="D242">
            <v>0</v>
          </cell>
          <cell r="E242">
            <v>0</v>
          </cell>
          <cell r="F242">
            <v>2028541674575.6399</v>
          </cell>
        </row>
        <row r="243">
          <cell r="A243" t="str">
            <v>1.7.11.04</v>
          </cell>
          <cell r="B243" t="str">
            <v>Red marítima</v>
          </cell>
          <cell r="C243">
            <v>5342323859568.3203</v>
          </cell>
          <cell r="D243">
            <v>22986531614.91</v>
          </cell>
          <cell r="E243">
            <v>0</v>
          </cell>
          <cell r="F243">
            <v>5365310391183.2305</v>
          </cell>
        </row>
        <row r="244">
          <cell r="A244" t="str">
            <v>1.7.11.04.001</v>
          </cell>
          <cell r="B244" t="str">
            <v>Red marítima</v>
          </cell>
          <cell r="C244">
            <v>5342323859568.3203</v>
          </cell>
          <cell r="D244">
            <v>22986531614.91</v>
          </cell>
          <cell r="E244">
            <v>0</v>
          </cell>
          <cell r="F244">
            <v>5365310391183.2305</v>
          </cell>
        </row>
        <row r="245">
          <cell r="A245" t="str">
            <v>1.7.11.05</v>
          </cell>
          <cell r="B245" t="str">
            <v>Red aeroportuaria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1.7.11.05.001</v>
          </cell>
          <cell r="B246" t="str">
            <v>Red aeroportuaria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1.7.11.06</v>
          </cell>
          <cell r="B247" t="str">
            <v>Terrenos</v>
          </cell>
          <cell r="C247">
            <v>1665100774460.48</v>
          </cell>
          <cell r="D247">
            <v>3159675774.9699998</v>
          </cell>
          <cell r="E247">
            <v>0</v>
          </cell>
          <cell r="F247">
            <v>1668260450235.45</v>
          </cell>
        </row>
        <row r="248">
          <cell r="A248" t="str">
            <v>1.7.11.06.001</v>
          </cell>
          <cell r="B248" t="str">
            <v>Terrenos</v>
          </cell>
          <cell r="C248">
            <v>1665100774460.48</v>
          </cell>
          <cell r="D248">
            <v>3159675774.9699998</v>
          </cell>
          <cell r="E248">
            <v>0</v>
          </cell>
          <cell r="F248">
            <v>1668260450235.45</v>
          </cell>
        </row>
        <row r="249">
          <cell r="A249" t="str">
            <v>1.7.85</v>
          </cell>
          <cell r="B249" t="str">
            <v>DEPRECIACIÓN ACUMULADA DE BIENES DE USO PÚBLICO EN SERVICIO (CR)</v>
          </cell>
          <cell r="C249">
            <v>-755768735586.43005</v>
          </cell>
          <cell r="D249">
            <v>0</v>
          </cell>
          <cell r="E249">
            <v>2374381013.3899999</v>
          </cell>
          <cell r="F249">
            <v>-758143116599.81995</v>
          </cell>
        </row>
        <row r="250">
          <cell r="A250" t="str">
            <v>1.7.85.06</v>
          </cell>
          <cell r="B250" t="str">
            <v>Red férrea</v>
          </cell>
          <cell r="C250">
            <v>-755768735586.43005</v>
          </cell>
          <cell r="D250">
            <v>0</v>
          </cell>
          <cell r="E250">
            <v>2374381013.3899999</v>
          </cell>
          <cell r="F250">
            <v>-758143116599.81995</v>
          </cell>
        </row>
        <row r="251">
          <cell r="A251" t="str">
            <v>1.7.85.06.001</v>
          </cell>
          <cell r="B251" t="str">
            <v>Red férrea en servicio</v>
          </cell>
          <cell r="C251">
            <v>-755768735586.43005</v>
          </cell>
          <cell r="D251">
            <v>0</v>
          </cell>
          <cell r="E251">
            <v>2374381013.3899999</v>
          </cell>
          <cell r="F251">
            <v>-758143116599.81995</v>
          </cell>
        </row>
        <row r="252">
          <cell r="A252" t="str">
            <v>1.7.85.06.003</v>
          </cell>
          <cell r="B252" t="str">
            <v>Red férrea entregados a terceros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1.7.87</v>
          </cell>
          <cell r="B253" t="str">
            <v>DEPRECIACIÓN ACUMULADA DE BIENES DE USO PÚBLICO EN SERVICIO - CONCESIONES (CR)</v>
          </cell>
          <cell r="C253">
            <v>-202944843155.70999</v>
          </cell>
          <cell r="D253">
            <v>0</v>
          </cell>
          <cell r="E253">
            <v>0</v>
          </cell>
          <cell r="F253">
            <v>-202944843155.70999</v>
          </cell>
        </row>
        <row r="254">
          <cell r="A254" t="str">
            <v>1.7.87.02</v>
          </cell>
          <cell r="B254" t="str">
            <v>Red férrea</v>
          </cell>
          <cell r="C254">
            <v>-202944843155.70999</v>
          </cell>
          <cell r="D254">
            <v>0</v>
          </cell>
          <cell r="E254">
            <v>0</v>
          </cell>
          <cell r="F254">
            <v>-202944843155.70999</v>
          </cell>
        </row>
        <row r="255">
          <cell r="A255" t="str">
            <v>1.7.87.02.001</v>
          </cell>
          <cell r="B255" t="str">
            <v>Red férrea</v>
          </cell>
          <cell r="C255">
            <v>-202944843155.70999</v>
          </cell>
          <cell r="D255">
            <v>0</v>
          </cell>
          <cell r="E255">
            <v>0</v>
          </cell>
          <cell r="F255">
            <v>-202944843155.70999</v>
          </cell>
        </row>
        <row r="256">
          <cell r="A256" t="str">
            <v>1.7.91</v>
          </cell>
          <cell r="B256" t="str">
            <v>DETERIORO ACUMULADO DE BIENES DE USO PÚBLICO - CONCESIONES (CR)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1.7.91.01</v>
          </cell>
          <cell r="B257" t="str">
            <v>Red carretera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1.7.91.01.001</v>
          </cell>
          <cell r="B258" t="str">
            <v>Red carretera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1.9</v>
          </cell>
          <cell r="B259" t="str">
            <v>OTROS ACTIVOS</v>
          </cell>
          <cell r="C259">
            <v>17508525193024.199</v>
          </cell>
          <cell r="D259">
            <v>714831249924.90002</v>
          </cell>
          <cell r="E259">
            <v>370742209819.98999</v>
          </cell>
          <cell r="F259">
            <v>17852614233129.102</v>
          </cell>
        </row>
        <row r="260">
          <cell r="A260" t="str">
            <v>1.9.05</v>
          </cell>
          <cell r="B260" t="str">
            <v>BIENES Y SERVICIOS PAGADOS POR ANTICIPADO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1.9.05.01</v>
          </cell>
          <cell r="B261" t="str">
            <v>Seguros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1.9.05.01.001</v>
          </cell>
          <cell r="B262" t="str">
            <v>Seguros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1.9.05.05</v>
          </cell>
          <cell r="B263" t="str">
            <v>Impresos, publicaciones, suscripciones y afiliaciones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1.9.05.05.001</v>
          </cell>
          <cell r="B264" t="str">
            <v>Impresos, publicaciones, suscripciones y afiliaciones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1.9.05.14</v>
          </cell>
          <cell r="B265" t="str">
            <v>Bienes y servicios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1.9.05.14.001</v>
          </cell>
          <cell r="B266" t="str">
            <v>Bienes y servicios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1.9.06</v>
          </cell>
          <cell r="B267" t="str">
            <v>AVANCES Y ANTICIPOS ENTREGADOS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1.9.06.03</v>
          </cell>
          <cell r="B268" t="str">
            <v>Avances para viáticos y gastos de viaje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1.9.06.03.001</v>
          </cell>
          <cell r="B269" t="str">
            <v>Avances para viáticos y gastos de viaje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1.9.06.04</v>
          </cell>
          <cell r="B270" t="str">
            <v>Anticipo para adquisición de bienes y servicios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1.9.06.04.001</v>
          </cell>
          <cell r="B271" t="str">
            <v>Adquisición de bienes y servicios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1.9.08</v>
          </cell>
          <cell r="B272" t="str">
            <v>RECURSOS ENTREGADOS EN ADMINISTRACIÓN</v>
          </cell>
          <cell r="C272">
            <v>6522239103376.2803</v>
          </cell>
          <cell r="D272">
            <v>713692774220.41003</v>
          </cell>
          <cell r="E272">
            <v>15716585586.77</v>
          </cell>
          <cell r="F272">
            <v>7220215292009.9199</v>
          </cell>
        </row>
        <row r="273">
          <cell r="A273" t="str">
            <v>1.9.08.01</v>
          </cell>
          <cell r="B273" t="str">
            <v>En administración</v>
          </cell>
          <cell r="C273">
            <v>574144115777.68005</v>
          </cell>
          <cell r="D273">
            <v>17560516372.450001</v>
          </cell>
          <cell r="E273">
            <v>15716585586.77</v>
          </cell>
          <cell r="F273">
            <v>575988046563.35999</v>
          </cell>
        </row>
        <row r="274">
          <cell r="A274" t="str">
            <v>1.9.08.01.001</v>
          </cell>
          <cell r="B274" t="str">
            <v>En administración</v>
          </cell>
          <cell r="C274">
            <v>465912950937.46997</v>
          </cell>
          <cell r="D274">
            <v>960516372.45000005</v>
          </cell>
          <cell r="E274">
            <v>6208913562.5500002</v>
          </cell>
          <cell r="F274">
            <v>460664553747.37</v>
          </cell>
        </row>
        <row r="275">
          <cell r="A275" t="str">
            <v>1.9.08.01.002</v>
          </cell>
          <cell r="B275" t="str">
            <v>En administración dtn - scun</v>
          </cell>
          <cell r="C275">
            <v>108231164840.21001</v>
          </cell>
          <cell r="D275">
            <v>16600000000</v>
          </cell>
          <cell r="E275">
            <v>9507672024.2199993</v>
          </cell>
          <cell r="F275">
            <v>115323492815.99001</v>
          </cell>
        </row>
        <row r="276">
          <cell r="A276" t="str">
            <v>1.9.08.02</v>
          </cell>
          <cell r="B276" t="str">
            <v>Encargo fiduciario - fiducia de inversión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1.9.08.02.001</v>
          </cell>
          <cell r="B277" t="str">
            <v>Encargo fiduciario - fiducia de inversión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1.9.08.03</v>
          </cell>
          <cell r="B278" t="str">
            <v>Encargo fiduciario - fiducia de administración y pagos</v>
          </cell>
          <cell r="C278">
            <v>5948094987598.5996</v>
          </cell>
          <cell r="D278">
            <v>696132257847.95996</v>
          </cell>
          <cell r="E278">
            <v>0</v>
          </cell>
          <cell r="F278">
            <v>6644227245446.5596</v>
          </cell>
        </row>
        <row r="279">
          <cell r="A279" t="str">
            <v>1.9.08.03.001</v>
          </cell>
          <cell r="B279" t="str">
            <v>Encargo fiduciario - fiducia de administración y pagos</v>
          </cell>
          <cell r="C279">
            <v>5948094987598.5996</v>
          </cell>
          <cell r="D279">
            <v>696132257847.95996</v>
          </cell>
          <cell r="E279">
            <v>0</v>
          </cell>
          <cell r="F279">
            <v>6644227245446.5596</v>
          </cell>
        </row>
        <row r="280">
          <cell r="A280" t="str">
            <v>1.9.09</v>
          </cell>
          <cell r="B280" t="str">
            <v>DEPÓSITOS ENTREGADOS EN GARANTÍA</v>
          </cell>
          <cell r="C280">
            <v>109904898</v>
          </cell>
          <cell r="D280">
            <v>0</v>
          </cell>
          <cell r="E280">
            <v>0</v>
          </cell>
          <cell r="F280">
            <v>109904898</v>
          </cell>
        </row>
        <row r="281">
          <cell r="A281" t="str">
            <v>1.9.09.02</v>
          </cell>
          <cell r="B281" t="str">
            <v>Para bienes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1.9.09.02.001</v>
          </cell>
          <cell r="B282" t="str">
            <v>Para bienes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1.9.09.03</v>
          </cell>
          <cell r="B283" t="str">
            <v>Depósitos judiciales</v>
          </cell>
          <cell r="C283">
            <v>109904898</v>
          </cell>
          <cell r="D283">
            <v>0</v>
          </cell>
          <cell r="E283">
            <v>0</v>
          </cell>
          <cell r="F283">
            <v>109904898</v>
          </cell>
        </row>
        <row r="284">
          <cell r="A284" t="str">
            <v>1.9.09.03.001</v>
          </cell>
          <cell r="B284" t="str">
            <v>Depósitos judiciales</v>
          </cell>
          <cell r="C284">
            <v>109904898</v>
          </cell>
          <cell r="D284">
            <v>0</v>
          </cell>
          <cell r="E284">
            <v>0</v>
          </cell>
          <cell r="F284">
            <v>109904898</v>
          </cell>
        </row>
        <row r="285">
          <cell r="A285" t="str">
            <v>1.9.09.10</v>
          </cell>
          <cell r="B285" t="str">
            <v>Fondo de contingencias de las entidades estatales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1.9.09.10.001</v>
          </cell>
          <cell r="B286" t="str">
            <v>Fondo de contingencias de las entidades estatales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1.9.70</v>
          </cell>
          <cell r="B287" t="str">
            <v>ACTIVOS INTANGIBLES</v>
          </cell>
          <cell r="C287">
            <v>244800911526.16</v>
          </cell>
          <cell r="D287">
            <v>337609565.19</v>
          </cell>
          <cell r="E287">
            <v>695619696.47000003</v>
          </cell>
          <cell r="F287">
            <v>244442901394.88</v>
          </cell>
        </row>
        <row r="288">
          <cell r="A288" t="str">
            <v>1.9.70.07</v>
          </cell>
          <cell r="B288" t="str">
            <v>Licencias</v>
          </cell>
          <cell r="C288">
            <v>2826967615.79</v>
          </cell>
          <cell r="D288">
            <v>0</v>
          </cell>
          <cell r="E288">
            <v>0</v>
          </cell>
          <cell r="F288">
            <v>2826967615.79</v>
          </cell>
        </row>
        <row r="289">
          <cell r="A289" t="str">
            <v>1.9.70.07.001</v>
          </cell>
          <cell r="B289" t="str">
            <v>Licencias</v>
          </cell>
          <cell r="C289">
            <v>2826967615.79</v>
          </cell>
          <cell r="D289">
            <v>0</v>
          </cell>
          <cell r="E289">
            <v>0</v>
          </cell>
          <cell r="F289">
            <v>2826967615.79</v>
          </cell>
        </row>
        <row r="290">
          <cell r="A290" t="str">
            <v>1.9.70.08</v>
          </cell>
          <cell r="B290" t="str">
            <v>Softwares</v>
          </cell>
          <cell r="C290">
            <v>502769798.07999998</v>
          </cell>
          <cell r="D290">
            <v>0</v>
          </cell>
          <cell r="E290">
            <v>0</v>
          </cell>
          <cell r="F290">
            <v>502769798.07999998</v>
          </cell>
        </row>
        <row r="291">
          <cell r="A291" t="str">
            <v>1.9.70.08.001</v>
          </cell>
          <cell r="B291" t="str">
            <v>Softwares</v>
          </cell>
          <cell r="C291">
            <v>502769798.07999998</v>
          </cell>
          <cell r="D291">
            <v>0</v>
          </cell>
          <cell r="E291">
            <v>0</v>
          </cell>
          <cell r="F291">
            <v>502769798.07999998</v>
          </cell>
        </row>
        <row r="292">
          <cell r="A292" t="str">
            <v>1.9.70.08.002</v>
          </cell>
          <cell r="B292" t="str">
            <v>Softwares - concesiones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1.9.70.12</v>
          </cell>
          <cell r="B293" t="str">
            <v>Activos intangibles en concesión</v>
          </cell>
          <cell r="C293">
            <v>241471174112.29001</v>
          </cell>
          <cell r="D293">
            <v>337609565.19</v>
          </cell>
          <cell r="E293">
            <v>695619696.47000003</v>
          </cell>
          <cell r="F293">
            <v>241113163981.01001</v>
          </cell>
        </row>
        <row r="294">
          <cell r="A294" t="str">
            <v>1.9.70.12.001</v>
          </cell>
          <cell r="B294" t="str">
            <v>Activos intangibles en concesión</v>
          </cell>
          <cell r="C294">
            <v>241471174112.29001</v>
          </cell>
          <cell r="D294">
            <v>337609565.19</v>
          </cell>
          <cell r="E294">
            <v>695619696.47000003</v>
          </cell>
          <cell r="F294">
            <v>241113163981.01001</v>
          </cell>
        </row>
        <row r="295">
          <cell r="A295" t="str">
            <v>1.9.75</v>
          </cell>
          <cell r="B295" t="str">
            <v>AMORTIZACIÓN ACUMULADA DE ACTIVOS INTANGIBLES (CR)</v>
          </cell>
          <cell r="C295">
            <v>-68148562772.089996</v>
          </cell>
          <cell r="D295">
            <v>0</v>
          </cell>
          <cell r="E295">
            <v>0</v>
          </cell>
          <cell r="F295">
            <v>-68148562772.089996</v>
          </cell>
        </row>
        <row r="296">
          <cell r="A296" t="str">
            <v>1.9.75.07</v>
          </cell>
          <cell r="B296" t="str">
            <v>Licencias</v>
          </cell>
          <cell r="C296">
            <v>-2582176911.02</v>
          </cell>
          <cell r="D296">
            <v>0</v>
          </cell>
          <cell r="E296">
            <v>0</v>
          </cell>
          <cell r="F296">
            <v>-2582176911.02</v>
          </cell>
        </row>
        <row r="297">
          <cell r="A297" t="str">
            <v>1.9.75.07.001</v>
          </cell>
          <cell r="B297" t="str">
            <v>Licencias</v>
          </cell>
          <cell r="C297">
            <v>-2582176911.02</v>
          </cell>
          <cell r="D297">
            <v>0</v>
          </cell>
          <cell r="E297">
            <v>0</v>
          </cell>
          <cell r="F297">
            <v>-2582176911.02</v>
          </cell>
        </row>
        <row r="298">
          <cell r="A298" t="str">
            <v>1.9.75.08</v>
          </cell>
          <cell r="B298" t="str">
            <v>Softwares</v>
          </cell>
          <cell r="C298">
            <v>-500327861.06999999</v>
          </cell>
          <cell r="D298">
            <v>0</v>
          </cell>
          <cell r="E298">
            <v>0</v>
          </cell>
          <cell r="F298">
            <v>-500327861.06999999</v>
          </cell>
        </row>
        <row r="299">
          <cell r="A299" t="str">
            <v>1.9.75.08.001</v>
          </cell>
          <cell r="B299" t="str">
            <v>Softwares</v>
          </cell>
          <cell r="C299">
            <v>-500327861.06999999</v>
          </cell>
          <cell r="D299">
            <v>0</v>
          </cell>
          <cell r="E299">
            <v>0</v>
          </cell>
          <cell r="F299">
            <v>-500327861.06999999</v>
          </cell>
        </row>
        <row r="300">
          <cell r="A300" t="str">
            <v>1.9.75.11</v>
          </cell>
          <cell r="B300" t="str">
            <v>Activos intangibles en concesión</v>
          </cell>
          <cell r="C300">
            <v>-65066058000</v>
          </cell>
          <cell r="D300">
            <v>0</v>
          </cell>
          <cell r="E300">
            <v>0</v>
          </cell>
          <cell r="F300">
            <v>-65066058000</v>
          </cell>
        </row>
        <row r="301">
          <cell r="A301" t="str">
            <v>1.9.75.11.001</v>
          </cell>
          <cell r="B301" t="str">
            <v>Activos intangibles en concesión</v>
          </cell>
          <cell r="C301">
            <v>-65066058000</v>
          </cell>
          <cell r="D301">
            <v>0</v>
          </cell>
          <cell r="E301">
            <v>0</v>
          </cell>
          <cell r="F301">
            <v>-65066058000</v>
          </cell>
        </row>
        <row r="302">
          <cell r="A302" t="str">
            <v>1.9.86</v>
          </cell>
          <cell r="B302" t="str">
            <v>ACTIVOS DIFERIDOS</v>
          </cell>
          <cell r="C302">
            <v>42704731.57</v>
          </cell>
          <cell r="D302">
            <v>4766390.76</v>
          </cell>
          <cell r="E302">
            <v>42392370.229999997</v>
          </cell>
          <cell r="F302">
            <v>5078752.0999999996</v>
          </cell>
        </row>
        <row r="303">
          <cell r="A303" t="str">
            <v>1.9.86.09</v>
          </cell>
          <cell r="B303" t="str">
            <v>Seguros con cobertura mayor a doce meses</v>
          </cell>
          <cell r="C303">
            <v>42704731.57</v>
          </cell>
          <cell r="D303">
            <v>4766390.76</v>
          </cell>
          <cell r="E303">
            <v>42392370.229999997</v>
          </cell>
          <cell r="F303">
            <v>5078752.0999999996</v>
          </cell>
        </row>
        <row r="304">
          <cell r="A304" t="str">
            <v>1.9.86.09.001</v>
          </cell>
          <cell r="B304" t="str">
            <v>Seguros con cobertura mayor a doce meses</v>
          </cell>
          <cell r="C304">
            <v>42704731.57</v>
          </cell>
          <cell r="D304">
            <v>4766390.76</v>
          </cell>
          <cell r="E304">
            <v>42392370.229999997</v>
          </cell>
          <cell r="F304">
            <v>5078752.0999999996</v>
          </cell>
        </row>
        <row r="305">
          <cell r="A305" t="str">
            <v>1.9.89</v>
          </cell>
          <cell r="B305" t="str">
            <v>RECURSOS DE LA ENTIDAD CONCEDENTE EN PATRIMONIOS AUTÓNOMOS CONSTITUIDOS POR CONCESIONARIOS PRIVADOS</v>
          </cell>
          <cell r="C305">
            <v>10809481131264.301</v>
          </cell>
          <cell r="D305">
            <v>796099748.53999996</v>
          </cell>
          <cell r="E305">
            <v>354287612166.52002</v>
          </cell>
          <cell r="F305">
            <v>10455989618846.301</v>
          </cell>
        </row>
        <row r="306">
          <cell r="A306" t="str">
            <v>1.9.89.01</v>
          </cell>
          <cell r="B306" t="str">
            <v>Recursos de la entidad concedente en patrimonios autónomos constituidos por concesionarios privados</v>
          </cell>
          <cell r="C306">
            <v>10809481131264.301</v>
          </cell>
          <cell r="D306">
            <v>796099748.53999996</v>
          </cell>
          <cell r="E306">
            <v>354287612166.52002</v>
          </cell>
          <cell r="F306">
            <v>10455989618846.301</v>
          </cell>
        </row>
        <row r="307">
          <cell r="A307" t="str">
            <v>1.9.89.01.001</v>
          </cell>
          <cell r="B307" t="str">
            <v>Recursos de la entidad concedente en patrimonios autónomos constituidos por concesionarios privados</v>
          </cell>
          <cell r="C307">
            <v>10809481131264.301</v>
          </cell>
          <cell r="D307">
            <v>796099748.53999996</v>
          </cell>
          <cell r="E307">
            <v>354287612166.52002</v>
          </cell>
          <cell r="F307">
            <v>10455989618846.301</v>
          </cell>
        </row>
        <row r="308">
          <cell r="A308" t="str">
            <v>2</v>
          </cell>
          <cell r="B308" t="str">
            <v>PASIVOS</v>
          </cell>
          <cell r="C308">
            <v>50018707023356.203</v>
          </cell>
          <cell r="D308">
            <v>1984755605097.0901</v>
          </cell>
          <cell r="E308">
            <v>2487947014365.8398</v>
          </cell>
          <cell r="F308">
            <v>50521898432624.898</v>
          </cell>
        </row>
        <row r="309">
          <cell r="A309" t="str">
            <v>2.3</v>
          </cell>
          <cell r="B309" t="str">
            <v>PRÉSTAMOS POR PAGAR</v>
          </cell>
          <cell r="C309">
            <v>20540485299337.301</v>
          </cell>
          <cell r="D309">
            <v>354268762994.27002</v>
          </cell>
          <cell r="E309">
            <v>0.28999999999999998</v>
          </cell>
          <cell r="F309">
            <v>20186216536343.301</v>
          </cell>
        </row>
        <row r="310">
          <cell r="A310" t="str">
            <v>2.3.13</v>
          </cell>
          <cell r="B310" t="str">
            <v>FINANCIAMIENTO INTERNO DE CORTO PLAZO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2.3.13.01</v>
          </cell>
          <cell r="B311" t="str">
            <v>Préstamos banca comercial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2.3.13.01.001</v>
          </cell>
          <cell r="B312" t="str">
            <v>Préstamos banca comercial - capital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2.3.14</v>
          </cell>
          <cell r="B313" t="str">
            <v>FINANCIAMIENTO INTERNO DE LARGO PLAZO</v>
          </cell>
          <cell r="C313">
            <v>20540485299337.301</v>
          </cell>
          <cell r="D313">
            <v>354268762994.27002</v>
          </cell>
          <cell r="E313">
            <v>0.28999999999999998</v>
          </cell>
          <cell r="F313">
            <v>20186216536343.301</v>
          </cell>
        </row>
        <row r="314">
          <cell r="A314" t="str">
            <v>2.3.14.01</v>
          </cell>
          <cell r="B314" t="str">
            <v>Préstamos banca comercial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2.3.14.01.001</v>
          </cell>
          <cell r="B315" t="str">
            <v>Préstamos banca comercial - capital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2.3.14.04</v>
          </cell>
          <cell r="B316" t="str">
            <v>Créditos presupuestarios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2.3.14.04.001</v>
          </cell>
          <cell r="B317" t="str">
            <v>Créditos presupuestarios - capital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2.3.14.07</v>
          </cell>
          <cell r="B318" t="str">
            <v>Préstamos del gobierno general</v>
          </cell>
          <cell r="C318">
            <v>336309575850.09998</v>
          </cell>
          <cell r="D318">
            <v>0</v>
          </cell>
          <cell r="E318">
            <v>0</v>
          </cell>
          <cell r="F318">
            <v>336309575850.09998</v>
          </cell>
        </row>
        <row r="319">
          <cell r="A319" t="str">
            <v>2.3.14.07.001</v>
          </cell>
          <cell r="B319" t="str">
            <v>Préstamos del gobierno general - capital</v>
          </cell>
          <cell r="C319">
            <v>336309575850.09998</v>
          </cell>
          <cell r="D319">
            <v>0</v>
          </cell>
          <cell r="E319">
            <v>0</v>
          </cell>
          <cell r="F319">
            <v>336309575850.09998</v>
          </cell>
        </row>
        <row r="320">
          <cell r="A320" t="str">
            <v>2.3.14.13</v>
          </cell>
          <cell r="B320" t="str">
            <v>Pasivo financiero por acuerdos de concesión (concedente)</v>
          </cell>
          <cell r="C320">
            <v>20204175723487.199</v>
          </cell>
          <cell r="D320">
            <v>354268762994.27002</v>
          </cell>
          <cell r="E320">
            <v>0.28999999999999998</v>
          </cell>
          <cell r="F320">
            <v>19849906960493.199</v>
          </cell>
        </row>
        <row r="321">
          <cell r="A321" t="str">
            <v>2.3.14.13.001</v>
          </cell>
          <cell r="B321" t="str">
            <v>Pasivo financiero por acuerdos de concesión (concedente) - capital</v>
          </cell>
          <cell r="C321">
            <v>20204175723487.199</v>
          </cell>
          <cell r="D321">
            <v>354268762994.27002</v>
          </cell>
          <cell r="E321">
            <v>0.28999999999999998</v>
          </cell>
          <cell r="F321">
            <v>19849906960493.199</v>
          </cell>
        </row>
        <row r="322">
          <cell r="A322" t="str">
            <v>2.4</v>
          </cell>
          <cell r="B322" t="str">
            <v>CUENTAS POR PAGAR</v>
          </cell>
          <cell r="C322">
            <v>1776378616644.4099</v>
          </cell>
          <cell r="D322">
            <v>507572922942.42999</v>
          </cell>
          <cell r="E322">
            <v>653641949353.45996</v>
          </cell>
          <cell r="F322">
            <v>1922447643055.4399</v>
          </cell>
        </row>
        <row r="323">
          <cell r="A323" t="str">
            <v>2.4.01</v>
          </cell>
          <cell r="B323" t="str">
            <v>ADQUISICION DE BIENES Y SERVICIOS NACIONALES</v>
          </cell>
          <cell r="C323">
            <v>12647282467.870001</v>
          </cell>
          <cell r="D323">
            <v>18891138866.939999</v>
          </cell>
          <cell r="E323">
            <v>6586483756.7299995</v>
          </cell>
          <cell r="F323">
            <v>342627357.66000003</v>
          </cell>
        </row>
        <row r="324">
          <cell r="A324" t="str">
            <v>2.4.01.01</v>
          </cell>
          <cell r="B324" t="str">
            <v>Bienes y servicios</v>
          </cell>
          <cell r="C324">
            <v>84707381.989999995</v>
          </cell>
          <cell r="D324">
            <v>132834101.59</v>
          </cell>
          <cell r="E324">
            <v>144681781.93000001</v>
          </cell>
          <cell r="F324">
            <v>96555062.329999998</v>
          </cell>
        </row>
        <row r="325">
          <cell r="A325" t="str">
            <v>2.4.01.01.001</v>
          </cell>
          <cell r="B325" t="str">
            <v>Bienes y servicios</v>
          </cell>
          <cell r="C325">
            <v>84707381.989999995</v>
          </cell>
          <cell r="D325">
            <v>132834101.59</v>
          </cell>
          <cell r="E325">
            <v>144681781.93000001</v>
          </cell>
          <cell r="F325">
            <v>96555062.329999998</v>
          </cell>
        </row>
        <row r="326">
          <cell r="A326" t="str">
            <v>2.4.01.02</v>
          </cell>
          <cell r="B326" t="str">
            <v>Proyectos de inversion</v>
          </cell>
          <cell r="C326">
            <v>12562575085.879999</v>
          </cell>
          <cell r="D326">
            <v>18758304765.349998</v>
          </cell>
          <cell r="E326">
            <v>6441801974.8000002</v>
          </cell>
          <cell r="F326">
            <v>246072295.33000001</v>
          </cell>
        </row>
        <row r="327">
          <cell r="A327" t="str">
            <v>2.4.01.02.001</v>
          </cell>
          <cell r="B327" t="str">
            <v>Proyectos de inversión</v>
          </cell>
          <cell r="C327">
            <v>12562575085.879999</v>
          </cell>
          <cell r="D327">
            <v>18758304765.349998</v>
          </cell>
          <cell r="E327">
            <v>6441801974.8000002</v>
          </cell>
          <cell r="F327">
            <v>246072295.33000001</v>
          </cell>
        </row>
        <row r="328">
          <cell r="A328" t="str">
            <v>2.4.02</v>
          </cell>
          <cell r="B328" t="str">
            <v>SUBVENCIONES POR PAGAR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 t="str">
            <v>2.4.02.05</v>
          </cell>
          <cell r="B329" t="str">
            <v>Otras subvenciones por recursos transferidos a las empresas públicas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 t="str">
            <v>2.4.02.05.001</v>
          </cell>
          <cell r="B330" t="str">
            <v>Subvención por recursos transferidos a las empresas públicas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2.4.07</v>
          </cell>
          <cell r="B331" t="str">
            <v>RECURSOS A FAVOR DE TERCEROS</v>
          </cell>
          <cell r="C331">
            <v>5250743389.5699997</v>
          </cell>
          <cell r="D331">
            <v>16451070662.67</v>
          </cell>
          <cell r="E331">
            <v>16544992764.280001</v>
          </cell>
          <cell r="F331">
            <v>5344665491.1800003</v>
          </cell>
        </row>
        <row r="332">
          <cell r="A332" t="str">
            <v>2.4.07.06</v>
          </cell>
          <cell r="B332" t="str">
            <v>Cobro cartera de terceros</v>
          </cell>
          <cell r="C332">
            <v>0</v>
          </cell>
          <cell r="D332">
            <v>96737282</v>
          </cell>
          <cell r="E332">
            <v>96737282</v>
          </cell>
          <cell r="F332">
            <v>0</v>
          </cell>
        </row>
        <row r="333">
          <cell r="A333" t="str">
            <v>2.4.07.06.001</v>
          </cell>
          <cell r="B333" t="str">
            <v>Cobro cartera de terceros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 t="str">
            <v>2.4.07.06.002</v>
          </cell>
          <cell r="B334" t="str">
            <v>Contribución contrato de obra pública</v>
          </cell>
          <cell r="C334">
            <v>0</v>
          </cell>
          <cell r="D334">
            <v>96737282</v>
          </cell>
          <cell r="E334">
            <v>96737282</v>
          </cell>
          <cell r="F334">
            <v>0</v>
          </cell>
        </row>
        <row r="335">
          <cell r="A335" t="str">
            <v>2.4.07.06.003</v>
          </cell>
          <cell r="B335" t="str">
            <v>Contribución especial para laudos arbitrales de contenido económico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 t="str">
            <v>2.4.07.20</v>
          </cell>
          <cell r="B336" t="str">
            <v>Recaudos por clasificar</v>
          </cell>
          <cell r="C336">
            <v>3454315332.5700002</v>
          </cell>
          <cell r="D336">
            <v>16302667133.67</v>
          </cell>
          <cell r="E336">
            <v>16396589235.280001</v>
          </cell>
          <cell r="F336">
            <v>3548237434.1799998</v>
          </cell>
        </row>
        <row r="337">
          <cell r="A337" t="str">
            <v>2.4.07.20.001</v>
          </cell>
          <cell r="B337" t="str">
            <v>Recaudos por clasificar</v>
          </cell>
          <cell r="C337">
            <v>3454315332.5700002</v>
          </cell>
          <cell r="D337">
            <v>16302667133.67</v>
          </cell>
          <cell r="E337">
            <v>16396589235.280001</v>
          </cell>
          <cell r="F337">
            <v>3548237434.1799998</v>
          </cell>
        </row>
        <row r="338">
          <cell r="A338" t="str">
            <v>2.4.07.22</v>
          </cell>
          <cell r="B338" t="str">
            <v>Estampillas</v>
          </cell>
          <cell r="C338">
            <v>0</v>
          </cell>
          <cell r="D338">
            <v>45466247</v>
          </cell>
          <cell r="E338">
            <v>45466247</v>
          </cell>
          <cell r="F338">
            <v>0</v>
          </cell>
        </row>
        <row r="339">
          <cell r="A339" t="str">
            <v>2.4.07.22.002</v>
          </cell>
          <cell r="B339" t="str">
            <v>Retencion estampilla pro unal y otras universidades estatales</v>
          </cell>
          <cell r="C339">
            <v>0</v>
          </cell>
          <cell r="D339">
            <v>45466247</v>
          </cell>
          <cell r="E339">
            <v>45466247</v>
          </cell>
          <cell r="F339">
            <v>0</v>
          </cell>
        </row>
        <row r="340">
          <cell r="A340" t="str">
            <v>2.4.07.90</v>
          </cell>
          <cell r="B340" t="str">
            <v>Otros recursos a favor de terceros</v>
          </cell>
          <cell r="C340">
            <v>1796428057</v>
          </cell>
          <cell r="D340">
            <v>6200000</v>
          </cell>
          <cell r="E340">
            <v>6200000</v>
          </cell>
          <cell r="F340">
            <v>1796428057</v>
          </cell>
        </row>
        <row r="341">
          <cell r="A341" t="str">
            <v>2.4.07.90.001</v>
          </cell>
          <cell r="B341" t="str">
            <v>Otros recursos a favor de terceros</v>
          </cell>
          <cell r="C341">
            <v>1796428057</v>
          </cell>
          <cell r="D341">
            <v>6200000</v>
          </cell>
          <cell r="E341">
            <v>6200000</v>
          </cell>
          <cell r="F341">
            <v>1796428057</v>
          </cell>
        </row>
        <row r="342">
          <cell r="A342" t="str">
            <v>2.4.24</v>
          </cell>
          <cell r="B342" t="str">
            <v>DESCUENTOS DE NOMINA</v>
          </cell>
          <cell r="C342">
            <v>305467600</v>
          </cell>
          <cell r="D342">
            <v>324941000</v>
          </cell>
          <cell r="E342">
            <v>509494567</v>
          </cell>
          <cell r="F342">
            <v>490021167</v>
          </cell>
        </row>
        <row r="343">
          <cell r="A343" t="str">
            <v>2.4.24.01</v>
          </cell>
          <cell r="B343" t="str">
            <v>Aportes a fondos pensionales</v>
          </cell>
          <cell r="C343">
            <v>169539800</v>
          </cell>
          <cell r="D343">
            <v>175226500</v>
          </cell>
          <cell r="E343">
            <v>187037800</v>
          </cell>
          <cell r="F343">
            <v>181351100</v>
          </cell>
        </row>
        <row r="344">
          <cell r="A344" t="str">
            <v>2.4.24.01.001</v>
          </cell>
          <cell r="B344" t="str">
            <v>Aportes a fondos pensionales</v>
          </cell>
          <cell r="C344">
            <v>169539800</v>
          </cell>
          <cell r="D344">
            <v>175226500</v>
          </cell>
          <cell r="E344">
            <v>187037800</v>
          </cell>
          <cell r="F344">
            <v>181351100</v>
          </cell>
        </row>
        <row r="345">
          <cell r="A345" t="str">
            <v>2.4.24.02</v>
          </cell>
          <cell r="B345" t="str">
            <v>Aportes a seguridad social en salud</v>
          </cell>
          <cell r="C345">
            <v>132927800</v>
          </cell>
          <cell r="D345">
            <v>133114500</v>
          </cell>
          <cell r="E345">
            <v>119575400</v>
          </cell>
          <cell r="F345">
            <v>119388700</v>
          </cell>
        </row>
        <row r="346">
          <cell r="A346" t="str">
            <v>2.4.24.02.001</v>
          </cell>
          <cell r="B346" t="str">
            <v>Aportes a seguridad social en salud</v>
          </cell>
          <cell r="C346">
            <v>132927800</v>
          </cell>
          <cell r="D346">
            <v>133114500</v>
          </cell>
          <cell r="E346">
            <v>119575400</v>
          </cell>
          <cell r="F346">
            <v>119388700</v>
          </cell>
        </row>
        <row r="347">
          <cell r="A347" t="str">
            <v>2.4.24.04</v>
          </cell>
          <cell r="B347" t="str">
            <v>Sindicatos</v>
          </cell>
          <cell r="C347">
            <v>0</v>
          </cell>
          <cell r="D347">
            <v>0</v>
          </cell>
          <cell r="E347">
            <v>4040955</v>
          </cell>
          <cell r="F347">
            <v>4040955</v>
          </cell>
        </row>
        <row r="348">
          <cell r="A348" t="str">
            <v>2.4.24.04.001</v>
          </cell>
          <cell r="B348" t="str">
            <v>Sindicatos</v>
          </cell>
          <cell r="C348">
            <v>0</v>
          </cell>
          <cell r="D348">
            <v>0</v>
          </cell>
          <cell r="E348">
            <v>4040955</v>
          </cell>
          <cell r="F348">
            <v>4040955</v>
          </cell>
        </row>
        <row r="349">
          <cell r="A349" t="str">
            <v>2.4.24.05</v>
          </cell>
          <cell r="B349" t="str">
            <v>Cooperativas</v>
          </cell>
          <cell r="C349">
            <v>0</v>
          </cell>
          <cell r="D349">
            <v>0</v>
          </cell>
          <cell r="E349">
            <v>12773313</v>
          </cell>
          <cell r="F349">
            <v>12773313</v>
          </cell>
        </row>
        <row r="350">
          <cell r="A350" t="str">
            <v>2.4.24.05.001</v>
          </cell>
          <cell r="B350" t="str">
            <v>Cooperativas</v>
          </cell>
          <cell r="C350">
            <v>0</v>
          </cell>
          <cell r="D350">
            <v>0</v>
          </cell>
          <cell r="E350">
            <v>12773313</v>
          </cell>
          <cell r="F350">
            <v>12773313</v>
          </cell>
        </row>
        <row r="351">
          <cell r="A351" t="str">
            <v>2.4.24.06</v>
          </cell>
          <cell r="B351" t="str">
            <v>Fondos de empleados</v>
          </cell>
          <cell r="C351">
            <v>0</v>
          </cell>
          <cell r="D351">
            <v>0</v>
          </cell>
          <cell r="E351">
            <v>13728000</v>
          </cell>
          <cell r="F351">
            <v>13728000</v>
          </cell>
        </row>
        <row r="352">
          <cell r="A352" t="str">
            <v>2.4.24.06.001</v>
          </cell>
          <cell r="B352" t="str">
            <v>Fondos de empleados</v>
          </cell>
          <cell r="C352">
            <v>0</v>
          </cell>
          <cell r="D352">
            <v>0</v>
          </cell>
          <cell r="E352">
            <v>13728000</v>
          </cell>
          <cell r="F352">
            <v>13728000</v>
          </cell>
        </row>
        <row r="353">
          <cell r="A353" t="str">
            <v>2.4.24.07</v>
          </cell>
          <cell r="B353" t="str">
            <v>Libranzas</v>
          </cell>
          <cell r="C353">
            <v>0</v>
          </cell>
          <cell r="D353">
            <v>0</v>
          </cell>
          <cell r="E353">
            <v>90886241</v>
          </cell>
          <cell r="F353">
            <v>90886241</v>
          </cell>
        </row>
        <row r="354">
          <cell r="A354" t="str">
            <v>2.4.24.07.001</v>
          </cell>
          <cell r="B354" t="str">
            <v>Libranzas</v>
          </cell>
          <cell r="C354">
            <v>0</v>
          </cell>
          <cell r="D354">
            <v>0</v>
          </cell>
          <cell r="E354">
            <v>90886241</v>
          </cell>
          <cell r="F354">
            <v>90886241</v>
          </cell>
        </row>
        <row r="355">
          <cell r="A355" t="str">
            <v>2.4.24.08</v>
          </cell>
          <cell r="B355" t="str">
            <v>Contratos de medicina prepagada</v>
          </cell>
          <cell r="C355">
            <v>0</v>
          </cell>
          <cell r="D355">
            <v>0</v>
          </cell>
          <cell r="E355">
            <v>1360170</v>
          </cell>
          <cell r="F355">
            <v>1360170</v>
          </cell>
        </row>
        <row r="356">
          <cell r="A356" t="str">
            <v>2.4.24.08.001</v>
          </cell>
          <cell r="B356" t="str">
            <v>Contratos de medicina prepagada</v>
          </cell>
          <cell r="C356">
            <v>0</v>
          </cell>
          <cell r="D356">
            <v>0</v>
          </cell>
          <cell r="E356">
            <v>1360170</v>
          </cell>
          <cell r="F356">
            <v>1360170</v>
          </cell>
        </row>
        <row r="357">
          <cell r="A357" t="str">
            <v>2.4.24.11</v>
          </cell>
          <cell r="B357" t="str">
            <v>Embargos judiciales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2.4.24.11.001</v>
          </cell>
          <cell r="B358" t="str">
            <v>Embargos judiciales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 t="str">
            <v>2.4.24.13</v>
          </cell>
          <cell r="B359" t="str">
            <v>Cuentas de ahorro para el fomento de la construcción (afc)</v>
          </cell>
          <cell r="C359">
            <v>3000000</v>
          </cell>
          <cell r="D359">
            <v>16600000</v>
          </cell>
          <cell r="E359">
            <v>79285000</v>
          </cell>
          <cell r="F359">
            <v>65685000</v>
          </cell>
        </row>
        <row r="360">
          <cell r="A360" t="str">
            <v>2.4.24.13.001</v>
          </cell>
          <cell r="B360" t="str">
            <v>Cuentas de ahorro para el fomento de la construcción (afc)</v>
          </cell>
          <cell r="C360">
            <v>3000000</v>
          </cell>
          <cell r="D360">
            <v>16600000</v>
          </cell>
          <cell r="E360">
            <v>79285000</v>
          </cell>
          <cell r="F360">
            <v>65685000</v>
          </cell>
        </row>
        <row r="361">
          <cell r="A361" t="str">
            <v>2.4.24.90</v>
          </cell>
          <cell r="B361" t="str">
            <v>Otros descuentos de nómina</v>
          </cell>
          <cell r="C361">
            <v>0</v>
          </cell>
          <cell r="D361">
            <v>0</v>
          </cell>
          <cell r="E361">
            <v>807688</v>
          </cell>
          <cell r="F361">
            <v>807688</v>
          </cell>
        </row>
        <row r="362">
          <cell r="A362" t="str">
            <v>2.4.24.90.001</v>
          </cell>
          <cell r="B362" t="str">
            <v>Otros descuentos de nómina</v>
          </cell>
          <cell r="C362">
            <v>0</v>
          </cell>
          <cell r="D362">
            <v>0</v>
          </cell>
          <cell r="E362">
            <v>807688</v>
          </cell>
          <cell r="F362">
            <v>807688</v>
          </cell>
        </row>
        <row r="363">
          <cell r="A363" t="str">
            <v>2.4.36</v>
          </cell>
          <cell r="B363" t="str">
            <v>RETENCIÓN EN LA FUENTE E IMPUESTO DE TIMBRE</v>
          </cell>
          <cell r="C363">
            <v>1177854913.45</v>
          </cell>
          <cell r="D363">
            <v>1932425535</v>
          </cell>
          <cell r="E363">
            <v>1715421380</v>
          </cell>
          <cell r="F363">
            <v>960850758.45000005</v>
          </cell>
        </row>
        <row r="364">
          <cell r="A364" t="str">
            <v>2.4.36.03</v>
          </cell>
          <cell r="B364" t="str">
            <v>Honorarios</v>
          </cell>
          <cell r="C364">
            <v>250663475</v>
          </cell>
          <cell r="D364">
            <v>292104000</v>
          </cell>
          <cell r="E364">
            <v>203884893</v>
          </cell>
          <cell r="F364">
            <v>162444368</v>
          </cell>
        </row>
        <row r="365">
          <cell r="A365" t="str">
            <v>2.4.36.03.001</v>
          </cell>
          <cell r="B365" t="str">
            <v>Retenido</v>
          </cell>
          <cell r="C365">
            <v>250663475</v>
          </cell>
          <cell r="D365">
            <v>156209000</v>
          </cell>
          <cell r="E365">
            <v>67989893</v>
          </cell>
          <cell r="F365">
            <v>162444368</v>
          </cell>
        </row>
        <row r="366">
          <cell r="A366" t="str">
            <v>2.4.36.03.002</v>
          </cell>
          <cell r="B366" t="str">
            <v>Pagado (db)</v>
          </cell>
          <cell r="C366">
            <v>0</v>
          </cell>
          <cell r="D366">
            <v>135895000</v>
          </cell>
          <cell r="E366">
            <v>135895000</v>
          </cell>
          <cell r="F366">
            <v>0</v>
          </cell>
        </row>
        <row r="367">
          <cell r="A367" t="str">
            <v>2.4.36.04</v>
          </cell>
          <cell r="B367" t="str">
            <v>Comisiones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 t="str">
            <v>2.4.36.04.001</v>
          </cell>
          <cell r="B368" t="str">
            <v>Retenido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 t="str">
            <v>2.4.36.04.002</v>
          </cell>
          <cell r="B369" t="str">
            <v>Pagado (db)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 t="str">
            <v>2.4.36.05</v>
          </cell>
          <cell r="B370" t="str">
            <v>Servicios</v>
          </cell>
          <cell r="C370">
            <v>123394441.45</v>
          </cell>
          <cell r="D370">
            <v>246788000</v>
          </cell>
          <cell r="E370">
            <v>191131408</v>
          </cell>
          <cell r="F370">
            <v>67737849.450000003</v>
          </cell>
        </row>
        <row r="371">
          <cell r="A371" t="str">
            <v>2.4.36.05.001</v>
          </cell>
          <cell r="B371" t="str">
            <v>Retenido</v>
          </cell>
          <cell r="C371">
            <v>123394441.45</v>
          </cell>
          <cell r="D371">
            <v>123394000</v>
          </cell>
          <cell r="E371">
            <v>67737408</v>
          </cell>
          <cell r="F371">
            <v>67737849.450000003</v>
          </cell>
        </row>
        <row r="372">
          <cell r="A372" t="str">
            <v>2.4.36.05.002</v>
          </cell>
          <cell r="B372" t="str">
            <v>Pagado (db)</v>
          </cell>
          <cell r="C372">
            <v>0</v>
          </cell>
          <cell r="D372">
            <v>123394000</v>
          </cell>
          <cell r="E372">
            <v>123394000</v>
          </cell>
          <cell r="F372">
            <v>0</v>
          </cell>
        </row>
        <row r="373">
          <cell r="A373" t="str">
            <v>2.4.36.06</v>
          </cell>
          <cell r="B373" t="str">
            <v>Arrendamientos</v>
          </cell>
          <cell r="C373">
            <v>497</v>
          </cell>
          <cell r="D373">
            <v>0</v>
          </cell>
          <cell r="E373">
            <v>7787904</v>
          </cell>
          <cell r="F373">
            <v>7788401</v>
          </cell>
        </row>
        <row r="374">
          <cell r="A374" t="str">
            <v>2.4.36.06.001</v>
          </cell>
          <cell r="B374" t="str">
            <v>Retenido</v>
          </cell>
          <cell r="C374">
            <v>497</v>
          </cell>
          <cell r="D374">
            <v>0</v>
          </cell>
          <cell r="E374">
            <v>7787904</v>
          </cell>
          <cell r="F374">
            <v>7788401</v>
          </cell>
        </row>
        <row r="375">
          <cell r="A375" t="str">
            <v>2.4.36.06.002</v>
          </cell>
          <cell r="B375" t="str">
            <v>Pagado (db)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 t="str">
            <v>2.4.36.07</v>
          </cell>
          <cell r="B376" t="str">
            <v>Rendimientos financieros e intereses</v>
          </cell>
          <cell r="C376">
            <v>799867</v>
          </cell>
          <cell r="D376">
            <v>1598000</v>
          </cell>
          <cell r="E376">
            <v>799000</v>
          </cell>
          <cell r="F376">
            <v>867</v>
          </cell>
        </row>
        <row r="377">
          <cell r="A377" t="str">
            <v>2.4.36.07.001</v>
          </cell>
          <cell r="B377" t="str">
            <v>Retenido</v>
          </cell>
          <cell r="C377">
            <v>799867</v>
          </cell>
          <cell r="D377">
            <v>799000</v>
          </cell>
          <cell r="E377">
            <v>0</v>
          </cell>
          <cell r="F377">
            <v>867</v>
          </cell>
        </row>
        <row r="378">
          <cell r="A378" t="str">
            <v>2.4.36.07.002</v>
          </cell>
          <cell r="B378" t="str">
            <v>Pagado (db)</v>
          </cell>
          <cell r="C378">
            <v>0</v>
          </cell>
          <cell r="D378">
            <v>799000</v>
          </cell>
          <cell r="E378">
            <v>799000</v>
          </cell>
          <cell r="F378">
            <v>0</v>
          </cell>
        </row>
        <row r="379">
          <cell r="A379" t="str">
            <v>2.4.36.08</v>
          </cell>
          <cell r="B379" t="str">
            <v>Compras</v>
          </cell>
          <cell r="C379">
            <v>101550</v>
          </cell>
          <cell r="D379">
            <v>202000</v>
          </cell>
          <cell r="E379">
            <v>876128</v>
          </cell>
          <cell r="F379">
            <v>775678</v>
          </cell>
        </row>
        <row r="380">
          <cell r="A380" t="str">
            <v>2.4.36.08.001</v>
          </cell>
          <cell r="B380" t="str">
            <v>Retenido</v>
          </cell>
          <cell r="C380">
            <v>101550</v>
          </cell>
          <cell r="D380">
            <v>101000</v>
          </cell>
          <cell r="E380">
            <v>775128</v>
          </cell>
          <cell r="F380">
            <v>775678</v>
          </cell>
        </row>
        <row r="381">
          <cell r="A381" t="str">
            <v>2.4.36.08.002</v>
          </cell>
          <cell r="B381" t="str">
            <v>Pagado (db)</v>
          </cell>
          <cell r="C381">
            <v>0</v>
          </cell>
          <cell r="D381">
            <v>101000</v>
          </cell>
          <cell r="E381">
            <v>101000</v>
          </cell>
          <cell r="F381">
            <v>0</v>
          </cell>
        </row>
        <row r="382">
          <cell r="A382" t="str">
            <v>2.4.36.10</v>
          </cell>
          <cell r="B382" t="str">
            <v>Pagos o abonos en cuenta en el exterior</v>
          </cell>
          <cell r="C382">
            <v>59</v>
          </cell>
          <cell r="D382">
            <v>0</v>
          </cell>
          <cell r="E382">
            <v>0</v>
          </cell>
          <cell r="F382">
            <v>59</v>
          </cell>
        </row>
        <row r="383">
          <cell r="A383" t="str">
            <v>2.4.36.10.001</v>
          </cell>
          <cell r="B383" t="str">
            <v>Retenido</v>
          </cell>
          <cell r="C383">
            <v>59</v>
          </cell>
          <cell r="D383">
            <v>0</v>
          </cell>
          <cell r="E383">
            <v>0</v>
          </cell>
          <cell r="F383">
            <v>59</v>
          </cell>
        </row>
        <row r="384">
          <cell r="A384" t="str">
            <v>2.4.36.10.002</v>
          </cell>
          <cell r="B384" t="str">
            <v>Pagado (db)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 t="str">
            <v>2.4.36.13</v>
          </cell>
          <cell r="B385" t="str">
            <v>Rentas de pensiones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 t="str">
            <v>2.4.36.13.001</v>
          </cell>
          <cell r="B386" t="str">
            <v>Retenido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 t="str">
            <v>2.4.36.13.002</v>
          </cell>
          <cell r="B387" t="str">
            <v>Pagado (db)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 t="str">
            <v>2.4.36.15</v>
          </cell>
          <cell r="B388" t="str">
            <v>Rentas de trabajo</v>
          </cell>
          <cell r="C388">
            <v>544388939</v>
          </cell>
          <cell r="D388">
            <v>1052886865</v>
          </cell>
          <cell r="E388">
            <v>1002826013</v>
          </cell>
          <cell r="F388">
            <v>494328087</v>
          </cell>
        </row>
        <row r="389">
          <cell r="A389" t="str">
            <v>2.4.36.15.001</v>
          </cell>
          <cell r="B389" t="str">
            <v>Retenido</v>
          </cell>
          <cell r="C389">
            <v>544388939</v>
          </cell>
          <cell r="D389">
            <v>528926865</v>
          </cell>
          <cell r="E389">
            <v>478866013</v>
          </cell>
          <cell r="F389">
            <v>494328087</v>
          </cell>
        </row>
        <row r="390">
          <cell r="A390" t="str">
            <v>2.4.36.15.002</v>
          </cell>
          <cell r="B390" t="str">
            <v>Pagado (db)</v>
          </cell>
          <cell r="C390">
            <v>0</v>
          </cell>
          <cell r="D390">
            <v>523960000</v>
          </cell>
          <cell r="E390">
            <v>523960000</v>
          </cell>
          <cell r="F390">
            <v>0</v>
          </cell>
        </row>
        <row r="391">
          <cell r="A391" t="str">
            <v>2.4.36.25</v>
          </cell>
          <cell r="B391" t="str">
            <v>Impuesto a las ventas retenido.</v>
          </cell>
          <cell r="C391">
            <v>167122001</v>
          </cell>
          <cell r="D391">
            <v>271987150</v>
          </cell>
          <cell r="E391">
            <v>236186481</v>
          </cell>
          <cell r="F391">
            <v>131321332</v>
          </cell>
        </row>
        <row r="392">
          <cell r="A392" t="str">
            <v>2.4.36.25.001</v>
          </cell>
          <cell r="B392" t="str">
            <v>Retenido - a responsables del regimen común</v>
          </cell>
          <cell r="C392">
            <v>167121795</v>
          </cell>
          <cell r="D392">
            <v>140818150</v>
          </cell>
          <cell r="E392">
            <v>105017481</v>
          </cell>
          <cell r="F392">
            <v>131321126</v>
          </cell>
        </row>
        <row r="393">
          <cell r="A393" t="str">
            <v>2.4.36.25.002</v>
          </cell>
          <cell r="B393" t="str">
            <v>Pagado - a responsables del regimen común (db)</v>
          </cell>
          <cell r="C393">
            <v>0</v>
          </cell>
          <cell r="D393">
            <v>131169000</v>
          </cell>
          <cell r="E393">
            <v>131169000</v>
          </cell>
          <cell r="F393">
            <v>0</v>
          </cell>
        </row>
        <row r="394">
          <cell r="A394" t="str">
            <v>2.4.36.25.003</v>
          </cell>
          <cell r="B394" t="str">
            <v>Retenido - por compras y/o servicios a responsables del régimen simplificado.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2.4.36.25.004</v>
          </cell>
          <cell r="B395" t="str">
            <v>Pagado - por compras y/o servicios a responsables del régimen simplificado (db)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2.4.36.25.005</v>
          </cell>
          <cell r="B396" t="str">
            <v>Retenido - practicadas por servicios a no residentes o no domiciliados</v>
          </cell>
          <cell r="C396">
            <v>206</v>
          </cell>
          <cell r="D396">
            <v>0</v>
          </cell>
          <cell r="E396">
            <v>0</v>
          </cell>
          <cell r="F396">
            <v>206</v>
          </cell>
        </row>
        <row r="397">
          <cell r="A397" t="str">
            <v>2.4.36.25.006</v>
          </cell>
          <cell r="B397" t="str">
            <v>Pagado - practicadas por servicios a no residentes o no domiciliados (db)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2.4.36.26</v>
          </cell>
          <cell r="B398" t="str">
            <v>Contratos de construcción</v>
          </cell>
          <cell r="C398">
            <v>19107564</v>
          </cell>
          <cell r="D398">
            <v>38214000</v>
          </cell>
          <cell r="E398">
            <v>27708719</v>
          </cell>
          <cell r="F398">
            <v>8602283</v>
          </cell>
        </row>
        <row r="399">
          <cell r="A399" t="str">
            <v>2.4.36.26.001</v>
          </cell>
          <cell r="B399" t="str">
            <v>Retenido</v>
          </cell>
          <cell r="C399">
            <v>19107564</v>
          </cell>
          <cell r="D399">
            <v>19107000</v>
          </cell>
          <cell r="E399">
            <v>8601719</v>
          </cell>
          <cell r="F399">
            <v>8602283</v>
          </cell>
        </row>
        <row r="400">
          <cell r="A400" t="str">
            <v>2.4.36.26.002</v>
          </cell>
          <cell r="B400" t="str">
            <v>Pagado (db)</v>
          </cell>
          <cell r="C400">
            <v>0</v>
          </cell>
          <cell r="D400">
            <v>19107000</v>
          </cell>
          <cell r="E400">
            <v>19107000</v>
          </cell>
          <cell r="F400">
            <v>0</v>
          </cell>
        </row>
        <row r="401">
          <cell r="A401" t="str">
            <v>2.4.36.27</v>
          </cell>
          <cell r="B401" t="str">
            <v>Retención de impuesto de industria y comercio por compras</v>
          </cell>
          <cell r="C401">
            <v>59284399</v>
          </cell>
          <cell r="D401">
            <v>2661520</v>
          </cell>
          <cell r="E401">
            <v>31228834</v>
          </cell>
          <cell r="F401">
            <v>87851713</v>
          </cell>
        </row>
        <row r="402">
          <cell r="A402" t="str">
            <v>2.4.36.27.001</v>
          </cell>
          <cell r="B402" t="str">
            <v>Retenido</v>
          </cell>
          <cell r="C402">
            <v>59284399</v>
          </cell>
          <cell r="D402">
            <v>2661520</v>
          </cell>
          <cell r="E402">
            <v>31228834</v>
          </cell>
          <cell r="F402">
            <v>87851713</v>
          </cell>
        </row>
        <row r="403">
          <cell r="A403" t="str">
            <v>2.4.36.27.002</v>
          </cell>
          <cell r="B403" t="str">
            <v>Pagado (db)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2.4.36.28</v>
          </cell>
          <cell r="B404" t="str">
            <v>Retención de impuesto de industria y comercio por ventas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 t="str">
            <v>2.4.36.28.001</v>
          </cell>
          <cell r="B405" t="str">
            <v>Retenido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 t="str">
            <v>2.4.36.28.002</v>
          </cell>
          <cell r="B406" t="str">
            <v>Pagado (db)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2.4.36.30</v>
          </cell>
          <cell r="B407" t="str">
            <v>Impuesto solidario por el covid 19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 t="str">
            <v>2.4.36.30.001</v>
          </cell>
          <cell r="B408" t="str">
            <v>Retenido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2.4.36.30.002</v>
          </cell>
          <cell r="B409" t="str">
            <v>Pagado (db)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2.4.36.31</v>
          </cell>
          <cell r="B410" t="str">
            <v>Aporte solidario voluntario por el covid 19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2.4.36.31.001</v>
          </cell>
          <cell r="B411" t="str">
            <v>Retenido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2.4.36.31.002</v>
          </cell>
          <cell r="B412" t="str">
            <v>Pagado (db)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2.4.36.90</v>
          </cell>
          <cell r="B413" t="str">
            <v>Otras retenciones</v>
          </cell>
          <cell r="C413">
            <v>12992121</v>
          </cell>
          <cell r="D413">
            <v>25984000</v>
          </cell>
          <cell r="E413">
            <v>12992000</v>
          </cell>
          <cell r="F413">
            <v>121</v>
          </cell>
        </row>
        <row r="414">
          <cell r="A414" t="str">
            <v>2.4.36.90.001</v>
          </cell>
          <cell r="B414" t="str">
            <v>Retenido</v>
          </cell>
          <cell r="C414">
            <v>12992121</v>
          </cell>
          <cell r="D414">
            <v>12992000</v>
          </cell>
          <cell r="E414">
            <v>0</v>
          </cell>
          <cell r="F414">
            <v>121</v>
          </cell>
        </row>
        <row r="415">
          <cell r="A415" t="str">
            <v>2.4.36.90.002</v>
          </cell>
          <cell r="B415" t="str">
            <v>Pagado (db)</v>
          </cell>
          <cell r="C415">
            <v>0</v>
          </cell>
          <cell r="D415">
            <v>12992000</v>
          </cell>
          <cell r="E415">
            <v>12992000</v>
          </cell>
          <cell r="F415">
            <v>0</v>
          </cell>
        </row>
        <row r="416">
          <cell r="A416" t="str">
            <v>2.4.40</v>
          </cell>
          <cell r="B416" t="str">
            <v>IMPUESTOS, CONTRIBUCIONES Y TASAS</v>
          </cell>
          <cell r="C416">
            <v>83607000</v>
          </cell>
          <cell r="D416">
            <v>0</v>
          </cell>
          <cell r="E416">
            <v>0</v>
          </cell>
          <cell r="F416">
            <v>83607000</v>
          </cell>
        </row>
        <row r="417">
          <cell r="A417" t="str">
            <v>2.4.40.11</v>
          </cell>
          <cell r="B417" t="str">
            <v>Licencias, registro y salvoconducto</v>
          </cell>
          <cell r="C417">
            <v>83607000</v>
          </cell>
          <cell r="D417">
            <v>0</v>
          </cell>
          <cell r="E417">
            <v>0</v>
          </cell>
          <cell r="F417">
            <v>83607000</v>
          </cell>
        </row>
        <row r="418">
          <cell r="A418" t="str">
            <v>2.4.40.11.001</v>
          </cell>
          <cell r="B418" t="str">
            <v>Licencias, registro y salvoconducto</v>
          </cell>
          <cell r="C418">
            <v>83607000</v>
          </cell>
          <cell r="D418">
            <v>0</v>
          </cell>
          <cell r="E418">
            <v>0</v>
          </cell>
          <cell r="F418">
            <v>83607000</v>
          </cell>
        </row>
        <row r="419">
          <cell r="A419" t="str">
            <v>2.4.40.14</v>
          </cell>
          <cell r="B419" t="str">
            <v>Cuota de fiscalización y auditaje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2.4.40.14.001</v>
          </cell>
          <cell r="B420" t="str">
            <v>Cuota de fiscalización y auditaje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 t="str">
            <v>2.4.40.16</v>
          </cell>
          <cell r="B421" t="str">
            <v>Impuesto sobre vehículos automotores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2.4.40.16.001</v>
          </cell>
          <cell r="B422" t="str">
            <v>Impuesto sobre vehículos automotores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2.4.45</v>
          </cell>
          <cell r="B423" t="str">
            <v>IMPUESTO AL VALOR AGREGADO - IVA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 t="str">
            <v>2.4.45.05</v>
          </cell>
          <cell r="B424" t="str">
            <v>Compra de bienes (db)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 t="str">
            <v>2.4.45.05.001</v>
          </cell>
          <cell r="B425" t="str">
            <v>Compra de bienes (db)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2.4.60</v>
          </cell>
          <cell r="B426" t="str">
            <v>CRÉDITOS JUDICIALES</v>
          </cell>
          <cell r="C426">
            <v>1756646457770.01</v>
          </cell>
          <cell r="D426">
            <v>468165159687.67999</v>
          </cell>
          <cell r="E426">
            <v>21195515922.32</v>
          </cell>
          <cell r="F426">
            <v>1309676814004.6499</v>
          </cell>
        </row>
        <row r="427">
          <cell r="A427" t="str">
            <v>2.4.60.02</v>
          </cell>
          <cell r="B427" t="str">
            <v>Sentencias</v>
          </cell>
          <cell r="C427">
            <v>117415281.03</v>
          </cell>
          <cell r="D427">
            <v>0</v>
          </cell>
          <cell r="E427">
            <v>1138000063.3399999</v>
          </cell>
          <cell r="F427">
            <v>1255415344.3699999</v>
          </cell>
        </row>
        <row r="428">
          <cell r="A428" t="str">
            <v>2.4.60.02.001</v>
          </cell>
          <cell r="B428" t="str">
            <v>Sentencias</v>
          </cell>
          <cell r="C428">
            <v>117415281.03</v>
          </cell>
          <cell r="D428">
            <v>0</v>
          </cell>
          <cell r="E428">
            <v>1138000063.3399999</v>
          </cell>
          <cell r="F428">
            <v>1255415344.3699999</v>
          </cell>
        </row>
        <row r="429">
          <cell r="A429" t="str">
            <v>2.4.60.03</v>
          </cell>
          <cell r="B429" t="str">
            <v>Laudos arbitrales y conciliaciones extrajudiciales</v>
          </cell>
          <cell r="C429">
            <v>1268484789888.75</v>
          </cell>
          <cell r="D429">
            <v>214154000</v>
          </cell>
          <cell r="E429">
            <v>15407077627.98</v>
          </cell>
          <cell r="F429">
            <v>1283677713516.73</v>
          </cell>
        </row>
        <row r="430">
          <cell r="A430" t="str">
            <v>2.4.60.03.001</v>
          </cell>
          <cell r="B430" t="str">
            <v>Laudos arbitrales</v>
          </cell>
          <cell r="C430">
            <v>1268484789888.75</v>
          </cell>
          <cell r="D430">
            <v>214154000</v>
          </cell>
          <cell r="E430">
            <v>15407077627.98</v>
          </cell>
          <cell r="F430">
            <v>1283677713516.73</v>
          </cell>
        </row>
        <row r="431">
          <cell r="A431" t="str">
            <v>2.4.60.03.002</v>
          </cell>
          <cell r="B431" t="str">
            <v>Conciliaciones extrajudiciales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 t="str">
            <v>2.4.60.90</v>
          </cell>
          <cell r="B432" t="str">
            <v>Otros créditos judiciales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 t="str">
            <v>2.4.60.90.001</v>
          </cell>
          <cell r="B433" t="str">
            <v>Otros créditos judiciales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 t="str">
            <v>2.4.60.91</v>
          </cell>
          <cell r="B434" t="str">
            <v>Intereses de sentencias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A435" t="str">
            <v>2.4.60.91.001</v>
          </cell>
          <cell r="B435" t="str">
            <v>Intereses de sentencias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2.4.60.92</v>
          </cell>
          <cell r="B436" t="str">
            <v>Intereses de laudos arbitrales y conciliaciones extrajudiciales</v>
          </cell>
          <cell r="C436">
            <v>488044252600.22998</v>
          </cell>
          <cell r="D436">
            <v>467951005687.67999</v>
          </cell>
          <cell r="E436">
            <v>4650438231</v>
          </cell>
          <cell r="F436">
            <v>24743685143.549999</v>
          </cell>
        </row>
        <row r="437">
          <cell r="A437" t="str">
            <v>2.4.60.92.001</v>
          </cell>
          <cell r="B437" t="str">
            <v>Intereses de laudos arbitrales y conciliaciones extrajudiciales</v>
          </cell>
          <cell r="C437">
            <v>488044252600.22998</v>
          </cell>
          <cell r="D437">
            <v>467951005687.67999</v>
          </cell>
          <cell r="E437">
            <v>4650438231</v>
          </cell>
          <cell r="F437">
            <v>24743685143.549999</v>
          </cell>
        </row>
        <row r="438">
          <cell r="A438" t="str">
            <v>2.4.90</v>
          </cell>
          <cell r="B438" t="str">
            <v>OTRAS CUENTAS POR PAGAR</v>
          </cell>
          <cell r="C438">
            <v>267203503.50999999</v>
          </cell>
          <cell r="D438">
            <v>1808187190.1400001</v>
          </cell>
          <cell r="E438">
            <v>607090040963.13</v>
          </cell>
          <cell r="F438">
            <v>605549057276.5</v>
          </cell>
        </row>
        <row r="439">
          <cell r="A439" t="str">
            <v>2.4.90.15</v>
          </cell>
          <cell r="B439" t="str">
            <v>Obligaciones pagadas por terceros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 t="str">
            <v>2.4.90.15.001</v>
          </cell>
          <cell r="B440" t="str">
            <v>Obligaciones pagadas por terceros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 t="str">
            <v>2.4.90.19</v>
          </cell>
          <cell r="B441" t="str">
            <v>Garantías contractuales - concesiones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A442" t="str">
            <v>2.4.90.19.001</v>
          </cell>
          <cell r="B442" t="str">
            <v>Garantías contractuales - concesiones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 t="str">
            <v>2.4.90.26</v>
          </cell>
          <cell r="B443" t="str">
            <v>Suscripciones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 t="str">
            <v>2.4.90.26.001</v>
          </cell>
          <cell r="B444" t="str">
            <v>Suscripciones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 t="str">
            <v>2.4.90.27</v>
          </cell>
          <cell r="B445" t="str">
            <v>Viáticos y gastos de viaje</v>
          </cell>
          <cell r="C445">
            <v>1550440.38</v>
          </cell>
          <cell r="D445">
            <v>1015390.38</v>
          </cell>
          <cell r="E445">
            <v>0</v>
          </cell>
          <cell r="F445">
            <v>535050</v>
          </cell>
        </row>
        <row r="446">
          <cell r="A446" t="str">
            <v>2.4.90.27.001</v>
          </cell>
          <cell r="B446" t="str">
            <v>Viáticos y gastos de viaje</v>
          </cell>
          <cell r="C446">
            <v>1550440.38</v>
          </cell>
          <cell r="D446">
            <v>1015390.38</v>
          </cell>
          <cell r="E446">
            <v>0</v>
          </cell>
          <cell r="F446">
            <v>535050</v>
          </cell>
        </row>
        <row r="447">
          <cell r="A447" t="str">
            <v>2.4.90.28</v>
          </cell>
          <cell r="B447" t="str">
            <v>Seguros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 t="str">
            <v>2.4.90.28.001</v>
          </cell>
          <cell r="B448" t="str">
            <v>Seguros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 t="str">
            <v>2.4.90.32</v>
          </cell>
          <cell r="B449" t="str">
            <v>Cheques no cobrados o por reclamar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 t="str">
            <v>2.4.90.32.001</v>
          </cell>
          <cell r="B450" t="str">
            <v>Cheques no cobrados o por reclamar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 t="str">
            <v>2.4.90.40</v>
          </cell>
          <cell r="B451" t="str">
            <v>Saldos a favor de beneficiarios</v>
          </cell>
          <cell r="C451">
            <v>746</v>
          </cell>
          <cell r="D451">
            <v>31238383.309999999</v>
          </cell>
          <cell r="E451">
            <v>31238383.309999999</v>
          </cell>
          <cell r="F451">
            <v>746</v>
          </cell>
        </row>
        <row r="452">
          <cell r="A452" t="str">
            <v>2.4.90.40.001</v>
          </cell>
          <cell r="B452" t="str">
            <v>Saldos a favor de beneficiarios</v>
          </cell>
          <cell r="C452">
            <v>746</v>
          </cell>
          <cell r="D452">
            <v>31238383.309999999</v>
          </cell>
          <cell r="E452">
            <v>31238383.309999999</v>
          </cell>
          <cell r="F452">
            <v>746</v>
          </cell>
        </row>
        <row r="453">
          <cell r="A453" t="str">
            <v>2.4.90.44</v>
          </cell>
          <cell r="B453" t="str">
            <v>Otros intereses de mora</v>
          </cell>
          <cell r="C453">
            <v>0</v>
          </cell>
          <cell r="D453">
            <v>172541290.97999999</v>
          </cell>
          <cell r="E453">
            <v>604731030046.45996</v>
          </cell>
          <cell r="F453">
            <v>604558488755.47998</v>
          </cell>
        </row>
        <row r="454">
          <cell r="A454" t="str">
            <v>2.4.90.44.001</v>
          </cell>
          <cell r="B454" t="str">
            <v>Otros intereses de mora</v>
          </cell>
          <cell r="C454">
            <v>0</v>
          </cell>
          <cell r="D454">
            <v>172541290.97999999</v>
          </cell>
          <cell r="E454">
            <v>604731030046.45996</v>
          </cell>
          <cell r="F454">
            <v>604558488755.47998</v>
          </cell>
        </row>
        <row r="455">
          <cell r="A455" t="str">
            <v>2.4.90.50</v>
          </cell>
          <cell r="B455" t="str">
            <v>Aportes al icbf y sena</v>
          </cell>
          <cell r="C455">
            <v>168408700</v>
          </cell>
          <cell r="D455">
            <v>171481800</v>
          </cell>
          <cell r="E455">
            <v>3073100</v>
          </cell>
          <cell r="F455">
            <v>0</v>
          </cell>
        </row>
        <row r="456">
          <cell r="A456" t="str">
            <v>2.4.90.50.001</v>
          </cell>
          <cell r="B456" t="str">
            <v>Aportes al icbf</v>
          </cell>
          <cell r="C456">
            <v>101044400</v>
          </cell>
          <cell r="D456">
            <v>102888300</v>
          </cell>
          <cell r="E456">
            <v>1843900</v>
          </cell>
          <cell r="F456">
            <v>0</v>
          </cell>
        </row>
        <row r="457">
          <cell r="A457" t="str">
            <v>2.4.90.50.002</v>
          </cell>
          <cell r="B457" t="str">
            <v>Aportes al sena</v>
          </cell>
          <cell r="C457">
            <v>67364300</v>
          </cell>
          <cell r="D457">
            <v>68593500</v>
          </cell>
          <cell r="E457">
            <v>1229200</v>
          </cell>
          <cell r="F457">
            <v>0</v>
          </cell>
        </row>
        <row r="458">
          <cell r="A458" t="str">
            <v>2.4.90.51</v>
          </cell>
          <cell r="B458" t="str">
            <v>Servicios públicos</v>
          </cell>
          <cell r="C458">
            <v>0</v>
          </cell>
          <cell r="D458">
            <v>70800</v>
          </cell>
          <cell r="E458">
            <v>70800</v>
          </cell>
          <cell r="F458">
            <v>0</v>
          </cell>
        </row>
        <row r="459">
          <cell r="A459" t="str">
            <v>2.4.90.51.001</v>
          </cell>
          <cell r="B459" t="str">
            <v>Servicios públicos</v>
          </cell>
          <cell r="C459">
            <v>0</v>
          </cell>
          <cell r="D459">
            <v>70800</v>
          </cell>
          <cell r="E459">
            <v>70800</v>
          </cell>
          <cell r="F459">
            <v>0</v>
          </cell>
        </row>
        <row r="460">
          <cell r="A460" t="str">
            <v>2.4.90.54</v>
          </cell>
          <cell r="B460" t="str">
            <v>Honorarios</v>
          </cell>
          <cell r="C460">
            <v>55506825</v>
          </cell>
          <cell r="D460">
            <v>138463618</v>
          </cell>
          <cell r="E460">
            <v>83281793</v>
          </cell>
          <cell r="F460">
            <v>325000</v>
          </cell>
        </row>
        <row r="461">
          <cell r="A461" t="str">
            <v>2.4.90.54.001</v>
          </cell>
          <cell r="B461" t="str">
            <v>Honorarios</v>
          </cell>
          <cell r="C461">
            <v>55506825</v>
          </cell>
          <cell r="D461">
            <v>138463618</v>
          </cell>
          <cell r="E461">
            <v>83281793</v>
          </cell>
          <cell r="F461">
            <v>325000</v>
          </cell>
        </row>
        <row r="462">
          <cell r="A462" t="str">
            <v>2.4.90.55</v>
          </cell>
          <cell r="B462" t="str">
            <v>Servicios</v>
          </cell>
          <cell r="C462">
            <v>38739789.030000001</v>
          </cell>
          <cell r="D462">
            <v>419468643.89999998</v>
          </cell>
          <cell r="E462">
            <v>429640140.79000002</v>
          </cell>
          <cell r="F462">
            <v>48911285.920000002</v>
          </cell>
        </row>
        <row r="463">
          <cell r="A463" t="str">
            <v>2.4.90.55.001</v>
          </cell>
          <cell r="B463" t="str">
            <v>Servicios</v>
          </cell>
          <cell r="C463">
            <v>38739789.030000001</v>
          </cell>
          <cell r="D463">
            <v>419468643.89999998</v>
          </cell>
          <cell r="E463">
            <v>429640140.79000002</v>
          </cell>
          <cell r="F463">
            <v>48911285.920000002</v>
          </cell>
        </row>
        <row r="464">
          <cell r="A464" t="str">
            <v>2.4.90.58</v>
          </cell>
          <cell r="B464" t="str">
            <v>Arrendamiento operativo</v>
          </cell>
          <cell r="C464">
            <v>0</v>
          </cell>
          <cell r="D464">
            <v>873907263.57000005</v>
          </cell>
          <cell r="E464">
            <v>873907263.57000005</v>
          </cell>
          <cell r="F464">
            <v>0</v>
          </cell>
        </row>
        <row r="465">
          <cell r="A465" t="str">
            <v>2.4.90.58.001</v>
          </cell>
          <cell r="B465" t="str">
            <v>Arrendamiento operativo</v>
          </cell>
          <cell r="C465">
            <v>0</v>
          </cell>
          <cell r="D465">
            <v>873907263.57000005</v>
          </cell>
          <cell r="E465">
            <v>873907263.57000005</v>
          </cell>
          <cell r="F465">
            <v>0</v>
          </cell>
        </row>
        <row r="466">
          <cell r="A466" t="str">
            <v>2.4.90.90</v>
          </cell>
          <cell r="B466" t="str">
            <v>Otras cuentas por pagar</v>
          </cell>
          <cell r="C466">
            <v>2997003.1</v>
          </cell>
          <cell r="D466">
            <v>0</v>
          </cell>
          <cell r="E466">
            <v>937799436</v>
          </cell>
          <cell r="F466">
            <v>940796439.10000002</v>
          </cell>
        </row>
        <row r="467">
          <cell r="A467" t="str">
            <v>2.4.90.90.001</v>
          </cell>
          <cell r="B467" t="str">
            <v>Otras cuentas por pagar</v>
          </cell>
          <cell r="C467">
            <v>2997003.1</v>
          </cell>
          <cell r="D467">
            <v>0</v>
          </cell>
          <cell r="E467">
            <v>937799436</v>
          </cell>
          <cell r="F467">
            <v>940796439.10000002</v>
          </cell>
        </row>
        <row r="468">
          <cell r="A468" t="str">
            <v>2.5</v>
          </cell>
          <cell r="B468" t="str">
            <v>BENEFICIOS A LOS EMPLEADOS</v>
          </cell>
          <cell r="C468">
            <v>9843733778</v>
          </cell>
          <cell r="D468">
            <v>3704622989</v>
          </cell>
          <cell r="E468">
            <v>3170895470</v>
          </cell>
          <cell r="F468">
            <v>9310006259</v>
          </cell>
        </row>
        <row r="469">
          <cell r="A469" t="str">
            <v>2.5.11</v>
          </cell>
          <cell r="B469" t="str">
            <v>BENEFICIOS A LOS EMPLEADOS A CORTO PLAZO</v>
          </cell>
          <cell r="C469">
            <v>9843733778</v>
          </cell>
          <cell r="D469">
            <v>3704622989</v>
          </cell>
          <cell r="E469">
            <v>3170895470</v>
          </cell>
          <cell r="F469">
            <v>9310006259</v>
          </cell>
        </row>
        <row r="470">
          <cell r="A470" t="str">
            <v>2.5.11.01</v>
          </cell>
          <cell r="B470" t="str">
            <v>Nómina por pagar</v>
          </cell>
          <cell r="C470">
            <v>0</v>
          </cell>
          <cell r="D470">
            <v>1875872797.97</v>
          </cell>
          <cell r="E470">
            <v>1875872797.97</v>
          </cell>
          <cell r="F470">
            <v>0</v>
          </cell>
        </row>
        <row r="471">
          <cell r="A471" t="str">
            <v>2.5.11.01.001</v>
          </cell>
          <cell r="B471" t="str">
            <v>Nómina por pagar</v>
          </cell>
          <cell r="C471">
            <v>0</v>
          </cell>
          <cell r="D471">
            <v>1875872797.97</v>
          </cell>
          <cell r="E471">
            <v>1875872797.97</v>
          </cell>
          <cell r="F471">
            <v>0</v>
          </cell>
        </row>
        <row r="472">
          <cell r="A472" t="str">
            <v>2.5.11.02</v>
          </cell>
          <cell r="B472" t="str">
            <v>Cesantías</v>
          </cell>
          <cell r="C472">
            <v>282556021</v>
          </cell>
          <cell r="D472">
            <v>290229523</v>
          </cell>
          <cell r="E472">
            <v>7673502</v>
          </cell>
          <cell r="F472">
            <v>0</v>
          </cell>
        </row>
        <row r="473">
          <cell r="A473" t="str">
            <v>2.5.11.02.001</v>
          </cell>
          <cell r="B473" t="str">
            <v>Cesantías</v>
          </cell>
          <cell r="C473">
            <v>282556021</v>
          </cell>
          <cell r="D473">
            <v>290229523</v>
          </cell>
          <cell r="E473">
            <v>7673502</v>
          </cell>
          <cell r="F473">
            <v>0</v>
          </cell>
        </row>
        <row r="474">
          <cell r="A474" t="str">
            <v>2.5.11.04</v>
          </cell>
          <cell r="B474" t="str">
            <v>Vacaciones</v>
          </cell>
          <cell r="C474">
            <v>2910450155</v>
          </cell>
          <cell r="D474">
            <v>188793247</v>
          </cell>
          <cell r="E474">
            <v>245644831</v>
          </cell>
          <cell r="F474">
            <v>2967301739</v>
          </cell>
        </row>
        <row r="475">
          <cell r="A475" t="str">
            <v>2.5.11.04.001</v>
          </cell>
          <cell r="B475" t="str">
            <v>Vacaciones</v>
          </cell>
          <cell r="C475">
            <v>2910450155</v>
          </cell>
          <cell r="D475">
            <v>188793247</v>
          </cell>
          <cell r="E475">
            <v>245644831</v>
          </cell>
          <cell r="F475">
            <v>2967301739</v>
          </cell>
        </row>
        <row r="476">
          <cell r="A476" t="str">
            <v>2.5.11.05</v>
          </cell>
          <cell r="B476" t="str">
            <v>Prima de vacaciones</v>
          </cell>
          <cell r="C476">
            <v>2078892969</v>
          </cell>
          <cell r="D476">
            <v>127044591</v>
          </cell>
          <cell r="E476">
            <v>167652866</v>
          </cell>
          <cell r="F476">
            <v>2119501244</v>
          </cell>
        </row>
        <row r="477">
          <cell r="A477" t="str">
            <v>2.5.11.05.001</v>
          </cell>
          <cell r="B477" t="str">
            <v>Prima de vacaciones</v>
          </cell>
          <cell r="C477">
            <v>2078892969</v>
          </cell>
          <cell r="D477">
            <v>127044591</v>
          </cell>
          <cell r="E477">
            <v>167652866</v>
          </cell>
          <cell r="F477">
            <v>2119501244</v>
          </cell>
        </row>
        <row r="478">
          <cell r="A478" t="str">
            <v>2.5.11.06</v>
          </cell>
          <cell r="B478" t="str">
            <v>Prima de servicios</v>
          </cell>
          <cell r="C478">
            <v>1406041823</v>
          </cell>
          <cell r="D478">
            <v>15784072</v>
          </cell>
          <cell r="E478">
            <v>152287599</v>
          </cell>
          <cell r="F478">
            <v>1542545350</v>
          </cell>
        </row>
        <row r="479">
          <cell r="A479" t="str">
            <v>2.5.11.06.001</v>
          </cell>
          <cell r="B479" t="str">
            <v>Prima de servicios</v>
          </cell>
          <cell r="C479">
            <v>1406041823</v>
          </cell>
          <cell r="D479">
            <v>15784072</v>
          </cell>
          <cell r="E479">
            <v>152287599</v>
          </cell>
          <cell r="F479">
            <v>1542545350</v>
          </cell>
        </row>
        <row r="480">
          <cell r="A480" t="str">
            <v>2.5.11.07</v>
          </cell>
          <cell r="B480" t="str">
            <v>Prima de navidad</v>
          </cell>
          <cell r="C480">
            <v>1444357441</v>
          </cell>
          <cell r="D480">
            <v>9477194</v>
          </cell>
          <cell r="E480">
            <v>307575209</v>
          </cell>
          <cell r="F480">
            <v>1742455456</v>
          </cell>
        </row>
        <row r="481">
          <cell r="A481" t="str">
            <v>2.5.11.07.001</v>
          </cell>
          <cell r="B481" t="str">
            <v>Prima de navidad</v>
          </cell>
          <cell r="C481">
            <v>1444357441</v>
          </cell>
          <cell r="D481">
            <v>9477194</v>
          </cell>
          <cell r="E481">
            <v>307575209</v>
          </cell>
          <cell r="F481">
            <v>1742455456</v>
          </cell>
        </row>
        <row r="482">
          <cell r="A482" t="str">
            <v>2.5.11.08</v>
          </cell>
          <cell r="B482" t="str">
            <v>Licencias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 t="str">
            <v>2.5.11.08.001</v>
          </cell>
          <cell r="B483" t="str">
            <v>Licencias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 t="str">
            <v>2.5.11.09</v>
          </cell>
          <cell r="B484" t="str">
            <v>Bonificaciones</v>
          </cell>
          <cell r="C484">
            <v>920506769</v>
          </cell>
          <cell r="D484">
            <v>116938067</v>
          </cell>
          <cell r="E484">
            <v>134633768</v>
          </cell>
          <cell r="F484">
            <v>938202470</v>
          </cell>
        </row>
        <row r="485">
          <cell r="A485" t="str">
            <v>2.5.11.09.001</v>
          </cell>
          <cell r="B485" t="str">
            <v>Bonificaciones</v>
          </cell>
          <cell r="C485">
            <v>687358646</v>
          </cell>
          <cell r="D485">
            <v>100909622</v>
          </cell>
          <cell r="E485">
            <v>116773761</v>
          </cell>
          <cell r="F485">
            <v>703222785</v>
          </cell>
        </row>
        <row r="486">
          <cell r="A486" t="str">
            <v>2.5.11.09.002</v>
          </cell>
          <cell r="B486" t="str">
            <v>Bonificación especial de recreación</v>
          </cell>
          <cell r="C486">
            <v>233148123</v>
          </cell>
          <cell r="D486">
            <v>16028445</v>
          </cell>
          <cell r="E486">
            <v>17860007</v>
          </cell>
          <cell r="F486">
            <v>234979685</v>
          </cell>
        </row>
        <row r="487">
          <cell r="A487" t="str">
            <v>2.5.11.10</v>
          </cell>
          <cell r="B487" t="str">
            <v>Otras primas</v>
          </cell>
          <cell r="C487">
            <v>0</v>
          </cell>
          <cell r="D487">
            <v>275924071.57999998</v>
          </cell>
          <cell r="E487">
            <v>275924071.57999998</v>
          </cell>
          <cell r="F487">
            <v>0</v>
          </cell>
        </row>
        <row r="488">
          <cell r="A488" t="str">
            <v>2.5.11.10.001</v>
          </cell>
          <cell r="B488" t="str">
            <v>Otras primas</v>
          </cell>
          <cell r="C488">
            <v>0</v>
          </cell>
          <cell r="D488">
            <v>275924071.57999998</v>
          </cell>
          <cell r="E488">
            <v>275924071.57999998</v>
          </cell>
          <cell r="F488">
            <v>0</v>
          </cell>
        </row>
        <row r="489">
          <cell r="A489" t="str">
            <v>2.5.11.11</v>
          </cell>
          <cell r="B489" t="str">
            <v>Aportes a riesgos laborales</v>
          </cell>
          <cell r="C489">
            <v>17151400</v>
          </cell>
          <cell r="D489">
            <v>17175700</v>
          </cell>
          <cell r="E489">
            <v>24300</v>
          </cell>
          <cell r="F489">
            <v>0</v>
          </cell>
        </row>
        <row r="490">
          <cell r="A490" t="str">
            <v>2.5.11.11.001</v>
          </cell>
          <cell r="B490" t="str">
            <v>Aportes a riesgos laborales</v>
          </cell>
          <cell r="C490">
            <v>17151400</v>
          </cell>
          <cell r="D490">
            <v>17175700</v>
          </cell>
          <cell r="E490">
            <v>24300</v>
          </cell>
          <cell r="F490">
            <v>0</v>
          </cell>
        </row>
        <row r="491">
          <cell r="A491" t="str">
            <v>2.5.11.13</v>
          </cell>
          <cell r="B491" t="str">
            <v>Remuneración por servicios técnicos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2.5.11.13.001</v>
          </cell>
          <cell r="B492" t="str">
            <v>Remuneración por servicios técnicos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 t="str">
            <v>2.5.11.15</v>
          </cell>
          <cell r="B493" t="str">
            <v>Capacitación, bienestar social y estímulos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2.5.11.15.001</v>
          </cell>
          <cell r="B494" t="str">
            <v>Capacitación, bienestar social y estímulos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2.5.11.22</v>
          </cell>
          <cell r="B495" t="str">
            <v>Aportes a fondos pensionales - empleador</v>
          </cell>
          <cell r="C495">
            <v>379932800</v>
          </cell>
          <cell r="D495">
            <v>380492300</v>
          </cell>
          <cell r="E495">
            <v>559500</v>
          </cell>
          <cell r="F495">
            <v>0</v>
          </cell>
        </row>
        <row r="496">
          <cell r="A496" t="str">
            <v>2.5.11.22.001</v>
          </cell>
          <cell r="B496" t="str">
            <v>Aportes a fondos pensionales - empleador</v>
          </cell>
          <cell r="C496">
            <v>379932800</v>
          </cell>
          <cell r="D496">
            <v>380492300</v>
          </cell>
          <cell r="E496">
            <v>559500</v>
          </cell>
          <cell r="F496">
            <v>0</v>
          </cell>
        </row>
        <row r="497">
          <cell r="A497" t="str">
            <v>2.5.11.23</v>
          </cell>
          <cell r="B497" t="str">
            <v>Aportes a seguridad social en salud - empleador</v>
          </cell>
          <cell r="C497">
            <v>269121600</v>
          </cell>
          <cell r="D497">
            <v>269517800</v>
          </cell>
          <cell r="E497">
            <v>396200</v>
          </cell>
          <cell r="F497">
            <v>0</v>
          </cell>
        </row>
        <row r="498">
          <cell r="A498" t="str">
            <v>2.5.11.23.001</v>
          </cell>
          <cell r="B498" t="str">
            <v>Aportes a seguridad social en salud - empleador</v>
          </cell>
          <cell r="C498">
            <v>269121600</v>
          </cell>
          <cell r="D498">
            <v>269517800</v>
          </cell>
          <cell r="E498">
            <v>396200</v>
          </cell>
          <cell r="F498">
            <v>0</v>
          </cell>
        </row>
        <row r="499">
          <cell r="A499" t="str">
            <v>2.5.11.24</v>
          </cell>
          <cell r="B499" t="str">
            <v>Aportes a cajas de compensación familiar</v>
          </cell>
          <cell r="C499">
            <v>134722800</v>
          </cell>
          <cell r="D499">
            <v>137181200</v>
          </cell>
          <cell r="E499">
            <v>2458400</v>
          </cell>
          <cell r="F499">
            <v>0</v>
          </cell>
        </row>
        <row r="500">
          <cell r="A500" t="str">
            <v>2.5.11.24.001</v>
          </cell>
          <cell r="B500" t="str">
            <v>Aportes a cajas de compensación familiar</v>
          </cell>
          <cell r="C500">
            <v>134722800</v>
          </cell>
          <cell r="D500">
            <v>137181200</v>
          </cell>
          <cell r="E500">
            <v>2458400</v>
          </cell>
          <cell r="F500">
            <v>0</v>
          </cell>
        </row>
        <row r="501">
          <cell r="A501" t="str">
            <v>2.5.11.25</v>
          </cell>
          <cell r="B501" t="str">
            <v>Incapacidades</v>
          </cell>
          <cell r="C501">
            <v>0</v>
          </cell>
          <cell r="D501">
            <v>192425.45</v>
          </cell>
          <cell r="E501">
            <v>192425.45</v>
          </cell>
          <cell r="F501">
            <v>0</v>
          </cell>
        </row>
        <row r="502">
          <cell r="A502" t="str">
            <v>2.5.11.25.001</v>
          </cell>
          <cell r="B502" t="str">
            <v>Incapacidades</v>
          </cell>
          <cell r="C502">
            <v>0</v>
          </cell>
          <cell r="D502">
            <v>192425.45</v>
          </cell>
          <cell r="E502">
            <v>192425.45</v>
          </cell>
          <cell r="F502">
            <v>0</v>
          </cell>
        </row>
        <row r="503">
          <cell r="A503" t="str">
            <v>2.7</v>
          </cell>
          <cell r="B503" t="str">
            <v>PROVISIONES</v>
          </cell>
          <cell r="C503">
            <v>2210262583110.29</v>
          </cell>
          <cell r="D503">
            <v>957937879691.46997</v>
          </cell>
          <cell r="E503">
            <v>1627035350235.8201</v>
          </cell>
          <cell r="F503">
            <v>2879360053654.6401</v>
          </cell>
        </row>
        <row r="504">
          <cell r="A504" t="str">
            <v>2.7.01</v>
          </cell>
          <cell r="B504" t="str">
            <v>LITIGIOS Y DEMANDAS</v>
          </cell>
          <cell r="C504">
            <v>2209324783674.29</v>
          </cell>
          <cell r="D504">
            <v>957000080255.46997</v>
          </cell>
          <cell r="E504">
            <v>75790508024.550003</v>
          </cell>
          <cell r="F504">
            <v>1328115211443.3701</v>
          </cell>
        </row>
        <row r="505">
          <cell r="A505" t="str">
            <v>2.7.01.01</v>
          </cell>
          <cell r="B505" t="str">
            <v>Civiles</v>
          </cell>
          <cell r="C505">
            <v>7963088541</v>
          </cell>
          <cell r="D505">
            <v>7903358344</v>
          </cell>
          <cell r="E505">
            <v>641246533</v>
          </cell>
          <cell r="F505">
            <v>700976730</v>
          </cell>
        </row>
        <row r="506">
          <cell r="A506" t="str">
            <v>2.7.01.01.001</v>
          </cell>
          <cell r="B506" t="str">
            <v>Civiles</v>
          </cell>
          <cell r="C506">
            <v>7963088541</v>
          </cell>
          <cell r="D506">
            <v>7903358344</v>
          </cell>
          <cell r="E506">
            <v>641246533</v>
          </cell>
          <cell r="F506">
            <v>700976730</v>
          </cell>
        </row>
        <row r="507">
          <cell r="A507" t="str">
            <v>2.7.01.03</v>
          </cell>
          <cell r="B507" t="str">
            <v>Administrativas</v>
          </cell>
          <cell r="C507">
            <v>1303826628102.29</v>
          </cell>
          <cell r="D507">
            <v>51852440480.470001</v>
          </cell>
          <cell r="E507">
            <v>74656098820.550003</v>
          </cell>
          <cell r="F507">
            <v>1326630286442.3701</v>
          </cell>
        </row>
        <row r="508">
          <cell r="A508" t="str">
            <v>2.7.01.03.001</v>
          </cell>
          <cell r="B508" t="str">
            <v>Administrativas</v>
          </cell>
          <cell r="C508">
            <v>1303826628102.29</v>
          </cell>
          <cell r="D508">
            <v>51852440480.470001</v>
          </cell>
          <cell r="E508">
            <v>74656098820.550003</v>
          </cell>
          <cell r="F508">
            <v>1326630286442.3701</v>
          </cell>
        </row>
        <row r="509">
          <cell r="A509" t="str">
            <v>2.7.01.05</v>
          </cell>
          <cell r="B509" t="str">
            <v>Laborales</v>
          </cell>
          <cell r="C509">
            <v>290785600</v>
          </cell>
          <cell r="D509">
            <v>0</v>
          </cell>
          <cell r="E509">
            <v>493162671</v>
          </cell>
          <cell r="F509">
            <v>783948271</v>
          </cell>
        </row>
        <row r="510">
          <cell r="A510" t="str">
            <v>2.7.01.05.001</v>
          </cell>
          <cell r="B510" t="str">
            <v>Laborales</v>
          </cell>
          <cell r="C510">
            <v>290785600</v>
          </cell>
          <cell r="D510">
            <v>0</v>
          </cell>
          <cell r="E510">
            <v>493162671</v>
          </cell>
          <cell r="F510">
            <v>783948271</v>
          </cell>
        </row>
        <row r="511">
          <cell r="A511" t="str">
            <v>2.7.01.90</v>
          </cell>
          <cell r="B511" t="str">
            <v>Otros litigios y demandas</v>
          </cell>
          <cell r="C511">
            <v>897244281431</v>
          </cell>
          <cell r="D511">
            <v>897244281431</v>
          </cell>
          <cell r="E511">
            <v>0</v>
          </cell>
          <cell r="F511">
            <v>0</v>
          </cell>
        </row>
        <row r="512">
          <cell r="A512" t="str">
            <v>2.7.01.90.001</v>
          </cell>
          <cell r="B512" t="str">
            <v>Otros litigios y demandas</v>
          </cell>
          <cell r="C512">
            <v>897244281431</v>
          </cell>
          <cell r="D512">
            <v>897244281431</v>
          </cell>
          <cell r="E512">
            <v>0</v>
          </cell>
          <cell r="F512">
            <v>0</v>
          </cell>
        </row>
        <row r="513">
          <cell r="A513" t="str">
            <v>2.7.07</v>
          </cell>
          <cell r="B513" t="str">
            <v>GARANTÍAS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 t="str">
            <v>2.7.07.02</v>
          </cell>
          <cell r="B514" t="str">
            <v>Garantías contractuales - concesiones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 t="str">
            <v>2.7.07.02.001</v>
          </cell>
          <cell r="B515" t="str">
            <v>Garantías contractuales - concesiones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 t="str">
            <v>2.7.90</v>
          </cell>
          <cell r="B516" t="str">
            <v>PROVISIONES DIVERSAS</v>
          </cell>
          <cell r="C516">
            <v>937799436</v>
          </cell>
          <cell r="D516">
            <v>937799436</v>
          </cell>
          <cell r="E516">
            <v>1551244842211.27</v>
          </cell>
          <cell r="F516">
            <v>1551244842211.27</v>
          </cell>
        </row>
        <row r="517">
          <cell r="A517" t="str">
            <v>2.7.90.15</v>
          </cell>
          <cell r="B517" t="str">
            <v>Mecanismos alternativos de solución de conflictos</v>
          </cell>
          <cell r="C517">
            <v>0</v>
          </cell>
          <cell r="D517">
            <v>0</v>
          </cell>
          <cell r="E517">
            <v>1551244842211.27</v>
          </cell>
          <cell r="F517">
            <v>1551244842211.27</v>
          </cell>
        </row>
        <row r="518">
          <cell r="A518" t="str">
            <v>2.7.90.15.001</v>
          </cell>
          <cell r="B518" t="str">
            <v>Mecanismos alternativos de solución de conflictos</v>
          </cell>
          <cell r="C518">
            <v>0</v>
          </cell>
          <cell r="D518">
            <v>0</v>
          </cell>
          <cell r="E518">
            <v>1551244842211.27</v>
          </cell>
          <cell r="F518">
            <v>1551244842211.27</v>
          </cell>
        </row>
        <row r="519">
          <cell r="A519" t="str">
            <v>2.7.90.90</v>
          </cell>
          <cell r="B519" t="str">
            <v>Otras provisiones diversas</v>
          </cell>
          <cell r="C519">
            <v>937799436</v>
          </cell>
          <cell r="D519">
            <v>937799436</v>
          </cell>
          <cell r="E519">
            <v>0</v>
          </cell>
          <cell r="F519">
            <v>0</v>
          </cell>
        </row>
        <row r="520">
          <cell r="A520" t="str">
            <v>2.7.90.90.001</v>
          </cell>
          <cell r="B520" t="str">
            <v>Otras provisiones diversas</v>
          </cell>
          <cell r="C520">
            <v>937799436</v>
          </cell>
          <cell r="D520">
            <v>937799436</v>
          </cell>
          <cell r="E520">
            <v>0</v>
          </cell>
          <cell r="F520">
            <v>0</v>
          </cell>
        </row>
        <row r="521">
          <cell r="A521" t="str">
            <v>2.9</v>
          </cell>
          <cell r="B521" t="str">
            <v>OTROS PASIVOS</v>
          </cell>
          <cell r="C521">
            <v>25481736790486.102</v>
          </cell>
          <cell r="D521">
            <v>161271416479.92001</v>
          </cell>
          <cell r="E521">
            <v>204098819306.26999</v>
          </cell>
          <cell r="F521">
            <v>25524564193312.5</v>
          </cell>
        </row>
        <row r="522">
          <cell r="A522" t="str">
            <v>2.9.02</v>
          </cell>
          <cell r="B522" t="str">
            <v>RECURSOS RECIBIDOS EN ADMINISTRACIÓN</v>
          </cell>
          <cell r="C522">
            <v>17892798628.98</v>
          </cell>
          <cell r="D522">
            <v>0</v>
          </cell>
          <cell r="E522">
            <v>0</v>
          </cell>
          <cell r="F522">
            <v>17892798628.98</v>
          </cell>
        </row>
        <row r="523">
          <cell r="A523" t="str">
            <v>2.9.02.01</v>
          </cell>
          <cell r="B523" t="str">
            <v>En administración</v>
          </cell>
          <cell r="C523">
            <v>17892798628.98</v>
          </cell>
          <cell r="D523">
            <v>0</v>
          </cell>
          <cell r="E523">
            <v>0</v>
          </cell>
          <cell r="F523">
            <v>17892798628.98</v>
          </cell>
        </row>
        <row r="524">
          <cell r="A524" t="str">
            <v>2.9.02.01.001</v>
          </cell>
          <cell r="B524" t="str">
            <v>En administracion</v>
          </cell>
          <cell r="C524">
            <v>17892798628.98</v>
          </cell>
          <cell r="D524">
            <v>0</v>
          </cell>
          <cell r="E524">
            <v>0</v>
          </cell>
          <cell r="F524">
            <v>17892798628.98</v>
          </cell>
        </row>
        <row r="525">
          <cell r="A525" t="str">
            <v>2.9.90</v>
          </cell>
          <cell r="B525" t="str">
            <v>OTROS PASIVOS DIFERIDOS</v>
          </cell>
          <cell r="C525">
            <v>25463843991857.102</v>
          </cell>
          <cell r="D525">
            <v>161271416479.92001</v>
          </cell>
          <cell r="E525">
            <v>204098819306.26999</v>
          </cell>
          <cell r="F525">
            <v>25506671394683.5</v>
          </cell>
        </row>
        <row r="526">
          <cell r="A526" t="str">
            <v>2.9.90.02</v>
          </cell>
          <cell r="B526" t="str">
            <v>Ingreso diferido por transferencias condicionadas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 t="str">
            <v>2.9.90.02.001</v>
          </cell>
          <cell r="B527" t="str">
            <v>Ingreso diferido por transferencias condicionadas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 t="str">
            <v>2.9.90.04</v>
          </cell>
          <cell r="B528" t="str">
            <v>Ingreso diferido por concesiones - concedente</v>
          </cell>
          <cell r="C528">
            <v>25463843991857.102</v>
          </cell>
          <cell r="D528">
            <v>161271416479.92001</v>
          </cell>
          <cell r="E528">
            <v>204098819306.26999</v>
          </cell>
          <cell r="F528">
            <v>25506671394683.5</v>
          </cell>
        </row>
        <row r="529">
          <cell r="A529" t="str">
            <v>2.9.90.04.001</v>
          </cell>
          <cell r="B529" t="str">
            <v>Ingreso diferido por concesiones - concedente</v>
          </cell>
          <cell r="C529">
            <v>25463843991857.102</v>
          </cell>
          <cell r="D529">
            <v>161271416479.92001</v>
          </cell>
          <cell r="E529">
            <v>204098819306.26999</v>
          </cell>
          <cell r="F529">
            <v>25506671394683.5</v>
          </cell>
        </row>
        <row r="530">
          <cell r="A530" t="str">
            <v>3</v>
          </cell>
          <cell r="B530" t="str">
            <v>PATRIMONIO</v>
          </cell>
          <cell r="C530">
            <v>34182036950339.801</v>
          </cell>
          <cell r="D530">
            <v>9528781683.9200001</v>
          </cell>
          <cell r="E530">
            <v>208845359411.51999</v>
          </cell>
          <cell r="F530">
            <v>34381353528067.398</v>
          </cell>
        </row>
        <row r="531">
          <cell r="A531" t="str">
            <v>3.1</v>
          </cell>
          <cell r="B531" t="str">
            <v>PATRIMONIO DE LAS ENTIDADES DE GOBIERNO</v>
          </cell>
          <cell r="C531">
            <v>34182036950339.801</v>
          </cell>
          <cell r="D531">
            <v>9528781683.9200001</v>
          </cell>
          <cell r="E531">
            <v>208845359411.51999</v>
          </cell>
          <cell r="F531">
            <v>34381353528067.398</v>
          </cell>
        </row>
        <row r="532">
          <cell r="A532" t="str">
            <v>3.1.05</v>
          </cell>
          <cell r="B532" t="str">
            <v>CAPITAL FISCAL</v>
          </cell>
          <cell r="C532">
            <v>13090486611978.699</v>
          </cell>
          <cell r="D532">
            <v>0</v>
          </cell>
          <cell r="E532">
            <v>0</v>
          </cell>
          <cell r="F532">
            <v>13090486611978.699</v>
          </cell>
        </row>
        <row r="533">
          <cell r="A533" t="str">
            <v>3.1.05.06</v>
          </cell>
          <cell r="B533" t="str">
            <v>Capital fiscal</v>
          </cell>
          <cell r="C533">
            <v>13090486611978.699</v>
          </cell>
          <cell r="D533">
            <v>0</v>
          </cell>
          <cell r="E533">
            <v>0</v>
          </cell>
          <cell r="F533">
            <v>13090486611978.699</v>
          </cell>
        </row>
        <row r="534">
          <cell r="A534" t="str">
            <v>3.1.05.06.001</v>
          </cell>
          <cell r="B534" t="str">
            <v>Capital fiscal nación</v>
          </cell>
          <cell r="C534">
            <v>13071508611978.699</v>
          </cell>
          <cell r="D534">
            <v>0</v>
          </cell>
          <cell r="E534">
            <v>0</v>
          </cell>
          <cell r="F534">
            <v>13071508611978.699</v>
          </cell>
        </row>
        <row r="535">
          <cell r="A535" t="str">
            <v>3.1.05.06.002</v>
          </cell>
          <cell r="B535" t="str">
            <v>Excedentes financieros distribuidos a la entidad</v>
          </cell>
          <cell r="C535">
            <v>18978000000</v>
          </cell>
          <cell r="D535">
            <v>0</v>
          </cell>
          <cell r="E535">
            <v>0</v>
          </cell>
          <cell r="F535">
            <v>18978000000</v>
          </cell>
        </row>
        <row r="536">
          <cell r="A536" t="str">
            <v>3.1.09</v>
          </cell>
          <cell r="B536" t="str">
            <v>RESULTADOS DE EJERCICIOS ANTERIORES</v>
          </cell>
          <cell r="C536">
            <v>21091550338361.102</v>
          </cell>
          <cell r="D536">
            <v>9528781683.9200001</v>
          </cell>
          <cell r="E536">
            <v>208845359411.51999</v>
          </cell>
          <cell r="F536">
            <v>21290866916088.699</v>
          </cell>
        </row>
        <row r="537">
          <cell r="A537" t="str">
            <v>3.1.09.01</v>
          </cell>
          <cell r="B537" t="str">
            <v>Utilidad o excedentes acumulados</v>
          </cell>
          <cell r="C537">
            <v>36260879259542</v>
          </cell>
          <cell r="D537">
            <v>9528781683.9200001</v>
          </cell>
          <cell r="E537">
            <v>208845359411.51999</v>
          </cell>
          <cell r="F537">
            <v>36460195837269.602</v>
          </cell>
        </row>
        <row r="538">
          <cell r="A538" t="str">
            <v>3.1.09.01.001</v>
          </cell>
          <cell r="B538" t="str">
            <v>Utilidad o excedentes acumulados</v>
          </cell>
          <cell r="C538">
            <v>31546082027319.102</v>
          </cell>
          <cell r="D538">
            <v>0</v>
          </cell>
          <cell r="E538">
            <v>207142591731.91</v>
          </cell>
          <cell r="F538">
            <v>31753224619051</v>
          </cell>
        </row>
        <row r="539">
          <cell r="A539" t="str">
            <v>3.1.09.01.002</v>
          </cell>
          <cell r="B539" t="str">
            <v>Corrección de errores de un periodo contable anterior</v>
          </cell>
          <cell r="C539">
            <v>2407758770698.9399</v>
          </cell>
          <cell r="D539">
            <v>9528781683.9200001</v>
          </cell>
          <cell r="E539">
            <v>1702767679.6099999</v>
          </cell>
          <cell r="F539">
            <v>2399932756694.6299</v>
          </cell>
        </row>
        <row r="540">
          <cell r="A540" t="str">
            <v>3.1.09.01.003</v>
          </cell>
          <cell r="B540" t="str">
            <v>Por cambio de política contable</v>
          </cell>
          <cell r="C540">
            <v>2307038461523.9399</v>
          </cell>
          <cell r="D540">
            <v>0</v>
          </cell>
          <cell r="E540">
            <v>0</v>
          </cell>
          <cell r="F540">
            <v>2307038461523.9399</v>
          </cell>
        </row>
        <row r="541">
          <cell r="A541" t="str">
            <v>3.1.09.02</v>
          </cell>
          <cell r="B541" t="str">
            <v>Pérdidas o déficits acumulados</v>
          </cell>
          <cell r="C541">
            <v>-15169328921180.9</v>
          </cell>
          <cell r="D541">
            <v>0</v>
          </cell>
          <cell r="E541">
            <v>0</v>
          </cell>
          <cell r="F541">
            <v>-15169328921180.9</v>
          </cell>
        </row>
        <row r="542">
          <cell r="A542" t="str">
            <v>3.1.09.02.001</v>
          </cell>
          <cell r="B542" t="str">
            <v>Pérdidas o déficits acumulados</v>
          </cell>
          <cell r="C542">
            <v>-15169328921180.9</v>
          </cell>
          <cell r="D542">
            <v>0</v>
          </cell>
          <cell r="E542">
            <v>0</v>
          </cell>
          <cell r="F542">
            <v>-15169328921180.9</v>
          </cell>
        </row>
        <row r="543">
          <cell r="A543" t="str">
            <v>3.1.09.02.002</v>
          </cell>
          <cell r="B543" t="str">
            <v>Corrección de errores de un periodo contable anterior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3.1.09.03</v>
          </cell>
          <cell r="B544" t="str">
            <v>Utilidad o excedentes acumulados de la gestion de la liquidación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3.1.09.03.001</v>
          </cell>
          <cell r="B545" t="str">
            <v>Utilidad o excedentes acumulados de la gestion de la liquidación-entidades en liquidación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3.1.10</v>
          </cell>
          <cell r="B546" t="str">
            <v>RESULTADO DEL EJERCICIO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3.1.10.01</v>
          </cell>
          <cell r="B547" t="str">
            <v>Utilidad o excedente del ejercicio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3.1.10.01.001</v>
          </cell>
          <cell r="B548" t="str">
            <v>Utilidad o excédete del ejercicio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3.1.45</v>
          </cell>
          <cell r="B549" t="str">
            <v>IMPACTOS POR LA TRANSICIÓN AL NUEVO MARCO DE REGULACIÓN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3.1.45.03</v>
          </cell>
          <cell r="B550" t="str">
            <v>Cuentas por cobrar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3.1.45.03.001</v>
          </cell>
          <cell r="B551" t="str">
            <v>Cuentas por cobrar - retiradas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3.1.45.03.002</v>
          </cell>
          <cell r="B552" t="str">
            <v>Cuentas por cobrar - incorporadas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3.1.45.03.003</v>
          </cell>
          <cell r="B553" t="str">
            <v>Cuentas por cobrar - menor valor en medición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3.1.45.03.004</v>
          </cell>
          <cell r="B554" t="str">
            <v>Cuentas por cobrar - mayor valor en medición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3.1.45.06</v>
          </cell>
          <cell r="B555" t="str">
            <v>Propiedades, planta y equipo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3.1.45.06.001</v>
          </cell>
          <cell r="B556" t="str">
            <v>Propiedades, planta y equipo - retirados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3.1.45.06.003</v>
          </cell>
          <cell r="B557" t="str">
            <v>Propiedades, planta y equipo - menor valor en medición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3.1.45.06.004</v>
          </cell>
          <cell r="B558" t="str">
            <v>Propiedades, planta y equipo - mayor valor en medición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3.1.45.10</v>
          </cell>
          <cell r="B559" t="str">
            <v>Bienes de uso público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 t="str">
            <v>3.1.45.10.001</v>
          </cell>
          <cell r="B560" t="str">
            <v>Bienes de beneficio de uso público - retirados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 t="str">
            <v>3.1.45.10.002</v>
          </cell>
          <cell r="B561" t="str">
            <v>Bienes de beneficio de uso público - incorporados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3.1.45.10.003</v>
          </cell>
          <cell r="B562" t="str">
            <v>Bienes de beneficio de uso público - menor valor en medición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3.1.45.10.004</v>
          </cell>
          <cell r="B563" t="str">
            <v>Bienes de beneficio de uso público - mayor valor en medición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3.1.45.12</v>
          </cell>
          <cell r="B564" t="str">
            <v>Otros activos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3.1.45.12.001</v>
          </cell>
          <cell r="B565" t="str">
            <v>Otros activos - retirados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3.1.45.12.002</v>
          </cell>
          <cell r="B566" t="str">
            <v>Otros activos - incorporados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 t="str">
            <v>3.1.45.12.004</v>
          </cell>
          <cell r="B567" t="str">
            <v>Otros activos - mayor valor en medición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 t="str">
            <v>3.1.45.14</v>
          </cell>
          <cell r="B568" t="str">
            <v>Préstamos por pagar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 t="str">
            <v>3.1.45.14.002</v>
          </cell>
          <cell r="B569" t="str">
            <v>Préstamos por pagar - incorporados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 t="str">
            <v>3.1.45.15</v>
          </cell>
          <cell r="B570" t="str">
            <v>Cuentas por pagar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 t="str">
            <v>3.1.45.15.001</v>
          </cell>
          <cell r="B571" t="str">
            <v>Cuentas por pagar - retirados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 t="str">
            <v>3.1.45.15.002</v>
          </cell>
          <cell r="B572" t="str">
            <v>Cuentas por pagar - incorporados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 t="str">
            <v>3.1.45.15.003</v>
          </cell>
          <cell r="B573" t="str">
            <v>Cuentas por pagar - menor valor en medición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 t="str">
            <v>3.1.45.15.004</v>
          </cell>
          <cell r="B574" t="str">
            <v>Cuentas por pagar - mayor valor en medición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 t="str">
            <v>3.1.45.18</v>
          </cell>
          <cell r="B575" t="str">
            <v>Provisiones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3.1.45.18.001</v>
          </cell>
          <cell r="B576" t="str">
            <v>Provisiones - retirados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3.1.45.18.002</v>
          </cell>
          <cell r="B577" t="str">
            <v>Provisiones - incorporados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3.1.45.18.003</v>
          </cell>
          <cell r="B578" t="str">
            <v>Provisiones - menor valor en medición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3.1.45.18.004</v>
          </cell>
          <cell r="B579" t="str">
            <v>Provisiones - mayor valor en medición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3.1.45.19</v>
          </cell>
          <cell r="B580" t="str">
            <v>Otros pasivos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 t="str">
            <v>3.1.45.19.001</v>
          </cell>
          <cell r="B581" t="str">
            <v>Otros pasivos - retirados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3.1.45.19.002</v>
          </cell>
          <cell r="B582" t="str">
            <v>Otros pasivos - incorporados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3.1.45.19.003</v>
          </cell>
          <cell r="B583" t="str">
            <v>Otros pasivos - menor valor en medición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3.1.45.19.004</v>
          </cell>
          <cell r="B584" t="str">
            <v>Otros pasivos - mayor valor en medición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3.1.45.90</v>
          </cell>
          <cell r="B585" t="str">
            <v>Otros impactos por transición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 t="str">
            <v>3.1.45.90.001</v>
          </cell>
          <cell r="B586" t="str">
            <v>Reclasificación de otras partidas patrimoniales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 t="str">
            <v>4</v>
          </cell>
          <cell r="B587" t="str">
            <v>INGRESOS</v>
          </cell>
          <cell r="C587">
            <v>2677715573059.8901</v>
          </cell>
          <cell r="D587">
            <v>2448592182.0500002</v>
          </cell>
          <cell r="E587">
            <v>917721947610.31995</v>
          </cell>
          <cell r="F587">
            <v>3592988928488.1602</v>
          </cell>
        </row>
        <row r="588">
          <cell r="A588" t="str">
            <v>4.1</v>
          </cell>
          <cell r="B588" t="str">
            <v>INGRESOS FISCALES</v>
          </cell>
          <cell r="C588">
            <v>86350350979.809998</v>
          </cell>
          <cell r="D588">
            <v>0</v>
          </cell>
          <cell r="E588">
            <v>18743280914.060001</v>
          </cell>
          <cell r="F588">
            <v>105093631893.87</v>
          </cell>
        </row>
        <row r="589">
          <cell r="A589" t="str">
            <v>4.1.10</v>
          </cell>
          <cell r="B589" t="str">
            <v>CONTRIBUCIONES, TASAS E INGRESOS NO TRIBUTARIOS</v>
          </cell>
          <cell r="C589">
            <v>86350350979.809998</v>
          </cell>
          <cell r="D589">
            <v>0</v>
          </cell>
          <cell r="E589">
            <v>18743280914.060001</v>
          </cell>
          <cell r="F589">
            <v>105093631893.87</v>
          </cell>
        </row>
        <row r="590">
          <cell r="A590" t="str">
            <v>4.1.10.02</v>
          </cell>
          <cell r="B590" t="str">
            <v>Multas y sanciones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 t="str">
            <v>4.1.10.02.004</v>
          </cell>
          <cell r="B591" t="str">
            <v>Sanciones contractuales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 t="str">
            <v>4.1.10.34</v>
          </cell>
          <cell r="B592" t="str">
            <v>Derechos de tránsito</v>
          </cell>
          <cell r="C592">
            <v>86350350979.809998</v>
          </cell>
          <cell r="D592">
            <v>0</v>
          </cell>
          <cell r="E592">
            <v>18743280914.060001</v>
          </cell>
          <cell r="F592">
            <v>105093631893.87</v>
          </cell>
        </row>
        <row r="593">
          <cell r="A593" t="str">
            <v>4.1.10.34.001</v>
          </cell>
          <cell r="B593" t="str">
            <v>Derechos de tránsito</v>
          </cell>
          <cell r="C593">
            <v>86350350979.809998</v>
          </cell>
          <cell r="D593">
            <v>0</v>
          </cell>
          <cell r="E593">
            <v>18743280914.060001</v>
          </cell>
          <cell r="F593">
            <v>105093631893.87</v>
          </cell>
        </row>
        <row r="594">
          <cell r="A594" t="str">
            <v>4.7</v>
          </cell>
          <cell r="B594" t="str">
            <v>OPERACIONES INTERISTITUCIONALES</v>
          </cell>
          <cell r="C594">
            <v>2251618668644.3398</v>
          </cell>
          <cell r="D594">
            <v>0</v>
          </cell>
          <cell r="E594">
            <v>661251013782.30005</v>
          </cell>
          <cell r="F594">
            <v>2912869682426.6401</v>
          </cell>
        </row>
        <row r="595">
          <cell r="A595" t="str">
            <v>4.7.05</v>
          </cell>
          <cell r="B595" t="str">
            <v>FONDOS RECIBIDOS</v>
          </cell>
          <cell r="C595">
            <v>2249836060622.3398</v>
          </cell>
          <cell r="D595">
            <v>0</v>
          </cell>
          <cell r="E595">
            <v>660779810042.30005</v>
          </cell>
          <cell r="F595">
            <v>2910615870664.6401</v>
          </cell>
        </row>
        <row r="596">
          <cell r="A596" t="str">
            <v>4.7.05.08</v>
          </cell>
          <cell r="B596" t="str">
            <v>Funcionamiento</v>
          </cell>
          <cell r="C596">
            <v>32315389912.049999</v>
          </cell>
          <cell r="D596">
            <v>0</v>
          </cell>
          <cell r="E596">
            <v>20900000</v>
          </cell>
          <cell r="F596">
            <v>32336289912.049999</v>
          </cell>
        </row>
        <row r="597">
          <cell r="A597" t="str">
            <v>4.7.05.09</v>
          </cell>
          <cell r="B597" t="str">
            <v>Servicio de la deuda</v>
          </cell>
          <cell r="C597">
            <v>491130787076</v>
          </cell>
          <cell r="D597">
            <v>0</v>
          </cell>
          <cell r="E597">
            <v>656142154674</v>
          </cell>
          <cell r="F597">
            <v>1147272941750</v>
          </cell>
        </row>
        <row r="598">
          <cell r="A598" t="str">
            <v>4.7.05.10</v>
          </cell>
          <cell r="B598" t="str">
            <v>Inversión</v>
          </cell>
          <cell r="C598">
            <v>1726389883634.29</v>
          </cell>
          <cell r="D598">
            <v>0</v>
          </cell>
          <cell r="E598">
            <v>4616755368.3000002</v>
          </cell>
          <cell r="F598">
            <v>1731006639002.5901</v>
          </cell>
        </row>
        <row r="599">
          <cell r="A599" t="str">
            <v>4.7.22</v>
          </cell>
          <cell r="B599" t="str">
            <v>OPERACIONES SIN FLUJO DE EFECTIVO</v>
          </cell>
          <cell r="C599">
            <v>1782608022</v>
          </cell>
          <cell r="D599">
            <v>0</v>
          </cell>
          <cell r="E599">
            <v>471203740</v>
          </cell>
          <cell r="F599">
            <v>2253811762</v>
          </cell>
        </row>
        <row r="600">
          <cell r="A600" t="str">
            <v>4.7.22.01</v>
          </cell>
          <cell r="B600" t="str">
            <v>Cruce de cuentas</v>
          </cell>
          <cell r="C600">
            <v>1782608022</v>
          </cell>
          <cell r="D600">
            <v>0</v>
          </cell>
          <cell r="E600">
            <v>471203740</v>
          </cell>
          <cell r="F600">
            <v>2253811762</v>
          </cell>
        </row>
        <row r="601">
          <cell r="A601" t="str">
            <v>4.8</v>
          </cell>
          <cell r="B601" t="str">
            <v>OTROS INGRESOS</v>
          </cell>
          <cell r="C601">
            <v>339746553435.73999</v>
          </cell>
          <cell r="D601">
            <v>2448592182.0500002</v>
          </cell>
          <cell r="E601">
            <v>237727652913.95999</v>
          </cell>
          <cell r="F601">
            <v>575025614167.65002</v>
          </cell>
        </row>
        <row r="602">
          <cell r="A602" t="str">
            <v>4.8.02</v>
          </cell>
          <cell r="B602" t="str">
            <v>FINANCIEROS</v>
          </cell>
          <cell r="C602">
            <v>339189884244.10999</v>
          </cell>
          <cell r="D602">
            <v>2448592182.0500002</v>
          </cell>
          <cell r="E602">
            <v>45982626968.790001</v>
          </cell>
          <cell r="F602">
            <v>382723919030.84998</v>
          </cell>
        </row>
        <row r="603">
          <cell r="A603" t="str">
            <v>4.8.02.01</v>
          </cell>
          <cell r="B603" t="str">
            <v>Intereses sobre depósitos en instituciones financieras</v>
          </cell>
          <cell r="C603">
            <v>10683298.539999999</v>
          </cell>
          <cell r="D603">
            <v>2448592182.0500002</v>
          </cell>
          <cell r="E603">
            <v>2450222614.0799999</v>
          </cell>
          <cell r="F603">
            <v>12313730.57</v>
          </cell>
        </row>
        <row r="604">
          <cell r="A604" t="str">
            <v>4.8.02.01.001</v>
          </cell>
          <cell r="B604" t="str">
            <v>Intereses sobre depósitos en instituciones financieras</v>
          </cell>
          <cell r="C604">
            <v>10683298.539999999</v>
          </cell>
          <cell r="D604">
            <v>2448592182.0500002</v>
          </cell>
          <cell r="E604">
            <v>2450222614.0799999</v>
          </cell>
          <cell r="F604">
            <v>12313730.57</v>
          </cell>
        </row>
        <row r="605">
          <cell r="A605" t="str">
            <v>4.8.02.32</v>
          </cell>
          <cell r="B605" t="str">
            <v>Rendimientos sobre recursos entregados en administración</v>
          </cell>
          <cell r="C605">
            <v>331091346790.07001</v>
          </cell>
          <cell r="D605">
            <v>0</v>
          </cell>
          <cell r="E605">
            <v>43009772500.529999</v>
          </cell>
          <cell r="F605">
            <v>374101119290.59998</v>
          </cell>
        </row>
        <row r="606">
          <cell r="A606" t="str">
            <v>4.8.02.32.001</v>
          </cell>
          <cell r="B606" t="str">
            <v>Rendimientos sobre recursos entregados en administración</v>
          </cell>
          <cell r="C606">
            <v>331091346790.07001</v>
          </cell>
          <cell r="D606">
            <v>0</v>
          </cell>
          <cell r="E606">
            <v>43009772500.529999</v>
          </cell>
          <cell r="F606">
            <v>374101119290.59998</v>
          </cell>
        </row>
        <row r="607">
          <cell r="A607" t="str">
            <v>4.8.02.90</v>
          </cell>
          <cell r="B607" t="str">
            <v>Otros ingresos financieros</v>
          </cell>
          <cell r="C607">
            <v>8087854155.5</v>
          </cell>
          <cell r="D607">
            <v>0</v>
          </cell>
          <cell r="E607">
            <v>522631854.18000001</v>
          </cell>
          <cell r="F607">
            <v>8610486009.6800003</v>
          </cell>
        </row>
        <row r="608">
          <cell r="A608" t="str">
            <v>4.8.02.90.002</v>
          </cell>
          <cell r="B608" t="str">
            <v>Recursos de la entidad concedente en patrimonios autónomos constituidos por los concesionarios</v>
          </cell>
          <cell r="C608">
            <v>8087854155.5</v>
          </cell>
          <cell r="D608">
            <v>0</v>
          </cell>
          <cell r="E608">
            <v>522631854.18000001</v>
          </cell>
          <cell r="F608">
            <v>8610486009.6800003</v>
          </cell>
        </row>
        <row r="609">
          <cell r="A609" t="str">
            <v>4.8.08</v>
          </cell>
          <cell r="B609" t="str">
            <v>INGRESOS DIVERSOS</v>
          </cell>
          <cell r="C609">
            <v>556669191.63</v>
          </cell>
          <cell r="D609">
            <v>0</v>
          </cell>
          <cell r="E609">
            <v>159674116523.44</v>
          </cell>
          <cell r="F609">
            <v>160230785715.07001</v>
          </cell>
        </row>
        <row r="610">
          <cell r="A610" t="str">
            <v>4.8.08.17</v>
          </cell>
          <cell r="B610" t="str">
            <v>Arrendamiento operativo</v>
          </cell>
          <cell r="C610">
            <v>445793391.17000002</v>
          </cell>
          <cell r="D610">
            <v>0</v>
          </cell>
          <cell r="E610">
            <v>105467723.13</v>
          </cell>
          <cell r="F610">
            <v>551261114.29999995</v>
          </cell>
        </row>
        <row r="611">
          <cell r="A611" t="str">
            <v>4.8.08.17.001</v>
          </cell>
          <cell r="B611" t="str">
            <v>Arrendamientos operativos</v>
          </cell>
          <cell r="C611">
            <v>445793391.17000002</v>
          </cell>
          <cell r="D611">
            <v>0</v>
          </cell>
          <cell r="E611">
            <v>105467723.13</v>
          </cell>
          <cell r="F611">
            <v>551261114.29999995</v>
          </cell>
        </row>
        <row r="612">
          <cell r="A612" t="str">
            <v>4.8.08.27</v>
          </cell>
          <cell r="B612" t="str">
            <v>Aprovechamientos</v>
          </cell>
          <cell r="C612">
            <v>1081475.46</v>
          </cell>
          <cell r="D612">
            <v>0</v>
          </cell>
          <cell r="E612">
            <v>0</v>
          </cell>
          <cell r="F612">
            <v>1081475.46</v>
          </cell>
        </row>
        <row r="613">
          <cell r="A613" t="str">
            <v>4.8.08.27.001</v>
          </cell>
          <cell r="B613" t="str">
            <v>Aprovechamientos</v>
          </cell>
          <cell r="C613">
            <v>1081475.46</v>
          </cell>
          <cell r="D613">
            <v>0</v>
          </cell>
          <cell r="E613">
            <v>0</v>
          </cell>
          <cell r="F613">
            <v>1081475.46</v>
          </cell>
        </row>
        <row r="614">
          <cell r="A614" t="str">
            <v>4.8.08.28</v>
          </cell>
          <cell r="B614" t="str">
            <v>Indemnizaciones</v>
          </cell>
          <cell r="C614">
            <v>109066417</v>
          </cell>
          <cell r="D614">
            <v>0</v>
          </cell>
          <cell r="E614">
            <v>0</v>
          </cell>
          <cell r="F614">
            <v>109066417</v>
          </cell>
        </row>
        <row r="615">
          <cell r="A615" t="str">
            <v>4.8.08.28.001</v>
          </cell>
          <cell r="B615" t="str">
            <v>Indemnizaciones</v>
          </cell>
          <cell r="C615">
            <v>109066417</v>
          </cell>
          <cell r="D615">
            <v>0</v>
          </cell>
          <cell r="E615">
            <v>0</v>
          </cell>
          <cell r="F615">
            <v>109066417</v>
          </cell>
        </row>
        <row r="616">
          <cell r="A616" t="str">
            <v>4.8.08.52</v>
          </cell>
          <cell r="B616" t="str">
            <v>Amortización del pasivo diferido de la entidad concedente</v>
          </cell>
          <cell r="C616">
            <v>0</v>
          </cell>
          <cell r="D616">
            <v>0</v>
          </cell>
          <cell r="E616">
            <v>159568648800.31</v>
          </cell>
          <cell r="F616">
            <v>159568648800.31</v>
          </cell>
        </row>
        <row r="617">
          <cell r="A617" t="str">
            <v>4.8.08.52.001</v>
          </cell>
          <cell r="B617" t="str">
            <v>Amortización del pasivo diferido de la entidad concedente</v>
          </cell>
          <cell r="C617">
            <v>0</v>
          </cell>
          <cell r="D617">
            <v>0</v>
          </cell>
          <cell r="E617">
            <v>159568648800.31</v>
          </cell>
          <cell r="F617">
            <v>159568648800.31</v>
          </cell>
        </row>
        <row r="618">
          <cell r="A618" t="str">
            <v>4.8.08.63</v>
          </cell>
          <cell r="B618" t="str">
            <v>Reintegros</v>
          </cell>
          <cell r="C618">
            <v>727908</v>
          </cell>
          <cell r="D618">
            <v>0</v>
          </cell>
          <cell r="E618">
            <v>0</v>
          </cell>
          <cell r="F618">
            <v>727908</v>
          </cell>
        </row>
        <row r="619">
          <cell r="A619" t="str">
            <v>4.8.08.63.001</v>
          </cell>
          <cell r="B619" t="str">
            <v>Reintegros</v>
          </cell>
          <cell r="C619">
            <v>727908</v>
          </cell>
          <cell r="D619">
            <v>0</v>
          </cell>
          <cell r="E619">
            <v>0</v>
          </cell>
          <cell r="F619">
            <v>727908</v>
          </cell>
        </row>
        <row r="620">
          <cell r="A620" t="str">
            <v>4.8.31</v>
          </cell>
          <cell r="B620" t="str">
            <v>REVERSIÓN DE PROVISIONES</v>
          </cell>
          <cell r="C620">
            <v>0</v>
          </cell>
          <cell r="D620">
            <v>0</v>
          </cell>
          <cell r="E620">
            <v>32070909421.73</v>
          </cell>
          <cell r="F620">
            <v>32070909421.73</v>
          </cell>
        </row>
        <row r="621">
          <cell r="A621" t="str">
            <v>4.8.31.01</v>
          </cell>
          <cell r="B621" t="str">
            <v>Litigios y demandas</v>
          </cell>
          <cell r="C621">
            <v>0</v>
          </cell>
          <cell r="D621">
            <v>0</v>
          </cell>
          <cell r="E621">
            <v>32070909421.73</v>
          </cell>
          <cell r="F621">
            <v>32070909421.73</v>
          </cell>
        </row>
        <row r="622">
          <cell r="A622" t="str">
            <v>4.8.31.01.001</v>
          </cell>
          <cell r="B622" t="str">
            <v>Litigios y demandas</v>
          </cell>
          <cell r="C622">
            <v>0</v>
          </cell>
          <cell r="D622">
            <v>0</v>
          </cell>
          <cell r="E622">
            <v>32070909421.73</v>
          </cell>
          <cell r="F622">
            <v>32070909421.73</v>
          </cell>
        </row>
        <row r="623">
          <cell r="A623" t="str">
            <v>5</v>
          </cell>
          <cell r="B623" t="str">
            <v>GASTOS</v>
          </cell>
          <cell r="C623">
            <v>1285935787320.8601</v>
          </cell>
          <cell r="D623">
            <v>861809170559.85999</v>
          </cell>
          <cell r="E623">
            <v>813657208.21000004</v>
          </cell>
          <cell r="F623">
            <v>2146931300672.51</v>
          </cell>
        </row>
        <row r="624">
          <cell r="A624" t="str">
            <v>5.1</v>
          </cell>
          <cell r="B624" t="str">
            <v>DE ADMINISTRACIÓN Y OPERACIÓN</v>
          </cell>
          <cell r="C624">
            <v>100825564284.57001</v>
          </cell>
          <cell r="D624">
            <v>18216465852.77</v>
          </cell>
          <cell r="E624">
            <v>813646438.21000004</v>
          </cell>
          <cell r="F624">
            <v>118228383699.13</v>
          </cell>
        </row>
        <row r="625">
          <cell r="A625" t="str">
            <v>5.1.01</v>
          </cell>
          <cell r="B625" t="str">
            <v>SUELDOS Y SALARIOS</v>
          </cell>
          <cell r="C625">
            <v>16637825240</v>
          </cell>
          <cell r="D625">
            <v>3085983700</v>
          </cell>
          <cell r="E625">
            <v>0</v>
          </cell>
          <cell r="F625">
            <v>19723808940</v>
          </cell>
        </row>
        <row r="626">
          <cell r="A626" t="str">
            <v>5.1.01.01</v>
          </cell>
          <cell r="B626" t="str">
            <v>Sueldos</v>
          </cell>
          <cell r="C626">
            <v>13800441051</v>
          </cell>
          <cell r="D626">
            <v>2576847888</v>
          </cell>
          <cell r="E626">
            <v>0</v>
          </cell>
          <cell r="F626">
            <v>16377288939</v>
          </cell>
        </row>
        <row r="627">
          <cell r="A627" t="str">
            <v>5.1.01.01.001</v>
          </cell>
          <cell r="B627" t="str">
            <v>Sueldos</v>
          </cell>
          <cell r="C627">
            <v>13800441051</v>
          </cell>
          <cell r="D627">
            <v>2576847888</v>
          </cell>
          <cell r="E627">
            <v>0</v>
          </cell>
          <cell r="F627">
            <v>16377288939</v>
          </cell>
        </row>
        <row r="628">
          <cell r="A628" t="str">
            <v>5.1.01.03</v>
          </cell>
          <cell r="B628" t="str">
            <v>Horas extras y festivos</v>
          </cell>
          <cell r="C628">
            <v>39698967</v>
          </cell>
          <cell r="D628">
            <v>10707687</v>
          </cell>
          <cell r="E628">
            <v>0</v>
          </cell>
          <cell r="F628">
            <v>50406654</v>
          </cell>
        </row>
        <row r="629">
          <cell r="A629" t="str">
            <v>5.1.01.03.001</v>
          </cell>
          <cell r="B629" t="str">
            <v>Horas extras y festivos</v>
          </cell>
          <cell r="C629">
            <v>39698967</v>
          </cell>
          <cell r="D629">
            <v>10707687</v>
          </cell>
          <cell r="E629">
            <v>0</v>
          </cell>
          <cell r="F629">
            <v>50406654</v>
          </cell>
        </row>
        <row r="630">
          <cell r="A630" t="str">
            <v>5.1.01.10</v>
          </cell>
          <cell r="B630" t="str">
            <v>Prima técnica</v>
          </cell>
          <cell r="C630">
            <v>2231530607</v>
          </cell>
          <cell r="D630">
            <v>380740630</v>
          </cell>
          <cell r="E630">
            <v>0</v>
          </cell>
          <cell r="F630">
            <v>2612271237</v>
          </cell>
        </row>
        <row r="631">
          <cell r="A631" t="str">
            <v>5.1.01.10.001</v>
          </cell>
          <cell r="B631" t="str">
            <v>Prima técnica</v>
          </cell>
          <cell r="C631">
            <v>2231530607</v>
          </cell>
          <cell r="D631">
            <v>380740630</v>
          </cell>
          <cell r="E631">
            <v>0</v>
          </cell>
          <cell r="F631">
            <v>2612271237</v>
          </cell>
        </row>
        <row r="632">
          <cell r="A632" t="str">
            <v>5.1.01.19</v>
          </cell>
          <cell r="B632" t="str">
            <v>Bonificaciones</v>
          </cell>
          <cell r="C632">
            <v>561809302</v>
          </cell>
          <cell r="D632">
            <v>116773761</v>
          </cell>
          <cell r="E632">
            <v>0</v>
          </cell>
          <cell r="F632">
            <v>678583063</v>
          </cell>
        </row>
        <row r="633">
          <cell r="A633" t="str">
            <v>5.1.01.19.001</v>
          </cell>
          <cell r="B633" t="str">
            <v>Bonificaciones - corto plazo</v>
          </cell>
          <cell r="C633">
            <v>561809302</v>
          </cell>
          <cell r="D633">
            <v>116773761</v>
          </cell>
          <cell r="E633">
            <v>0</v>
          </cell>
          <cell r="F633">
            <v>678583063</v>
          </cell>
        </row>
        <row r="634">
          <cell r="A634" t="str">
            <v>5.1.01.23</v>
          </cell>
          <cell r="B634" t="str">
            <v>Auxilio de transporte</v>
          </cell>
          <cell r="C634">
            <v>2311200</v>
          </cell>
          <cell r="D634">
            <v>486000</v>
          </cell>
          <cell r="E634">
            <v>0</v>
          </cell>
          <cell r="F634">
            <v>2797200</v>
          </cell>
        </row>
        <row r="635">
          <cell r="A635" t="str">
            <v>5.1.01.23.001</v>
          </cell>
          <cell r="B635" t="str">
            <v>Auxilio de transporte</v>
          </cell>
          <cell r="C635">
            <v>2311200</v>
          </cell>
          <cell r="D635">
            <v>486000</v>
          </cell>
          <cell r="E635">
            <v>0</v>
          </cell>
          <cell r="F635">
            <v>2797200</v>
          </cell>
        </row>
        <row r="636">
          <cell r="A636" t="str">
            <v>5.1.01.60</v>
          </cell>
          <cell r="B636" t="str">
            <v>Subsidio de alimentación</v>
          </cell>
          <cell r="C636">
            <v>2034113</v>
          </cell>
          <cell r="D636">
            <v>427734</v>
          </cell>
          <cell r="E636">
            <v>0</v>
          </cell>
          <cell r="F636">
            <v>2461847</v>
          </cell>
        </row>
        <row r="637">
          <cell r="A637" t="str">
            <v>5.1.01.60.001</v>
          </cell>
          <cell r="B637" t="str">
            <v>Subsidio de alimentación</v>
          </cell>
          <cell r="C637">
            <v>2034113</v>
          </cell>
          <cell r="D637">
            <v>427734</v>
          </cell>
          <cell r="E637">
            <v>0</v>
          </cell>
          <cell r="F637">
            <v>2461847</v>
          </cell>
        </row>
        <row r="638">
          <cell r="A638" t="str">
            <v>5.1.03</v>
          </cell>
          <cell r="B638" t="str">
            <v>CONTRIBUCIONES EFECTIVAS</v>
          </cell>
          <cell r="C638">
            <v>4017133800</v>
          </cell>
          <cell r="D638">
            <v>3799700</v>
          </cell>
          <cell r="E638">
            <v>0</v>
          </cell>
          <cell r="F638">
            <v>4020933500</v>
          </cell>
        </row>
        <row r="639">
          <cell r="A639" t="str">
            <v>5.1.03.02</v>
          </cell>
          <cell r="B639" t="str">
            <v>Aportes a cajas de compensación familiar</v>
          </cell>
          <cell r="C639">
            <v>656689000</v>
          </cell>
          <cell r="D639">
            <v>2458400</v>
          </cell>
          <cell r="E639">
            <v>0</v>
          </cell>
          <cell r="F639">
            <v>659147400</v>
          </cell>
        </row>
        <row r="640">
          <cell r="A640" t="str">
            <v>5.1.03.02.001</v>
          </cell>
          <cell r="B640" t="str">
            <v>Aportes a cajas de compensación familiar</v>
          </cell>
          <cell r="C640">
            <v>656689000</v>
          </cell>
          <cell r="D640">
            <v>2458400</v>
          </cell>
          <cell r="E640">
            <v>0</v>
          </cell>
          <cell r="F640">
            <v>659147400</v>
          </cell>
        </row>
        <row r="641">
          <cell r="A641" t="str">
            <v>5.1.03.03</v>
          </cell>
          <cell r="B641" t="str">
            <v>Cotizaciones a seguridad social en salud</v>
          </cell>
          <cell r="C641">
            <v>1357590000</v>
          </cell>
          <cell r="D641">
            <v>396200</v>
          </cell>
          <cell r="E641">
            <v>0</v>
          </cell>
          <cell r="F641">
            <v>1357986200</v>
          </cell>
        </row>
        <row r="642">
          <cell r="A642" t="str">
            <v>5.1.03.03.001</v>
          </cell>
          <cell r="B642" t="str">
            <v>Cotizaciones a seguridad social en salud</v>
          </cell>
          <cell r="C642">
            <v>1357590000</v>
          </cell>
          <cell r="D642">
            <v>396200</v>
          </cell>
          <cell r="E642">
            <v>0</v>
          </cell>
          <cell r="F642">
            <v>1357986200</v>
          </cell>
        </row>
        <row r="643">
          <cell r="A643" t="str">
            <v>5.1.03.05</v>
          </cell>
          <cell r="B643" t="str">
            <v>Cotizaciones a riesgos laborales</v>
          </cell>
          <cell r="C643">
            <v>86268200</v>
          </cell>
          <cell r="D643">
            <v>385600</v>
          </cell>
          <cell r="E643">
            <v>0</v>
          </cell>
          <cell r="F643">
            <v>86653800</v>
          </cell>
        </row>
        <row r="644">
          <cell r="A644" t="str">
            <v>5.1.03.05.001</v>
          </cell>
          <cell r="B644" t="str">
            <v>Cotizaciones a riesgos laborales</v>
          </cell>
          <cell r="C644">
            <v>86268200</v>
          </cell>
          <cell r="D644">
            <v>385600</v>
          </cell>
          <cell r="E644">
            <v>0</v>
          </cell>
          <cell r="F644">
            <v>86653800</v>
          </cell>
        </row>
        <row r="645">
          <cell r="A645" t="str">
            <v>5.1.03.07</v>
          </cell>
          <cell r="B645" t="str">
            <v>Cotizaciones a entidades administradoras del régimen de ahorro individual</v>
          </cell>
          <cell r="C645">
            <v>1916586600</v>
          </cell>
          <cell r="D645">
            <v>559500</v>
          </cell>
          <cell r="E645">
            <v>0</v>
          </cell>
          <cell r="F645">
            <v>1917146100</v>
          </cell>
        </row>
        <row r="646">
          <cell r="A646" t="str">
            <v>5.1.03.07.001</v>
          </cell>
          <cell r="B646" t="str">
            <v>Cotizaciones a entidades administradoras del régimen de ahorro individual</v>
          </cell>
          <cell r="C646">
            <v>1916586600</v>
          </cell>
          <cell r="D646">
            <v>559500</v>
          </cell>
          <cell r="E646">
            <v>0</v>
          </cell>
          <cell r="F646">
            <v>1917146100</v>
          </cell>
        </row>
        <row r="647">
          <cell r="A647" t="str">
            <v>5.1.04</v>
          </cell>
          <cell r="B647" t="str">
            <v>APORTES SOBRE LA NÓMINA</v>
          </cell>
          <cell r="C647">
            <v>820883200</v>
          </cell>
          <cell r="D647">
            <v>3073100</v>
          </cell>
          <cell r="E647">
            <v>0</v>
          </cell>
          <cell r="F647">
            <v>823956300</v>
          </cell>
        </row>
        <row r="648">
          <cell r="A648" t="str">
            <v>5.1.04.01</v>
          </cell>
          <cell r="B648" t="str">
            <v>Aportes al icbf</v>
          </cell>
          <cell r="C648">
            <v>492528300</v>
          </cell>
          <cell r="D648">
            <v>1843900</v>
          </cell>
          <cell r="E648">
            <v>0</v>
          </cell>
          <cell r="F648">
            <v>494372200</v>
          </cell>
        </row>
        <row r="649">
          <cell r="A649" t="str">
            <v>5.1.04.01.001</v>
          </cell>
          <cell r="B649" t="str">
            <v>Aportes al icbf</v>
          </cell>
          <cell r="C649">
            <v>492528300</v>
          </cell>
          <cell r="D649">
            <v>1843900</v>
          </cell>
          <cell r="E649">
            <v>0</v>
          </cell>
          <cell r="F649">
            <v>494372200</v>
          </cell>
        </row>
        <row r="650">
          <cell r="A650" t="str">
            <v>5.1.04.02</v>
          </cell>
          <cell r="B650" t="str">
            <v>Aportes al sena</v>
          </cell>
          <cell r="C650">
            <v>328354900</v>
          </cell>
          <cell r="D650">
            <v>1229200</v>
          </cell>
          <cell r="E650">
            <v>0</v>
          </cell>
          <cell r="F650">
            <v>329584100</v>
          </cell>
        </row>
        <row r="651">
          <cell r="A651" t="str">
            <v>5.1.04.02.001</v>
          </cell>
          <cell r="B651" t="str">
            <v>Aportes al sena</v>
          </cell>
          <cell r="C651">
            <v>328354900</v>
          </cell>
          <cell r="D651">
            <v>1229200</v>
          </cell>
          <cell r="E651">
            <v>0</v>
          </cell>
          <cell r="F651">
            <v>329584100</v>
          </cell>
        </row>
        <row r="652">
          <cell r="A652" t="str">
            <v>5.1.07</v>
          </cell>
          <cell r="B652" t="str">
            <v>PRESTACIONES SOCIALES</v>
          </cell>
          <cell r="C652">
            <v>6050977646</v>
          </cell>
          <cell r="D652">
            <v>898694014</v>
          </cell>
          <cell r="E652">
            <v>0</v>
          </cell>
          <cell r="F652">
            <v>6949671660</v>
          </cell>
        </row>
        <row r="653">
          <cell r="A653" t="str">
            <v>5.1.07.01</v>
          </cell>
          <cell r="B653" t="str">
            <v>Vacaciones</v>
          </cell>
          <cell r="C653">
            <v>1320788408</v>
          </cell>
          <cell r="D653">
            <v>245644831</v>
          </cell>
          <cell r="E653">
            <v>0</v>
          </cell>
          <cell r="F653">
            <v>1566433239</v>
          </cell>
        </row>
        <row r="654">
          <cell r="A654" t="str">
            <v>5.1.07.01.001</v>
          </cell>
          <cell r="B654" t="str">
            <v>Vacaciones</v>
          </cell>
          <cell r="C654">
            <v>1320788408</v>
          </cell>
          <cell r="D654">
            <v>245644831</v>
          </cell>
          <cell r="E654">
            <v>0</v>
          </cell>
          <cell r="F654">
            <v>1566433239</v>
          </cell>
        </row>
        <row r="655">
          <cell r="A655" t="str">
            <v>5.1.07.02</v>
          </cell>
          <cell r="B655" t="str">
            <v>Cesantías</v>
          </cell>
          <cell r="C655">
            <v>1428076758</v>
          </cell>
          <cell r="D655">
            <v>7673502</v>
          </cell>
          <cell r="E655">
            <v>0</v>
          </cell>
          <cell r="F655">
            <v>1435750260</v>
          </cell>
        </row>
        <row r="656">
          <cell r="A656" t="str">
            <v>5.1.07.02.001</v>
          </cell>
          <cell r="B656" t="str">
            <v>Cesantías</v>
          </cell>
          <cell r="C656">
            <v>1428076758</v>
          </cell>
          <cell r="D656">
            <v>7673502</v>
          </cell>
          <cell r="E656">
            <v>0</v>
          </cell>
          <cell r="F656">
            <v>1435750260</v>
          </cell>
        </row>
        <row r="657">
          <cell r="A657" t="str">
            <v>5.1.07.04</v>
          </cell>
          <cell r="B657" t="str">
            <v>Prima de vacaciones</v>
          </cell>
          <cell r="C657">
            <v>944544941</v>
          </cell>
          <cell r="D657">
            <v>167652866</v>
          </cell>
          <cell r="E657">
            <v>0</v>
          </cell>
          <cell r="F657">
            <v>1112197807</v>
          </cell>
        </row>
        <row r="658">
          <cell r="A658" t="str">
            <v>5.1.07.04.001</v>
          </cell>
          <cell r="B658" t="str">
            <v>Prima de vacaciones</v>
          </cell>
          <cell r="C658">
            <v>944544941</v>
          </cell>
          <cell r="D658">
            <v>167652866</v>
          </cell>
          <cell r="E658">
            <v>0</v>
          </cell>
          <cell r="F658">
            <v>1112197807</v>
          </cell>
        </row>
        <row r="659">
          <cell r="A659" t="str">
            <v>5.1.07.05</v>
          </cell>
          <cell r="B659" t="str">
            <v>Prima de navidad</v>
          </cell>
          <cell r="C659">
            <v>1485014033</v>
          </cell>
          <cell r="D659">
            <v>307575209</v>
          </cell>
          <cell r="E659">
            <v>0</v>
          </cell>
          <cell r="F659">
            <v>1792589242</v>
          </cell>
        </row>
        <row r="660">
          <cell r="A660" t="str">
            <v>5.1.07.05.001</v>
          </cell>
          <cell r="B660" t="str">
            <v>Prima de navidad</v>
          </cell>
          <cell r="C660">
            <v>1485014033</v>
          </cell>
          <cell r="D660">
            <v>307575209</v>
          </cell>
          <cell r="E660">
            <v>0</v>
          </cell>
          <cell r="F660">
            <v>1792589242</v>
          </cell>
        </row>
        <row r="661">
          <cell r="A661" t="str">
            <v>5.1.07.06</v>
          </cell>
          <cell r="B661" t="str">
            <v>Prima de servicios</v>
          </cell>
          <cell r="C661">
            <v>767654051</v>
          </cell>
          <cell r="D661">
            <v>152287599</v>
          </cell>
          <cell r="E661">
            <v>0</v>
          </cell>
          <cell r="F661">
            <v>919941650</v>
          </cell>
        </row>
        <row r="662">
          <cell r="A662" t="str">
            <v>5.1.07.06.001</v>
          </cell>
          <cell r="B662" t="str">
            <v>Prima de servicios</v>
          </cell>
          <cell r="C662">
            <v>767654051</v>
          </cell>
          <cell r="D662">
            <v>152287599</v>
          </cell>
          <cell r="E662">
            <v>0</v>
          </cell>
          <cell r="F662">
            <v>919941650</v>
          </cell>
        </row>
        <row r="663">
          <cell r="A663" t="str">
            <v>5.1.07.07</v>
          </cell>
          <cell r="B663" t="str">
            <v>Bonificación especial de recreación</v>
          </cell>
          <cell r="C663">
            <v>104899455</v>
          </cell>
          <cell r="D663">
            <v>17860007</v>
          </cell>
          <cell r="E663">
            <v>0</v>
          </cell>
          <cell r="F663">
            <v>122759462</v>
          </cell>
        </row>
        <row r="664">
          <cell r="A664" t="str">
            <v>5.1.07.07.001</v>
          </cell>
          <cell r="B664" t="str">
            <v>Bonificación especial de recreación</v>
          </cell>
          <cell r="C664">
            <v>104899455</v>
          </cell>
          <cell r="D664">
            <v>17860007</v>
          </cell>
          <cell r="E664">
            <v>0</v>
          </cell>
          <cell r="F664">
            <v>122759462</v>
          </cell>
        </row>
        <row r="665">
          <cell r="A665" t="str">
            <v>5.1.08</v>
          </cell>
          <cell r="B665" t="str">
            <v>GASTOS DE PERSONAL DIVERSOS</v>
          </cell>
          <cell r="C665">
            <v>25498115</v>
          </cell>
          <cell r="D665">
            <v>198790</v>
          </cell>
          <cell r="E665">
            <v>0</v>
          </cell>
          <cell r="F665">
            <v>25696905</v>
          </cell>
        </row>
        <row r="666">
          <cell r="A666" t="str">
            <v>5.1.08.03</v>
          </cell>
          <cell r="B666" t="str">
            <v>Capacitación, bienestar social y estímulos</v>
          </cell>
          <cell r="C666">
            <v>6225917</v>
          </cell>
          <cell r="D666">
            <v>0</v>
          </cell>
          <cell r="E666">
            <v>0</v>
          </cell>
          <cell r="F666">
            <v>6225917</v>
          </cell>
        </row>
        <row r="667">
          <cell r="A667" t="str">
            <v>5.1.08.03.001</v>
          </cell>
          <cell r="B667" t="str">
            <v>Capacitación, bienestar social y estímulos - corto plazo</v>
          </cell>
          <cell r="C667">
            <v>6225917</v>
          </cell>
          <cell r="D667">
            <v>0</v>
          </cell>
          <cell r="E667">
            <v>0</v>
          </cell>
          <cell r="F667">
            <v>6225917</v>
          </cell>
        </row>
        <row r="668">
          <cell r="A668" t="str">
            <v>5.1.08.07</v>
          </cell>
          <cell r="B668" t="str">
            <v>Gastos de viaje</v>
          </cell>
          <cell r="C668">
            <v>15372198</v>
          </cell>
          <cell r="D668">
            <v>198790</v>
          </cell>
          <cell r="E668">
            <v>0</v>
          </cell>
          <cell r="F668">
            <v>15570988</v>
          </cell>
        </row>
        <row r="669">
          <cell r="A669" t="str">
            <v>5.1.08.07.001</v>
          </cell>
          <cell r="B669" t="str">
            <v>Gastos de viaje</v>
          </cell>
          <cell r="C669">
            <v>15372198</v>
          </cell>
          <cell r="D669">
            <v>198790</v>
          </cell>
          <cell r="E669">
            <v>0</v>
          </cell>
          <cell r="F669">
            <v>15570988</v>
          </cell>
        </row>
        <row r="670">
          <cell r="A670" t="str">
            <v>5.1.08.90</v>
          </cell>
          <cell r="B670" t="str">
            <v>Otros gastos de personal diversos</v>
          </cell>
          <cell r="C670">
            <v>3900000</v>
          </cell>
          <cell r="D670">
            <v>0</v>
          </cell>
          <cell r="E670">
            <v>0</v>
          </cell>
          <cell r="F670">
            <v>3900000</v>
          </cell>
        </row>
        <row r="671">
          <cell r="A671" t="str">
            <v>5.1.08.90.001</v>
          </cell>
          <cell r="B671" t="str">
            <v>Otros gastos de personal diversos</v>
          </cell>
          <cell r="C671">
            <v>3900000</v>
          </cell>
          <cell r="D671">
            <v>0</v>
          </cell>
          <cell r="E671">
            <v>0</v>
          </cell>
          <cell r="F671">
            <v>3900000</v>
          </cell>
        </row>
        <row r="672">
          <cell r="A672" t="str">
            <v>5.1.11</v>
          </cell>
          <cell r="B672" t="str">
            <v>GENERALES</v>
          </cell>
          <cell r="C672">
            <v>73102842422.330002</v>
          </cell>
          <cell r="D672">
            <v>14196860227.76</v>
          </cell>
          <cell r="E672">
            <v>813646438.21000004</v>
          </cell>
          <cell r="F672">
            <v>86486056211.880005</v>
          </cell>
        </row>
        <row r="673">
          <cell r="A673" t="str">
            <v>5.1.11.06</v>
          </cell>
          <cell r="B673" t="str">
            <v>Estudios y proyectos</v>
          </cell>
          <cell r="C673">
            <v>7839326606.96</v>
          </cell>
          <cell r="D673">
            <v>1621154654</v>
          </cell>
          <cell r="E673">
            <v>0</v>
          </cell>
          <cell r="F673">
            <v>9460481260.9599991</v>
          </cell>
        </row>
        <row r="674">
          <cell r="A674" t="str">
            <v>5.1.11.06.001</v>
          </cell>
          <cell r="B674" t="str">
            <v>Estudios y proyectos</v>
          </cell>
          <cell r="C674">
            <v>7839326606.96</v>
          </cell>
          <cell r="D674">
            <v>1621154654</v>
          </cell>
          <cell r="E674">
            <v>0</v>
          </cell>
          <cell r="F674">
            <v>9460481260.9599991</v>
          </cell>
        </row>
        <row r="675">
          <cell r="A675" t="str">
            <v>5.1.11.13</v>
          </cell>
          <cell r="B675" t="str">
            <v>Vigilancia y seguridad</v>
          </cell>
          <cell r="C675">
            <v>236646180</v>
          </cell>
          <cell r="D675">
            <v>59161545</v>
          </cell>
          <cell r="E675">
            <v>0</v>
          </cell>
          <cell r="F675">
            <v>295807725</v>
          </cell>
        </row>
        <row r="676">
          <cell r="A676" t="str">
            <v>5.1.11.13.001</v>
          </cell>
          <cell r="B676" t="str">
            <v>Vigilancia y seguridad</v>
          </cell>
          <cell r="C676">
            <v>236646180</v>
          </cell>
          <cell r="D676">
            <v>59161545</v>
          </cell>
          <cell r="E676">
            <v>0</v>
          </cell>
          <cell r="F676">
            <v>295807725</v>
          </cell>
        </row>
        <row r="677">
          <cell r="A677" t="str">
            <v>5.1.11.14</v>
          </cell>
          <cell r="B677" t="str">
            <v>Materiales y suministros</v>
          </cell>
          <cell r="C677">
            <v>120129276.06</v>
          </cell>
          <cell r="D677">
            <v>7437892.5700000003</v>
          </cell>
          <cell r="E677">
            <v>3726044.57</v>
          </cell>
          <cell r="F677">
            <v>123841124.06</v>
          </cell>
        </row>
        <row r="678">
          <cell r="A678" t="str">
            <v>5.1.11.14.001</v>
          </cell>
          <cell r="B678" t="str">
            <v>Materiales y suministros</v>
          </cell>
          <cell r="C678">
            <v>120129276.06</v>
          </cell>
          <cell r="D678">
            <v>7437892.5700000003</v>
          </cell>
          <cell r="E678">
            <v>3726044.57</v>
          </cell>
          <cell r="F678">
            <v>123841124.06</v>
          </cell>
        </row>
        <row r="679">
          <cell r="A679" t="str">
            <v>5.1.11.15</v>
          </cell>
          <cell r="B679" t="str">
            <v>Mantenimiento</v>
          </cell>
          <cell r="C679">
            <v>38614006287.610001</v>
          </cell>
          <cell r="D679">
            <v>5656801321.5500002</v>
          </cell>
          <cell r="E679">
            <v>0</v>
          </cell>
          <cell r="F679">
            <v>44270807609.160004</v>
          </cell>
        </row>
        <row r="680">
          <cell r="A680" t="str">
            <v>5.1.11.15.001</v>
          </cell>
          <cell r="B680" t="str">
            <v>Mantenimiento</v>
          </cell>
          <cell r="C680">
            <v>38614006287.610001</v>
          </cell>
          <cell r="D680">
            <v>5656801321.5500002</v>
          </cell>
          <cell r="E680">
            <v>0</v>
          </cell>
          <cell r="F680">
            <v>44270807609.160004</v>
          </cell>
        </row>
        <row r="681">
          <cell r="A681" t="str">
            <v>5.1.11.17</v>
          </cell>
          <cell r="B681" t="str">
            <v>Servicios públicos</v>
          </cell>
          <cell r="C681">
            <v>3662503</v>
          </cell>
          <cell r="D681">
            <v>628485</v>
          </cell>
          <cell r="E681">
            <v>0</v>
          </cell>
          <cell r="F681">
            <v>4290988</v>
          </cell>
        </row>
        <row r="682">
          <cell r="A682" t="str">
            <v>5.1.11.17.001</v>
          </cell>
          <cell r="B682" t="str">
            <v>Servicios públicos</v>
          </cell>
          <cell r="C682">
            <v>3662503</v>
          </cell>
          <cell r="D682">
            <v>628485</v>
          </cell>
          <cell r="E682">
            <v>0</v>
          </cell>
          <cell r="F682">
            <v>4290988</v>
          </cell>
        </row>
        <row r="683">
          <cell r="A683" t="str">
            <v>5.1.11.18</v>
          </cell>
          <cell r="B683" t="str">
            <v>Arrendamiento operativo</v>
          </cell>
          <cell r="C683">
            <v>3635297659.9099998</v>
          </cell>
          <cell r="D683">
            <v>888036747.57000005</v>
          </cell>
          <cell r="E683">
            <v>0</v>
          </cell>
          <cell r="F683">
            <v>4523334407.4799995</v>
          </cell>
        </row>
        <row r="684">
          <cell r="A684" t="str">
            <v>5.1.11.18.001</v>
          </cell>
          <cell r="B684" t="str">
            <v>Arrendamiento operativo</v>
          </cell>
          <cell r="C684">
            <v>3635297659.9099998</v>
          </cell>
          <cell r="D684">
            <v>888036747.57000005</v>
          </cell>
          <cell r="E684">
            <v>0</v>
          </cell>
          <cell r="F684">
            <v>4523334407.4799995</v>
          </cell>
        </row>
        <row r="685">
          <cell r="A685" t="str">
            <v>5.1.11.19</v>
          </cell>
          <cell r="B685" t="str">
            <v>Viáticos y gastos de viaje</v>
          </cell>
          <cell r="C685">
            <v>249617253</v>
          </cell>
          <cell r="D685">
            <v>36888068</v>
          </cell>
          <cell r="E685">
            <v>0</v>
          </cell>
          <cell r="F685">
            <v>286505321</v>
          </cell>
        </row>
        <row r="686">
          <cell r="A686" t="str">
            <v>5.1.11.19.001</v>
          </cell>
          <cell r="B686" t="str">
            <v>Viáticos y gastos de viaje</v>
          </cell>
          <cell r="C686">
            <v>249617253</v>
          </cell>
          <cell r="D686">
            <v>36888068</v>
          </cell>
          <cell r="E686">
            <v>0</v>
          </cell>
          <cell r="F686">
            <v>286505321</v>
          </cell>
        </row>
        <row r="687">
          <cell r="A687" t="str">
            <v>5.1.11.21</v>
          </cell>
          <cell r="B687" t="str">
            <v>Impresos, publicaciones, suscripciones y afiliaciones</v>
          </cell>
          <cell r="C687">
            <v>0</v>
          </cell>
          <cell r="D687">
            <v>29656570.539999999</v>
          </cell>
          <cell r="E687">
            <v>29656570.539999999</v>
          </cell>
          <cell r="F687">
            <v>0</v>
          </cell>
        </row>
        <row r="688">
          <cell r="A688" t="str">
            <v>5.1.11.21.001</v>
          </cell>
          <cell r="B688" t="str">
            <v>Impresos, publicaciones, suscripciones y afiliaciones</v>
          </cell>
          <cell r="C688">
            <v>0</v>
          </cell>
          <cell r="D688">
            <v>29656570.539999999</v>
          </cell>
          <cell r="E688">
            <v>29656570.539999999</v>
          </cell>
          <cell r="F688">
            <v>0</v>
          </cell>
        </row>
        <row r="689">
          <cell r="A689" t="str">
            <v>5.1.11.23</v>
          </cell>
          <cell r="B689" t="str">
            <v>Comunicaciones y transporte</v>
          </cell>
          <cell r="C689">
            <v>116717273</v>
          </cell>
          <cell r="D689">
            <v>0</v>
          </cell>
          <cell r="E689">
            <v>0</v>
          </cell>
          <cell r="F689">
            <v>116717273</v>
          </cell>
        </row>
        <row r="690">
          <cell r="A690" t="str">
            <v>5.1.11.23.001</v>
          </cell>
          <cell r="B690" t="str">
            <v>Comunicaciones y transporte</v>
          </cell>
          <cell r="C690">
            <v>116717273</v>
          </cell>
          <cell r="D690">
            <v>0</v>
          </cell>
          <cell r="E690">
            <v>0</v>
          </cell>
          <cell r="F690">
            <v>116717273</v>
          </cell>
        </row>
        <row r="691">
          <cell r="A691" t="str">
            <v>5.1.11.25</v>
          </cell>
          <cell r="B691" t="str">
            <v>Seguros generales</v>
          </cell>
          <cell r="C691">
            <v>2651848242.48</v>
          </cell>
          <cell r="D691">
            <v>42392370.229999997</v>
          </cell>
          <cell r="E691">
            <v>4766390.76</v>
          </cell>
          <cell r="F691">
            <v>2689474221.9499998</v>
          </cell>
        </row>
        <row r="692">
          <cell r="A692" t="str">
            <v>5.1.11.25.001</v>
          </cell>
          <cell r="B692" t="str">
            <v>Seguros generales</v>
          </cell>
          <cell r="C692">
            <v>2651848242.48</v>
          </cell>
          <cell r="D692">
            <v>42392370.229999997</v>
          </cell>
          <cell r="E692">
            <v>4766390.76</v>
          </cell>
          <cell r="F692">
            <v>2689474221.9499998</v>
          </cell>
        </row>
        <row r="693">
          <cell r="A693" t="str">
            <v>5.1.11.46</v>
          </cell>
          <cell r="B693" t="str">
            <v>Combustibles y lubricantes</v>
          </cell>
          <cell r="C693">
            <v>22205518.800000001</v>
          </cell>
          <cell r="D693">
            <v>6763164.2699999996</v>
          </cell>
          <cell r="E693">
            <v>0</v>
          </cell>
          <cell r="F693">
            <v>28968683.07</v>
          </cell>
        </row>
        <row r="694">
          <cell r="A694" t="str">
            <v>5.1.11.46.001</v>
          </cell>
          <cell r="B694" t="str">
            <v>Combustibles y lubricantes</v>
          </cell>
          <cell r="C694">
            <v>22205518.800000001</v>
          </cell>
          <cell r="D694">
            <v>6763164.2699999996</v>
          </cell>
          <cell r="E694">
            <v>0</v>
          </cell>
          <cell r="F694">
            <v>28968683.07</v>
          </cell>
        </row>
        <row r="695">
          <cell r="A695" t="str">
            <v>5.1.11.49</v>
          </cell>
          <cell r="B695" t="str">
            <v>Servicios de aseo, cafetería, restaurante y lavandería</v>
          </cell>
          <cell r="C695">
            <v>164670825.22999999</v>
          </cell>
          <cell r="D695">
            <v>40488134.090000004</v>
          </cell>
          <cell r="E695">
            <v>0</v>
          </cell>
          <cell r="F695">
            <v>205158959.31999999</v>
          </cell>
        </row>
        <row r="696">
          <cell r="A696" t="str">
            <v>5.1.11.49.001</v>
          </cell>
          <cell r="B696" t="str">
            <v>Servicios de aseo, cafetería, restaurante y lavandería</v>
          </cell>
          <cell r="C696">
            <v>164670825.22999999</v>
          </cell>
          <cell r="D696">
            <v>40488134.090000004</v>
          </cell>
          <cell r="E696">
            <v>0</v>
          </cell>
          <cell r="F696">
            <v>205158959.31999999</v>
          </cell>
        </row>
        <row r="697">
          <cell r="A697" t="str">
            <v>5.1.11.55</v>
          </cell>
          <cell r="B697" t="str">
            <v>Elementos de aseo, lavandería y cafetería</v>
          </cell>
          <cell r="C697">
            <v>27061852.100000001</v>
          </cell>
          <cell r="D697">
            <v>9466900.25</v>
          </cell>
          <cell r="E697">
            <v>0</v>
          </cell>
          <cell r="F697">
            <v>36528752.350000001</v>
          </cell>
        </row>
        <row r="698">
          <cell r="A698" t="str">
            <v>5.1.11.55.001</v>
          </cell>
          <cell r="B698" t="str">
            <v>Elementos de aseo, lavandería y cafetería</v>
          </cell>
          <cell r="C698">
            <v>27061852.100000001</v>
          </cell>
          <cell r="D698">
            <v>9466900.25</v>
          </cell>
          <cell r="E698">
            <v>0</v>
          </cell>
          <cell r="F698">
            <v>36528752.350000001</v>
          </cell>
        </row>
        <row r="699">
          <cell r="A699" t="str">
            <v>5.1.11.59</v>
          </cell>
          <cell r="B699" t="str">
            <v>Licencias</v>
          </cell>
          <cell r="C699">
            <v>178661000</v>
          </cell>
          <cell r="D699">
            <v>28284056</v>
          </cell>
          <cell r="E699">
            <v>0</v>
          </cell>
          <cell r="F699">
            <v>206945056</v>
          </cell>
        </row>
        <row r="700">
          <cell r="A700" t="str">
            <v>5.1.11.59.001</v>
          </cell>
          <cell r="B700" t="str">
            <v>Licencias</v>
          </cell>
          <cell r="C700">
            <v>178661000</v>
          </cell>
          <cell r="D700">
            <v>28284056</v>
          </cell>
          <cell r="E700">
            <v>0</v>
          </cell>
          <cell r="F700">
            <v>206945056</v>
          </cell>
        </row>
        <row r="701">
          <cell r="A701" t="str">
            <v>5.1.11.66</v>
          </cell>
          <cell r="B701" t="str">
            <v>Costas procesales</v>
          </cell>
          <cell r="C701">
            <v>571343800</v>
          </cell>
          <cell r="D701">
            <v>9645470</v>
          </cell>
          <cell r="E701">
            <v>0</v>
          </cell>
          <cell r="F701">
            <v>580989270</v>
          </cell>
        </row>
        <row r="702">
          <cell r="A702" t="str">
            <v>5.1.11.66.001</v>
          </cell>
          <cell r="B702" t="str">
            <v>Costas procesales</v>
          </cell>
          <cell r="C702">
            <v>571343800</v>
          </cell>
          <cell r="D702">
            <v>9645470</v>
          </cell>
          <cell r="E702">
            <v>0</v>
          </cell>
          <cell r="F702">
            <v>580989270</v>
          </cell>
        </row>
        <row r="703">
          <cell r="A703" t="str">
            <v>5.1.11.73</v>
          </cell>
          <cell r="B703" t="str">
            <v>Interventorías, auditorías y evaluaciones</v>
          </cell>
          <cell r="C703">
            <v>3749797662.27</v>
          </cell>
          <cell r="D703">
            <v>1217757215.8099999</v>
          </cell>
          <cell r="E703">
            <v>0</v>
          </cell>
          <cell r="F703">
            <v>4967554878.0799999</v>
          </cell>
        </row>
        <row r="704">
          <cell r="A704" t="str">
            <v>5.1.11.73.001</v>
          </cell>
          <cell r="B704" t="str">
            <v>Interventorías, auditorías y evaluaciones</v>
          </cell>
          <cell r="C704">
            <v>3749797662.27</v>
          </cell>
          <cell r="D704">
            <v>1217757215.8099999</v>
          </cell>
          <cell r="E704">
            <v>0</v>
          </cell>
          <cell r="F704">
            <v>4967554878.0799999</v>
          </cell>
        </row>
        <row r="705">
          <cell r="A705" t="str">
            <v>5.1.11.79</v>
          </cell>
          <cell r="B705" t="str">
            <v>Honorarios</v>
          </cell>
          <cell r="C705">
            <v>11507481738.610001</v>
          </cell>
          <cell r="D705">
            <v>4383687362.3400002</v>
          </cell>
          <cell r="E705">
            <v>766746232.34000003</v>
          </cell>
          <cell r="F705">
            <v>15124422868.610001</v>
          </cell>
        </row>
        <row r="706">
          <cell r="A706" t="str">
            <v>5.1.11.79.001</v>
          </cell>
          <cell r="B706" t="str">
            <v>Honorarios</v>
          </cell>
          <cell r="C706">
            <v>11507481738.610001</v>
          </cell>
          <cell r="D706">
            <v>4383687362.3400002</v>
          </cell>
          <cell r="E706">
            <v>766746232.34000003</v>
          </cell>
          <cell r="F706">
            <v>15124422868.610001</v>
          </cell>
        </row>
        <row r="707">
          <cell r="A707" t="str">
            <v>5.1.11.80</v>
          </cell>
          <cell r="B707" t="str">
            <v>Servicios</v>
          </cell>
          <cell r="C707">
            <v>3414368743.3000002</v>
          </cell>
          <cell r="D707">
            <v>158610270.53999999</v>
          </cell>
          <cell r="E707">
            <v>8751200</v>
          </cell>
          <cell r="F707">
            <v>3564227813.8400002</v>
          </cell>
        </row>
        <row r="708">
          <cell r="A708" t="str">
            <v>5.1.11.80.001</v>
          </cell>
          <cell r="B708" t="str">
            <v>Servicios</v>
          </cell>
          <cell r="C708">
            <v>3414368743.3000002</v>
          </cell>
          <cell r="D708">
            <v>158610270.53999999</v>
          </cell>
          <cell r="E708">
            <v>8751200</v>
          </cell>
          <cell r="F708">
            <v>3564227813.8400002</v>
          </cell>
        </row>
        <row r="709">
          <cell r="A709" t="str">
            <v>5.1.20</v>
          </cell>
          <cell r="B709" t="str">
            <v>IMPUESTOS, CONTRIBUCIONES Y TASAS</v>
          </cell>
          <cell r="C709">
            <v>170403861.24000001</v>
          </cell>
          <cell r="D709">
            <v>27856321.010000002</v>
          </cell>
          <cell r="E709">
            <v>0</v>
          </cell>
          <cell r="F709">
            <v>198260182.25</v>
          </cell>
        </row>
        <row r="710">
          <cell r="A710" t="str">
            <v>5.1.20.24</v>
          </cell>
          <cell r="B710" t="str">
            <v>Gravamen a los movimientos financieros</v>
          </cell>
          <cell r="C710">
            <v>170403861.24000001</v>
          </cell>
          <cell r="D710">
            <v>27856321.010000002</v>
          </cell>
          <cell r="E710">
            <v>0</v>
          </cell>
          <cell r="F710">
            <v>198260182.25</v>
          </cell>
        </row>
        <row r="711">
          <cell r="A711" t="str">
            <v>5.1.20.24.001</v>
          </cell>
          <cell r="B711" t="str">
            <v>Gravamen a los movimientos financieros</v>
          </cell>
          <cell r="C711">
            <v>170403861.24000001</v>
          </cell>
          <cell r="D711">
            <v>27856321.010000002</v>
          </cell>
          <cell r="E711">
            <v>0</v>
          </cell>
          <cell r="F711">
            <v>198260182.25</v>
          </cell>
        </row>
        <row r="712">
          <cell r="A712" t="str">
            <v>5.3</v>
          </cell>
          <cell r="B712" t="str">
            <v>DETERIORO, DEPRECIACIONES, AMORTIZACIONES Y PROVISIONES</v>
          </cell>
          <cell r="C712">
            <v>12930171609</v>
          </cell>
          <cell r="D712">
            <v>704480560415.46997</v>
          </cell>
          <cell r="E712">
            <v>0</v>
          </cell>
          <cell r="F712">
            <v>717410732024.46997</v>
          </cell>
        </row>
        <row r="713">
          <cell r="A713" t="str">
            <v>5.3.60</v>
          </cell>
          <cell r="B713" t="str">
            <v>DEPRECIACIÓN DE PROPIEDADES, PLANTA Y EQUIPO</v>
          </cell>
          <cell r="C713">
            <v>288196927.19999999</v>
          </cell>
          <cell r="D713">
            <v>0</v>
          </cell>
          <cell r="E713">
            <v>0</v>
          </cell>
          <cell r="F713">
            <v>288196927.19999999</v>
          </cell>
        </row>
        <row r="714">
          <cell r="A714" t="str">
            <v>5.3.60.04</v>
          </cell>
          <cell r="B714" t="str">
            <v>Maquinaria y equipo</v>
          </cell>
          <cell r="C714">
            <v>9174092.2799999993</v>
          </cell>
          <cell r="D714">
            <v>0</v>
          </cell>
          <cell r="E714">
            <v>0</v>
          </cell>
          <cell r="F714">
            <v>9174092.2799999993</v>
          </cell>
        </row>
        <row r="715">
          <cell r="A715" t="str">
            <v>5.3.60.04.016</v>
          </cell>
          <cell r="B715" t="str">
            <v>Otra maquinaria y equipo</v>
          </cell>
          <cell r="C715">
            <v>9174092.2799999993</v>
          </cell>
          <cell r="D715">
            <v>0</v>
          </cell>
          <cell r="E715">
            <v>0</v>
          </cell>
          <cell r="F715">
            <v>9174092.2799999993</v>
          </cell>
        </row>
        <row r="716">
          <cell r="A716" t="str">
            <v>5.3.60.06</v>
          </cell>
          <cell r="B716" t="str">
            <v>Muebles, enseres y equipo de oficina</v>
          </cell>
          <cell r="C716">
            <v>82818198.819999993</v>
          </cell>
          <cell r="D716">
            <v>0</v>
          </cell>
          <cell r="E716">
            <v>0</v>
          </cell>
          <cell r="F716">
            <v>82818198.819999993</v>
          </cell>
        </row>
        <row r="717">
          <cell r="A717" t="str">
            <v>5.3.60.06.001</v>
          </cell>
          <cell r="B717" t="str">
            <v>Muebles y enseres</v>
          </cell>
          <cell r="C717">
            <v>63908148.649999999</v>
          </cell>
          <cell r="D717">
            <v>0</v>
          </cell>
          <cell r="E717">
            <v>0</v>
          </cell>
          <cell r="F717">
            <v>63908148.649999999</v>
          </cell>
        </row>
        <row r="718">
          <cell r="A718" t="str">
            <v>5.3.60.06.002</v>
          </cell>
          <cell r="B718" t="str">
            <v>Equipo y máquina de oficina</v>
          </cell>
          <cell r="C718">
            <v>18910050.170000002</v>
          </cell>
          <cell r="D718">
            <v>0</v>
          </cell>
          <cell r="E718">
            <v>0</v>
          </cell>
          <cell r="F718">
            <v>18910050.170000002</v>
          </cell>
        </row>
        <row r="719">
          <cell r="A719" t="str">
            <v>5.3.60.07</v>
          </cell>
          <cell r="B719" t="str">
            <v>Equipos de comunicación y computación</v>
          </cell>
          <cell r="C719">
            <v>167106635.81</v>
          </cell>
          <cell r="D719">
            <v>0</v>
          </cell>
          <cell r="E719">
            <v>0</v>
          </cell>
          <cell r="F719">
            <v>167106635.81</v>
          </cell>
        </row>
        <row r="720">
          <cell r="A720" t="str">
            <v>5.3.60.07.001</v>
          </cell>
          <cell r="B720" t="str">
            <v>Equipo de comunicación</v>
          </cell>
          <cell r="C720">
            <v>24022583.329999998</v>
          </cell>
          <cell r="D720">
            <v>0</v>
          </cell>
          <cell r="E720">
            <v>0</v>
          </cell>
          <cell r="F720">
            <v>24022583.329999998</v>
          </cell>
        </row>
        <row r="721">
          <cell r="A721" t="str">
            <v>5.3.60.07.002</v>
          </cell>
          <cell r="B721" t="str">
            <v>Equipo de computación</v>
          </cell>
          <cell r="C721">
            <v>143084052.47999999</v>
          </cell>
          <cell r="D721">
            <v>0</v>
          </cell>
          <cell r="E721">
            <v>0</v>
          </cell>
          <cell r="F721">
            <v>143084052.47999999</v>
          </cell>
        </row>
        <row r="722">
          <cell r="A722" t="str">
            <v>5.3.60.08</v>
          </cell>
          <cell r="B722" t="str">
            <v>Equipos de transporte, tracción y elevación</v>
          </cell>
          <cell r="C722">
            <v>8644328.0399999991</v>
          </cell>
          <cell r="D722">
            <v>0</v>
          </cell>
          <cell r="E722">
            <v>0</v>
          </cell>
          <cell r="F722">
            <v>8644328.0399999991</v>
          </cell>
        </row>
        <row r="723">
          <cell r="A723" t="str">
            <v>5.3.60.08.002</v>
          </cell>
          <cell r="B723" t="str">
            <v>Terrestre</v>
          </cell>
          <cell r="C723">
            <v>8644328.0399999991</v>
          </cell>
          <cell r="D723">
            <v>0</v>
          </cell>
          <cell r="E723">
            <v>0</v>
          </cell>
          <cell r="F723">
            <v>8644328.0399999991</v>
          </cell>
        </row>
        <row r="724">
          <cell r="A724" t="str">
            <v>5.3.60.09</v>
          </cell>
          <cell r="B724" t="str">
            <v>Equipos de comedor, cocina, despensa y hotelería</v>
          </cell>
          <cell r="C724">
            <v>109839.89</v>
          </cell>
          <cell r="D724">
            <v>0</v>
          </cell>
          <cell r="E724">
            <v>0</v>
          </cell>
          <cell r="F724">
            <v>109839.89</v>
          </cell>
        </row>
        <row r="725">
          <cell r="A725" t="str">
            <v>5.3.60.09.002</v>
          </cell>
          <cell r="B725" t="str">
            <v>Equipo de restaurante y cafetería</v>
          </cell>
          <cell r="C725">
            <v>109839.89</v>
          </cell>
          <cell r="D725">
            <v>0</v>
          </cell>
          <cell r="E725">
            <v>0</v>
          </cell>
          <cell r="F725">
            <v>109839.89</v>
          </cell>
        </row>
        <row r="726">
          <cell r="A726" t="str">
            <v>5.3.60.13</v>
          </cell>
          <cell r="B726" t="str">
            <v>Bienes muebles en bodega</v>
          </cell>
          <cell r="C726">
            <v>895475.48</v>
          </cell>
          <cell r="D726">
            <v>0</v>
          </cell>
          <cell r="E726">
            <v>0</v>
          </cell>
          <cell r="F726">
            <v>895475.48</v>
          </cell>
        </row>
        <row r="727">
          <cell r="A727" t="str">
            <v>5.3.60.13.004</v>
          </cell>
          <cell r="B727" t="str">
            <v>Equipos de comunicación y computación</v>
          </cell>
          <cell r="C727">
            <v>895475.48</v>
          </cell>
          <cell r="D727">
            <v>0</v>
          </cell>
          <cell r="E727">
            <v>0</v>
          </cell>
          <cell r="F727">
            <v>895475.48</v>
          </cell>
        </row>
        <row r="728">
          <cell r="A728" t="str">
            <v>5.3.60.16</v>
          </cell>
          <cell r="B728" t="str">
            <v>Propiedades, planta y equipo en concesión</v>
          </cell>
          <cell r="C728">
            <v>19448356.879999999</v>
          </cell>
          <cell r="D728">
            <v>0</v>
          </cell>
          <cell r="E728">
            <v>0</v>
          </cell>
          <cell r="F728">
            <v>19448356.879999999</v>
          </cell>
        </row>
        <row r="729">
          <cell r="A729" t="str">
            <v>5.3.60.16.005</v>
          </cell>
          <cell r="B729" t="str">
            <v>Maquinaria y equipo</v>
          </cell>
          <cell r="C729">
            <v>19448356.879999999</v>
          </cell>
          <cell r="D729">
            <v>0</v>
          </cell>
          <cell r="E729">
            <v>0</v>
          </cell>
          <cell r="F729">
            <v>19448356.879999999</v>
          </cell>
        </row>
        <row r="730">
          <cell r="A730" t="str">
            <v>5.3.64</v>
          </cell>
          <cell r="B730" t="str">
            <v>DEPRECIACIÓN DE BIENES DE USO PÚBLICO EN SERVICIO</v>
          </cell>
          <cell r="C730">
            <v>11804149172.110001</v>
          </cell>
          <cell r="D730">
            <v>2374381013.3899999</v>
          </cell>
          <cell r="E730">
            <v>0</v>
          </cell>
          <cell r="F730">
            <v>14178530185.5</v>
          </cell>
        </row>
        <row r="731">
          <cell r="A731" t="str">
            <v>5.3.64.04</v>
          </cell>
          <cell r="B731" t="str">
            <v>Red férrea</v>
          </cell>
          <cell r="C731">
            <v>11804149172.110001</v>
          </cell>
          <cell r="D731">
            <v>2374381013.3899999</v>
          </cell>
          <cell r="E731">
            <v>0</v>
          </cell>
          <cell r="F731">
            <v>14178530185.5</v>
          </cell>
        </row>
        <row r="732">
          <cell r="A732" t="str">
            <v>5.3.64.04.001</v>
          </cell>
          <cell r="B732" t="str">
            <v>Red férrea en servicio</v>
          </cell>
          <cell r="C732">
            <v>11804149172.110001</v>
          </cell>
          <cell r="D732">
            <v>2374381013.3899999</v>
          </cell>
          <cell r="E732">
            <v>0</v>
          </cell>
          <cell r="F732">
            <v>14178530185.5</v>
          </cell>
        </row>
        <row r="733">
          <cell r="A733" t="str">
            <v>5.3.66</v>
          </cell>
          <cell r="B733" t="str">
            <v>AMORTIZACIÓN DE ACTIVOS INTANGIBLES</v>
          </cell>
          <cell r="C733">
            <v>466625509.69</v>
          </cell>
          <cell r="D733">
            <v>0</v>
          </cell>
          <cell r="E733">
            <v>0</v>
          </cell>
          <cell r="F733">
            <v>466625509.69</v>
          </cell>
        </row>
        <row r="734">
          <cell r="A734" t="str">
            <v>5.3.66.05</v>
          </cell>
          <cell r="B734" t="str">
            <v>Licencias</v>
          </cell>
          <cell r="C734">
            <v>461741635.66000003</v>
          </cell>
          <cell r="D734">
            <v>0</v>
          </cell>
          <cell r="E734">
            <v>0</v>
          </cell>
          <cell r="F734">
            <v>461741635.66000003</v>
          </cell>
        </row>
        <row r="735">
          <cell r="A735" t="str">
            <v>5.3.66.05.001</v>
          </cell>
          <cell r="B735" t="str">
            <v>Licencias</v>
          </cell>
          <cell r="C735">
            <v>461741635.66000003</v>
          </cell>
          <cell r="D735">
            <v>0</v>
          </cell>
          <cell r="E735">
            <v>0</v>
          </cell>
          <cell r="F735">
            <v>461741635.66000003</v>
          </cell>
        </row>
        <row r="736">
          <cell r="A736" t="str">
            <v>5.3.66.06</v>
          </cell>
          <cell r="B736" t="str">
            <v>Softwares</v>
          </cell>
          <cell r="C736">
            <v>4883874.03</v>
          </cell>
          <cell r="D736">
            <v>0</v>
          </cell>
          <cell r="E736">
            <v>0</v>
          </cell>
          <cell r="F736">
            <v>4883874.03</v>
          </cell>
        </row>
        <row r="737">
          <cell r="A737" t="str">
            <v>5.3.66.06.001</v>
          </cell>
          <cell r="B737" t="str">
            <v>Softwares</v>
          </cell>
          <cell r="C737">
            <v>4883874.03</v>
          </cell>
          <cell r="D737">
            <v>0</v>
          </cell>
          <cell r="E737">
            <v>0</v>
          </cell>
          <cell r="F737">
            <v>4883874.03</v>
          </cell>
        </row>
        <row r="738">
          <cell r="A738" t="str">
            <v>5.3.68</v>
          </cell>
          <cell r="B738" t="str">
            <v>PROVISIÓN LITIGIOS Y DEMANDAS</v>
          </cell>
          <cell r="C738">
            <v>371200000</v>
          </cell>
          <cell r="D738">
            <v>48105618621.809998</v>
          </cell>
          <cell r="E738">
            <v>0</v>
          </cell>
          <cell r="F738">
            <v>48476818621.809998</v>
          </cell>
        </row>
        <row r="739">
          <cell r="A739" t="str">
            <v>5.3.68.01</v>
          </cell>
          <cell r="B739" t="str">
            <v>Civiles</v>
          </cell>
          <cell r="C739">
            <v>0</v>
          </cell>
          <cell r="D739">
            <v>641246533</v>
          </cell>
          <cell r="E739">
            <v>0</v>
          </cell>
          <cell r="F739">
            <v>641246533</v>
          </cell>
        </row>
        <row r="740">
          <cell r="A740" t="str">
            <v>5.3.68.01.001</v>
          </cell>
          <cell r="B740" t="str">
            <v>Civiles</v>
          </cell>
          <cell r="C740">
            <v>0</v>
          </cell>
          <cell r="D740">
            <v>641246533</v>
          </cell>
          <cell r="E740">
            <v>0</v>
          </cell>
          <cell r="F740">
            <v>641246533</v>
          </cell>
        </row>
        <row r="741">
          <cell r="A741" t="str">
            <v>5.3.68.03</v>
          </cell>
          <cell r="B741" t="str">
            <v>Administrativas</v>
          </cell>
          <cell r="C741">
            <v>371200000</v>
          </cell>
          <cell r="D741">
            <v>46971209417.809998</v>
          </cell>
          <cell r="E741">
            <v>0</v>
          </cell>
          <cell r="F741">
            <v>47342409417.809998</v>
          </cell>
        </row>
        <row r="742">
          <cell r="A742" t="str">
            <v>5.3.68.03.001</v>
          </cell>
          <cell r="B742" t="str">
            <v>Administrativas</v>
          </cell>
          <cell r="C742">
            <v>371200000</v>
          </cell>
          <cell r="D742">
            <v>46971209417.809998</v>
          </cell>
          <cell r="E742">
            <v>0</v>
          </cell>
          <cell r="F742">
            <v>47342409417.809998</v>
          </cell>
        </row>
        <row r="743">
          <cell r="A743" t="str">
            <v>5.3.68.05</v>
          </cell>
          <cell r="B743" t="str">
            <v>Laborales</v>
          </cell>
          <cell r="C743">
            <v>0</v>
          </cell>
          <cell r="D743">
            <v>493162671</v>
          </cell>
          <cell r="E743">
            <v>0</v>
          </cell>
          <cell r="F743">
            <v>493162671</v>
          </cell>
        </row>
        <row r="744">
          <cell r="A744" t="str">
            <v>5.3.68.05.001</v>
          </cell>
          <cell r="B744" t="str">
            <v>Laborales</v>
          </cell>
          <cell r="C744">
            <v>0</v>
          </cell>
          <cell r="D744">
            <v>493162671</v>
          </cell>
          <cell r="E744">
            <v>0</v>
          </cell>
          <cell r="F744">
            <v>493162671</v>
          </cell>
        </row>
        <row r="745">
          <cell r="A745" t="str">
            <v>5.3.73</v>
          </cell>
          <cell r="B745" t="str">
            <v>PROVISIONES DIVERSAS</v>
          </cell>
          <cell r="C745">
            <v>0</v>
          </cell>
          <cell r="D745">
            <v>654000560780.27002</v>
          </cell>
          <cell r="E745">
            <v>0</v>
          </cell>
          <cell r="F745">
            <v>654000560780.27002</v>
          </cell>
        </row>
        <row r="746">
          <cell r="A746" t="str">
            <v>5.3.73.02</v>
          </cell>
          <cell r="B746" t="str">
            <v>Mecanismos alternativos de solución de conflictos</v>
          </cell>
          <cell r="C746">
            <v>0</v>
          </cell>
          <cell r="D746">
            <v>654000560780.27002</v>
          </cell>
          <cell r="E746">
            <v>0</v>
          </cell>
          <cell r="F746">
            <v>654000560780.27002</v>
          </cell>
        </row>
        <row r="747">
          <cell r="A747" t="str">
            <v>5.3.73.02.001</v>
          </cell>
          <cell r="B747" t="str">
            <v>Mecanismos alternativos de solución de conflictos</v>
          </cell>
          <cell r="C747">
            <v>0</v>
          </cell>
          <cell r="D747">
            <v>654000560780.27002</v>
          </cell>
          <cell r="E747">
            <v>0</v>
          </cell>
          <cell r="F747">
            <v>654000560780.27002</v>
          </cell>
        </row>
        <row r="748">
          <cell r="A748" t="str">
            <v>5.7</v>
          </cell>
          <cell r="B748" t="str">
            <v>OPERACIONES INTERISTITUCIONALES</v>
          </cell>
          <cell r="C748">
            <v>13378244675.16</v>
          </cell>
          <cell r="D748">
            <v>2448592182.0500002</v>
          </cell>
          <cell r="E748">
            <v>0</v>
          </cell>
          <cell r="F748">
            <v>15826836857.209999</v>
          </cell>
        </row>
        <row r="749">
          <cell r="A749" t="str">
            <v>5.7.20</v>
          </cell>
          <cell r="B749" t="str">
            <v>OPERACIONES DE ENLACE</v>
          </cell>
          <cell r="C749">
            <v>13378244675.16</v>
          </cell>
          <cell r="D749">
            <v>2448592182.0500002</v>
          </cell>
          <cell r="E749">
            <v>0</v>
          </cell>
          <cell r="F749">
            <v>15826836857.209999</v>
          </cell>
        </row>
        <row r="750">
          <cell r="A750" t="str">
            <v>5.7.20.80</v>
          </cell>
          <cell r="B750" t="str">
            <v>Recaudos</v>
          </cell>
          <cell r="C750">
            <v>13378244675.16</v>
          </cell>
          <cell r="D750">
            <v>2448592182.0500002</v>
          </cell>
          <cell r="E750">
            <v>0</v>
          </cell>
          <cell r="F750">
            <v>15826836857.209999</v>
          </cell>
        </row>
        <row r="751">
          <cell r="A751" t="str">
            <v>5.8</v>
          </cell>
          <cell r="B751" t="str">
            <v>OTROS GASTOS</v>
          </cell>
          <cell r="C751">
            <v>1158801806752.1299</v>
          </cell>
          <cell r="D751">
            <v>136663552109.57001</v>
          </cell>
          <cell r="E751">
            <v>10770</v>
          </cell>
          <cell r="F751">
            <v>1295465348091.7</v>
          </cell>
        </row>
        <row r="752">
          <cell r="A752" t="str">
            <v>5.8.02</v>
          </cell>
          <cell r="B752" t="str">
            <v>COMISIONES</v>
          </cell>
          <cell r="C752">
            <v>9050</v>
          </cell>
          <cell r="D752">
            <v>36200</v>
          </cell>
          <cell r="E752">
            <v>9050</v>
          </cell>
          <cell r="F752">
            <v>36200</v>
          </cell>
        </row>
        <row r="753">
          <cell r="A753" t="str">
            <v>5.8.02.40</v>
          </cell>
          <cell r="B753" t="str">
            <v>Comisiones servicios financieros</v>
          </cell>
          <cell r="C753">
            <v>9050</v>
          </cell>
          <cell r="D753">
            <v>36200</v>
          </cell>
          <cell r="E753">
            <v>9050</v>
          </cell>
          <cell r="F753">
            <v>36200</v>
          </cell>
        </row>
        <row r="754">
          <cell r="A754" t="str">
            <v>5.8.02.40.001</v>
          </cell>
          <cell r="B754" t="str">
            <v>Comisiones servicios financieros</v>
          </cell>
          <cell r="C754">
            <v>9050</v>
          </cell>
          <cell r="D754">
            <v>36200</v>
          </cell>
          <cell r="E754">
            <v>9050</v>
          </cell>
          <cell r="F754">
            <v>36200</v>
          </cell>
        </row>
        <row r="755">
          <cell r="A755" t="str">
            <v>5.8.04</v>
          </cell>
          <cell r="B755" t="str">
            <v>FINANCIEROS</v>
          </cell>
          <cell r="C755">
            <v>12420437.369999999</v>
          </cell>
          <cell r="D755">
            <v>136663515909.57001</v>
          </cell>
          <cell r="E755">
            <v>1720</v>
          </cell>
          <cell r="F755">
            <v>136675934626.94</v>
          </cell>
        </row>
        <row r="756">
          <cell r="A756" t="str">
            <v>5.8.04.39</v>
          </cell>
          <cell r="B756" t="str">
            <v>Otros intereses de mora</v>
          </cell>
          <cell r="C756">
            <v>0</v>
          </cell>
          <cell r="D756">
            <v>128520462734.57001</v>
          </cell>
          <cell r="E756">
            <v>0</v>
          </cell>
          <cell r="F756">
            <v>128520462734.57001</v>
          </cell>
        </row>
        <row r="757">
          <cell r="A757" t="str">
            <v>5.8.04.39.001</v>
          </cell>
          <cell r="B757" t="str">
            <v>Otros intereses de mora</v>
          </cell>
          <cell r="C757">
            <v>0</v>
          </cell>
          <cell r="D757">
            <v>128520462734.57001</v>
          </cell>
          <cell r="E757">
            <v>0</v>
          </cell>
          <cell r="F757">
            <v>128520462734.57001</v>
          </cell>
        </row>
        <row r="758">
          <cell r="A758" t="str">
            <v>5.8.04.47</v>
          </cell>
          <cell r="B758" t="str">
            <v>Intereses de sentencias</v>
          </cell>
          <cell r="C758">
            <v>12418717.369999999</v>
          </cell>
          <cell r="D758">
            <v>0</v>
          </cell>
          <cell r="E758">
            <v>0</v>
          </cell>
          <cell r="F758">
            <v>12418717.369999999</v>
          </cell>
        </row>
        <row r="759">
          <cell r="A759" t="str">
            <v>5.8.04.47.001</v>
          </cell>
          <cell r="B759" t="str">
            <v>Intereses de sentencias</v>
          </cell>
          <cell r="C759">
            <v>12418717.369999999</v>
          </cell>
          <cell r="D759">
            <v>0</v>
          </cell>
          <cell r="E759">
            <v>0</v>
          </cell>
          <cell r="F759">
            <v>12418717.369999999</v>
          </cell>
        </row>
        <row r="760">
          <cell r="A760" t="str">
            <v>5.8.04.53</v>
          </cell>
          <cell r="B760" t="str">
            <v>Intereses de laudos arbitrales y conciliaciones extrajudiciales</v>
          </cell>
          <cell r="C760">
            <v>0</v>
          </cell>
          <cell r="D760">
            <v>4650438231</v>
          </cell>
          <cell r="E760">
            <v>0</v>
          </cell>
          <cell r="F760">
            <v>4650438231</v>
          </cell>
        </row>
        <row r="761">
          <cell r="A761" t="str">
            <v>5.8.04.53.001</v>
          </cell>
          <cell r="B761" t="str">
            <v>Intereses de laudos arbitrales y conciliaciones extrajudiciales</v>
          </cell>
          <cell r="C761">
            <v>0</v>
          </cell>
          <cell r="D761">
            <v>4650438231</v>
          </cell>
          <cell r="E761">
            <v>0</v>
          </cell>
          <cell r="F761">
            <v>4650438231</v>
          </cell>
        </row>
        <row r="762">
          <cell r="A762" t="str">
            <v>5.8.04.90</v>
          </cell>
          <cell r="B762" t="str">
            <v>Otros gastos financieros</v>
          </cell>
          <cell r="C762">
            <v>1720</v>
          </cell>
          <cell r="D762">
            <v>3492614944</v>
          </cell>
          <cell r="E762">
            <v>1720</v>
          </cell>
          <cell r="F762">
            <v>3492614944</v>
          </cell>
        </row>
        <row r="763">
          <cell r="A763" t="str">
            <v>5.8.04.90.001</v>
          </cell>
          <cell r="B763" t="str">
            <v>Otros gastos financieros</v>
          </cell>
          <cell r="C763">
            <v>1720</v>
          </cell>
          <cell r="D763">
            <v>3492614944</v>
          </cell>
          <cell r="E763">
            <v>1720</v>
          </cell>
          <cell r="F763">
            <v>3492614944</v>
          </cell>
        </row>
        <row r="764">
          <cell r="A764" t="str">
            <v>5.8.90</v>
          </cell>
          <cell r="B764" t="str">
            <v>GASTOS DIVERSOS</v>
          </cell>
          <cell r="C764">
            <v>1158789377264.76</v>
          </cell>
          <cell r="D764">
            <v>0</v>
          </cell>
          <cell r="E764">
            <v>0</v>
          </cell>
          <cell r="F764">
            <v>1158789377264.76</v>
          </cell>
        </row>
        <row r="765">
          <cell r="A765" t="str">
            <v>5.8.90.13</v>
          </cell>
          <cell r="B765" t="str">
            <v>Laudos arbitrales y conciliaciones extrajudiciales</v>
          </cell>
          <cell r="C765">
            <v>2526038</v>
          </cell>
          <cell r="D765">
            <v>0</v>
          </cell>
          <cell r="E765">
            <v>0</v>
          </cell>
          <cell r="F765">
            <v>2526038</v>
          </cell>
        </row>
        <row r="766">
          <cell r="A766" t="str">
            <v>5.8.90.13.001</v>
          </cell>
          <cell r="B766" t="str">
            <v>Laudos arbitrales y conciliaciones extrajudiciales</v>
          </cell>
          <cell r="C766">
            <v>2526038</v>
          </cell>
          <cell r="D766">
            <v>0</v>
          </cell>
          <cell r="E766">
            <v>0</v>
          </cell>
          <cell r="F766">
            <v>2526038</v>
          </cell>
        </row>
        <row r="767">
          <cell r="A767" t="str">
            <v>5.8.90.17</v>
          </cell>
          <cell r="B767" t="str">
            <v>Pérdidas en siniestros</v>
          </cell>
          <cell r="C767">
            <v>1291422.55</v>
          </cell>
          <cell r="D767">
            <v>0</v>
          </cell>
          <cell r="E767">
            <v>0</v>
          </cell>
          <cell r="F767">
            <v>1291422.55</v>
          </cell>
        </row>
        <row r="768">
          <cell r="A768" t="str">
            <v>5.8.90.17.001</v>
          </cell>
          <cell r="B768" t="str">
            <v>Pérdidas en siniestros</v>
          </cell>
          <cell r="C768">
            <v>1291422.55</v>
          </cell>
          <cell r="D768">
            <v>0</v>
          </cell>
          <cell r="E768">
            <v>0</v>
          </cell>
          <cell r="F768">
            <v>1291422.55</v>
          </cell>
        </row>
        <row r="769">
          <cell r="A769" t="str">
            <v>5.8.90.25</v>
          </cell>
          <cell r="B769" t="str">
            <v>Multas y sanciones</v>
          </cell>
          <cell r="C769">
            <v>75280622.200000003</v>
          </cell>
          <cell r="D769">
            <v>0</v>
          </cell>
          <cell r="E769">
            <v>0</v>
          </cell>
          <cell r="F769">
            <v>75280622.200000003</v>
          </cell>
        </row>
        <row r="770">
          <cell r="A770" t="str">
            <v>5.8.90.25.001</v>
          </cell>
          <cell r="B770" t="str">
            <v>Multas y sanciones</v>
          </cell>
          <cell r="C770">
            <v>75280622.200000003</v>
          </cell>
          <cell r="D770">
            <v>0</v>
          </cell>
          <cell r="E770">
            <v>0</v>
          </cell>
          <cell r="F770">
            <v>75280622.200000003</v>
          </cell>
        </row>
        <row r="771">
          <cell r="A771" t="str">
            <v>5.8.90.36</v>
          </cell>
          <cell r="B771" t="str">
            <v>Garantías contractuales - concesiones</v>
          </cell>
          <cell r="C771">
            <v>1158710279182.01</v>
          </cell>
          <cell r="D771">
            <v>0</v>
          </cell>
          <cell r="E771">
            <v>0</v>
          </cell>
          <cell r="F771">
            <v>1158710279182.01</v>
          </cell>
        </row>
        <row r="772">
          <cell r="A772" t="str">
            <v>5.8.90.36.001</v>
          </cell>
          <cell r="B772" t="str">
            <v>Garantías contractuales - concesiones</v>
          </cell>
          <cell r="C772">
            <v>1158710279182.01</v>
          </cell>
          <cell r="D772">
            <v>0</v>
          </cell>
          <cell r="E772">
            <v>0</v>
          </cell>
          <cell r="F772">
            <v>1158710279182.01</v>
          </cell>
        </row>
        <row r="773">
          <cell r="A773" t="str">
            <v>8</v>
          </cell>
          <cell r="B773" t="str">
            <v>CUENTAS DE ORDEN DEUDORAS</v>
          </cell>
          <cell r="C773">
            <v>0</v>
          </cell>
          <cell r="D773">
            <v>665668720837.29004</v>
          </cell>
          <cell r="E773">
            <v>665668720837.29004</v>
          </cell>
          <cell r="F773">
            <v>0</v>
          </cell>
        </row>
        <row r="774">
          <cell r="A774" t="str">
            <v>8.1</v>
          </cell>
          <cell r="B774" t="str">
            <v>ACTIVOS CONTINGENTES</v>
          </cell>
          <cell r="C774">
            <v>2265517638607.0898</v>
          </cell>
          <cell r="D774">
            <v>508546857191.28998</v>
          </cell>
          <cell r="E774">
            <v>254818065582</v>
          </cell>
          <cell r="F774">
            <v>2519246430216.3799</v>
          </cell>
        </row>
        <row r="775">
          <cell r="A775" t="str">
            <v>8.1.20</v>
          </cell>
          <cell r="B775" t="str">
            <v>LITIGIOS Y MECANISMOS ALTERNATIVOS DE SOLUCIÓN DE CONFLICTOS</v>
          </cell>
          <cell r="C775">
            <v>434408822879.29999</v>
          </cell>
          <cell r="D775">
            <v>508546857191.28998</v>
          </cell>
          <cell r="E775">
            <v>254818065582</v>
          </cell>
          <cell r="F775">
            <v>688137614488.58997</v>
          </cell>
        </row>
        <row r="776">
          <cell r="A776" t="str">
            <v>8.1.20.01</v>
          </cell>
          <cell r="B776" t="str">
            <v>Civiles</v>
          </cell>
          <cell r="C776">
            <v>0</v>
          </cell>
          <cell r="D776">
            <v>1696552242</v>
          </cell>
          <cell r="E776">
            <v>0</v>
          </cell>
          <cell r="F776">
            <v>1696552242</v>
          </cell>
        </row>
        <row r="777">
          <cell r="A777" t="str">
            <v>8.1.20.01.001</v>
          </cell>
          <cell r="B777" t="str">
            <v>Civiles</v>
          </cell>
          <cell r="C777">
            <v>0</v>
          </cell>
          <cell r="D777">
            <v>1696552242</v>
          </cell>
          <cell r="E777">
            <v>0</v>
          </cell>
          <cell r="F777">
            <v>1696552242</v>
          </cell>
        </row>
        <row r="778">
          <cell r="A778" t="str">
            <v>8.1.20.02</v>
          </cell>
          <cell r="B778" t="str">
            <v>Laborales</v>
          </cell>
          <cell r="C778">
            <v>98018308496</v>
          </cell>
          <cell r="D778">
            <v>0</v>
          </cell>
          <cell r="E778">
            <v>97696201936</v>
          </cell>
          <cell r="F778">
            <v>322106560</v>
          </cell>
        </row>
        <row r="779">
          <cell r="A779" t="str">
            <v>8.1.20.02.001</v>
          </cell>
          <cell r="B779" t="str">
            <v>Laborales</v>
          </cell>
          <cell r="C779">
            <v>98018308496</v>
          </cell>
          <cell r="D779">
            <v>0</v>
          </cell>
          <cell r="E779">
            <v>97696201936</v>
          </cell>
          <cell r="F779">
            <v>322106560</v>
          </cell>
        </row>
        <row r="780">
          <cell r="A780" t="str">
            <v>8.1.20.04</v>
          </cell>
          <cell r="B780" t="str">
            <v>Administrativas</v>
          </cell>
          <cell r="C780">
            <v>166528500181</v>
          </cell>
          <cell r="D780">
            <v>422548129558.28998</v>
          </cell>
          <cell r="E780">
            <v>133080114446</v>
          </cell>
          <cell r="F780">
            <v>455996515293.28998</v>
          </cell>
        </row>
        <row r="781">
          <cell r="A781" t="str">
            <v>8.1.20.04.001</v>
          </cell>
          <cell r="B781" t="str">
            <v>Administrativas</v>
          </cell>
          <cell r="C781">
            <v>166528500181</v>
          </cell>
          <cell r="D781">
            <v>422548129558.28998</v>
          </cell>
          <cell r="E781">
            <v>133080114446</v>
          </cell>
          <cell r="F781">
            <v>455996515293.28998</v>
          </cell>
        </row>
        <row r="782">
          <cell r="A782" t="str">
            <v>8.1.20.90</v>
          </cell>
          <cell r="B782" t="str">
            <v>Otros litigios y mecanismos alternativos de solución de conflictos</v>
          </cell>
          <cell r="C782">
            <v>169862014202.29999</v>
          </cell>
          <cell r="D782">
            <v>84302175391</v>
          </cell>
          <cell r="E782">
            <v>24041749200</v>
          </cell>
          <cell r="F782">
            <v>230122440393.29999</v>
          </cell>
        </row>
        <row r="783">
          <cell r="A783" t="str">
            <v>8.1.20.90.001</v>
          </cell>
          <cell r="B783" t="str">
            <v>Otros litigios y mecanismos alternativos de solución de conflictos</v>
          </cell>
          <cell r="C783">
            <v>169862014202.29999</v>
          </cell>
          <cell r="D783">
            <v>84302175391</v>
          </cell>
          <cell r="E783">
            <v>24041749200</v>
          </cell>
          <cell r="F783">
            <v>230122440393.29999</v>
          </cell>
        </row>
        <row r="784">
          <cell r="A784" t="str">
            <v>8.1.28</v>
          </cell>
          <cell r="B784" t="str">
            <v>GARANTÍAS CONTRACTUALES</v>
          </cell>
          <cell r="C784">
            <v>1814516815727.79</v>
          </cell>
          <cell r="D784">
            <v>0</v>
          </cell>
          <cell r="E784">
            <v>0</v>
          </cell>
          <cell r="F784">
            <v>1814516815727.79</v>
          </cell>
        </row>
        <row r="785">
          <cell r="A785" t="str">
            <v>8.1.28.01</v>
          </cell>
          <cell r="B785" t="str">
            <v>Acuerdos de concesión</v>
          </cell>
          <cell r="C785">
            <v>1814516815727.79</v>
          </cell>
          <cell r="D785">
            <v>0</v>
          </cell>
          <cell r="E785">
            <v>0</v>
          </cell>
          <cell r="F785">
            <v>1814516815727.79</v>
          </cell>
        </row>
        <row r="786">
          <cell r="A786" t="str">
            <v>8.1.28.01.001</v>
          </cell>
          <cell r="B786" t="str">
            <v>Acuerdos de concesión</v>
          </cell>
          <cell r="C786">
            <v>1814516815727.79</v>
          </cell>
          <cell r="D786">
            <v>0</v>
          </cell>
          <cell r="E786">
            <v>0</v>
          </cell>
          <cell r="F786">
            <v>1814516815727.79</v>
          </cell>
        </row>
        <row r="787">
          <cell r="A787" t="str">
            <v>8.1.90</v>
          </cell>
          <cell r="B787" t="str">
            <v>OTROS ACTIVOS CONTINGENTES</v>
          </cell>
          <cell r="C787">
            <v>16592000000</v>
          </cell>
          <cell r="D787">
            <v>0</v>
          </cell>
          <cell r="E787">
            <v>0</v>
          </cell>
          <cell r="F787">
            <v>16592000000</v>
          </cell>
        </row>
        <row r="788">
          <cell r="A788" t="str">
            <v>8.1.90.90</v>
          </cell>
          <cell r="B788" t="str">
            <v>Otros activos contingentes</v>
          </cell>
          <cell r="C788">
            <v>16592000000</v>
          </cell>
          <cell r="D788">
            <v>0</v>
          </cell>
          <cell r="E788">
            <v>0</v>
          </cell>
          <cell r="F788">
            <v>16592000000</v>
          </cell>
        </row>
        <row r="789">
          <cell r="A789" t="str">
            <v>8.1.90.90.001</v>
          </cell>
          <cell r="B789" t="str">
            <v>Otros activos contingentes</v>
          </cell>
          <cell r="C789">
            <v>16592000000</v>
          </cell>
          <cell r="D789">
            <v>0</v>
          </cell>
          <cell r="E789">
            <v>0</v>
          </cell>
          <cell r="F789">
            <v>16592000000</v>
          </cell>
        </row>
        <row r="790">
          <cell r="A790" t="str">
            <v>8.3</v>
          </cell>
          <cell r="B790" t="str">
            <v>DEUDORAS DE CONTROL</v>
          </cell>
          <cell r="C790">
            <v>462102739.69</v>
          </cell>
          <cell r="D790">
            <v>0</v>
          </cell>
          <cell r="E790">
            <v>0</v>
          </cell>
          <cell r="F790">
            <v>462102739.69</v>
          </cell>
        </row>
        <row r="791">
          <cell r="A791" t="str">
            <v>8.3.15</v>
          </cell>
          <cell r="B791" t="str">
            <v>BIENES Y DERECHOS RETIRADOS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 t="str">
            <v>8.3.15.10</v>
          </cell>
          <cell r="B792" t="str">
            <v>Propiedades, planta y equipo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 t="str">
            <v>8.3.15.10.001</v>
          </cell>
          <cell r="B793" t="str">
            <v>Propiedades, planta y equipo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 t="str">
            <v>8.3.47</v>
          </cell>
          <cell r="B794" t="str">
            <v>BIENES ENTREGADOS A TERCEROS</v>
          </cell>
          <cell r="C794">
            <v>462102739.69</v>
          </cell>
          <cell r="D794">
            <v>0</v>
          </cell>
          <cell r="E794">
            <v>0</v>
          </cell>
          <cell r="F794">
            <v>462102739.69</v>
          </cell>
        </row>
        <row r="795">
          <cell r="A795" t="str">
            <v>8.3.47.04</v>
          </cell>
          <cell r="B795" t="str">
            <v>Propiedades, planta y equipo</v>
          </cell>
          <cell r="C795">
            <v>462102739.69</v>
          </cell>
          <cell r="D795">
            <v>0</v>
          </cell>
          <cell r="E795">
            <v>0</v>
          </cell>
          <cell r="F795">
            <v>462102739.69</v>
          </cell>
        </row>
        <row r="796">
          <cell r="A796" t="str">
            <v>8.3.47.04.001</v>
          </cell>
          <cell r="B796" t="str">
            <v>Propiedades, planta y equipo</v>
          </cell>
          <cell r="C796">
            <v>462102739.69</v>
          </cell>
          <cell r="D796">
            <v>0</v>
          </cell>
          <cell r="E796">
            <v>0</v>
          </cell>
          <cell r="F796">
            <v>462102739.69</v>
          </cell>
        </row>
        <row r="797">
          <cell r="A797" t="str">
            <v>8.3.61</v>
          </cell>
          <cell r="B797" t="str">
            <v>RESPONSABILIDADES EN PROCESO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 t="str">
            <v>8.3.61.01</v>
          </cell>
          <cell r="B798" t="str">
            <v>Internas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 t="str">
            <v>8.3.61.01.001</v>
          </cell>
          <cell r="B799" t="str">
            <v>Internas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 t="str">
            <v>8.3.90</v>
          </cell>
          <cell r="B800" t="str">
            <v>OTRAS CUENTAS DEUDORAS DE CONTROL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 t="str">
            <v>8.3.90.90</v>
          </cell>
          <cell r="B801" t="str">
            <v>Otras cuentas deudoras de control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 t="str">
            <v>8.3.90.90.001</v>
          </cell>
          <cell r="B802" t="str">
            <v>Otras cuentas deudoras de control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 t="str">
            <v>8.9</v>
          </cell>
          <cell r="B803" t="str">
            <v>DEUDORAS POR CONTRA (CR)</v>
          </cell>
          <cell r="C803">
            <v>-2265979741346.7798</v>
          </cell>
          <cell r="D803">
            <v>157121863646</v>
          </cell>
          <cell r="E803">
            <v>410850655255.28998</v>
          </cell>
          <cell r="F803">
            <v>-2519708532956.0698</v>
          </cell>
        </row>
        <row r="804">
          <cell r="A804" t="str">
            <v>8.9.05</v>
          </cell>
          <cell r="B804" t="str">
            <v>ACTIVOS CONTINGENTES POR CONTRA (CR)</v>
          </cell>
          <cell r="C804">
            <v>-2265517638607.0898</v>
          </cell>
          <cell r="D804">
            <v>157121863646</v>
          </cell>
          <cell r="E804">
            <v>410850655255.28998</v>
          </cell>
          <cell r="F804">
            <v>-2519246430216.3799</v>
          </cell>
        </row>
        <row r="805">
          <cell r="A805" t="str">
            <v>8.9.05.06</v>
          </cell>
          <cell r="B805" t="str">
            <v>Litigios y mecanismos alternativos de solución de conflictos</v>
          </cell>
          <cell r="C805">
            <v>-434408822879.29999</v>
          </cell>
          <cell r="D805">
            <v>157121863646</v>
          </cell>
          <cell r="E805">
            <v>410850655255.28998</v>
          </cell>
          <cell r="F805">
            <v>-688137614488.58997</v>
          </cell>
        </row>
        <row r="806">
          <cell r="A806" t="str">
            <v>8.9.05.06.001</v>
          </cell>
          <cell r="B806" t="str">
            <v>Litigios y mecanismos alternativos de solución de conflictos</v>
          </cell>
          <cell r="C806">
            <v>-434408822879.29999</v>
          </cell>
          <cell r="D806">
            <v>157121863646</v>
          </cell>
          <cell r="E806">
            <v>410850655255.28998</v>
          </cell>
          <cell r="F806">
            <v>-688137614488.58997</v>
          </cell>
        </row>
        <row r="807">
          <cell r="A807" t="str">
            <v>8.9.05.06.906</v>
          </cell>
          <cell r="B807" t="str">
            <v>Litigios y mecanismos alternativos de solución de conflictos-entidades en liquidación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8.9.05.09</v>
          </cell>
          <cell r="B808" t="str">
            <v>Garantías contractuales</v>
          </cell>
          <cell r="C808">
            <v>-1814516815727.79</v>
          </cell>
          <cell r="D808">
            <v>0</v>
          </cell>
          <cell r="E808">
            <v>0</v>
          </cell>
          <cell r="F808">
            <v>-1814516815727.79</v>
          </cell>
        </row>
        <row r="809">
          <cell r="A809" t="str">
            <v>8.9.05.09.001</v>
          </cell>
          <cell r="B809" t="str">
            <v>Garantías contractuales</v>
          </cell>
          <cell r="C809">
            <v>-1814516815727.79</v>
          </cell>
          <cell r="D809">
            <v>0</v>
          </cell>
          <cell r="E809">
            <v>0</v>
          </cell>
          <cell r="F809">
            <v>-1814516815727.79</v>
          </cell>
        </row>
        <row r="810">
          <cell r="A810" t="str">
            <v>8.9.05.90</v>
          </cell>
          <cell r="B810" t="str">
            <v>Otros activos contigentes por contra</v>
          </cell>
          <cell r="C810">
            <v>-16592000000</v>
          </cell>
          <cell r="D810">
            <v>0</v>
          </cell>
          <cell r="E810">
            <v>0</v>
          </cell>
          <cell r="F810">
            <v>-16592000000</v>
          </cell>
        </row>
        <row r="811">
          <cell r="A811" t="str">
            <v>8.9.05.90.001</v>
          </cell>
          <cell r="B811" t="str">
            <v>Otros activos contigentes por contra</v>
          </cell>
          <cell r="C811">
            <v>-16592000000</v>
          </cell>
          <cell r="D811">
            <v>0</v>
          </cell>
          <cell r="E811">
            <v>0</v>
          </cell>
          <cell r="F811">
            <v>-16592000000</v>
          </cell>
        </row>
        <row r="812">
          <cell r="A812" t="str">
            <v>8.9.15</v>
          </cell>
          <cell r="B812" t="str">
            <v>DEUDORAS DE CONTROL POR CONTRA (CR)</v>
          </cell>
          <cell r="C812">
            <v>-462102739.69</v>
          </cell>
          <cell r="D812">
            <v>0</v>
          </cell>
          <cell r="E812">
            <v>0</v>
          </cell>
          <cell r="F812">
            <v>-462102739.69</v>
          </cell>
        </row>
        <row r="813">
          <cell r="A813" t="str">
            <v>8.9.15.06</v>
          </cell>
          <cell r="B813" t="str">
            <v>Bienes y derechos retirados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 t="str">
            <v>8.9.15.06.001</v>
          </cell>
          <cell r="B814" t="str">
            <v>Bienes y derechos retirados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 t="str">
            <v>8.9.15.18</v>
          </cell>
          <cell r="B815" t="str">
            <v>Bienes entregados a terceros</v>
          </cell>
          <cell r="C815">
            <v>-462102739.69</v>
          </cell>
          <cell r="D815">
            <v>0</v>
          </cell>
          <cell r="E815">
            <v>0</v>
          </cell>
          <cell r="F815">
            <v>-462102739.69</v>
          </cell>
        </row>
        <row r="816">
          <cell r="A816" t="str">
            <v>8.9.15.18.001</v>
          </cell>
          <cell r="B816" t="str">
            <v>Bienes entregados a terceros</v>
          </cell>
          <cell r="C816">
            <v>-462102739.69</v>
          </cell>
          <cell r="D816">
            <v>0</v>
          </cell>
          <cell r="E816">
            <v>0</v>
          </cell>
          <cell r="F816">
            <v>-462102739.69</v>
          </cell>
        </row>
        <row r="817">
          <cell r="A817" t="str">
            <v>8.9.15.21</v>
          </cell>
          <cell r="B817" t="str">
            <v>Responsabilidades en proceso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 t="str">
            <v>8.9.15.21.001</v>
          </cell>
          <cell r="B818" t="str">
            <v>Responsabilidades en proceso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 t="str">
            <v>8.9.15.90</v>
          </cell>
          <cell r="B819" t="str">
            <v>Otras cuentas deudoras de control por el contra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 t="str">
            <v>8.9.15.90.090</v>
          </cell>
          <cell r="B820" t="str">
            <v>Otras cuentas deudoras de control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 t="str">
            <v>9</v>
          </cell>
          <cell r="B821" t="str">
            <v>CUENTAS DE ORDEN ACREEDORAS</v>
          </cell>
          <cell r="C821">
            <v>0</v>
          </cell>
          <cell r="D821">
            <v>29309655229099.5</v>
          </cell>
          <cell r="E821">
            <v>29309655229099.5</v>
          </cell>
          <cell r="F821">
            <v>0</v>
          </cell>
        </row>
        <row r="822">
          <cell r="A822" t="str">
            <v>9.1</v>
          </cell>
          <cell r="B822" t="str">
            <v>PASIVOS CONTINGENTES</v>
          </cell>
          <cell r="C822">
            <v>19485780393832.898</v>
          </cell>
          <cell r="D822">
            <v>13982902026114</v>
          </cell>
          <cell r="E822">
            <v>26365342881622.699</v>
          </cell>
          <cell r="F822">
            <v>31868221249341.5</v>
          </cell>
        </row>
        <row r="823">
          <cell r="A823" t="str">
            <v>9.1.20</v>
          </cell>
          <cell r="B823" t="str">
            <v>LITIGIOS Y MECANISMOS ALTERNATIVOS DE SOLUCIÓN DE CONFLICTOS</v>
          </cell>
          <cell r="C823">
            <v>15655926369060.4</v>
          </cell>
          <cell r="D823">
            <v>13982902026114</v>
          </cell>
          <cell r="E823">
            <v>26365342881622.699</v>
          </cell>
          <cell r="F823">
            <v>28038367224569</v>
          </cell>
        </row>
        <row r="824">
          <cell r="A824" t="str">
            <v>9.1.20.01</v>
          </cell>
          <cell r="B824" t="str">
            <v>Civiles</v>
          </cell>
          <cell r="C824">
            <v>398966322.68000001</v>
          </cell>
          <cell r="D824">
            <v>330394198.06</v>
          </cell>
          <cell r="E824">
            <v>5166946934.3800001</v>
          </cell>
          <cell r="F824">
            <v>5235519059</v>
          </cell>
        </row>
        <row r="825">
          <cell r="A825" t="str">
            <v>9.1.20.01.001</v>
          </cell>
          <cell r="B825" t="str">
            <v>Civiles</v>
          </cell>
          <cell r="C825">
            <v>398966322.68000001</v>
          </cell>
          <cell r="D825">
            <v>330394198.06</v>
          </cell>
          <cell r="E825">
            <v>5166946934.3800001</v>
          </cell>
          <cell r="F825">
            <v>5235519059</v>
          </cell>
        </row>
        <row r="826">
          <cell r="A826" t="str">
            <v>9.1.20.02</v>
          </cell>
          <cell r="B826" t="str">
            <v>Laborales</v>
          </cell>
          <cell r="C826">
            <v>22865992551.290001</v>
          </cell>
          <cell r="D826">
            <v>1074361471.29</v>
          </cell>
          <cell r="E826">
            <v>3906456439.29</v>
          </cell>
          <cell r="F826">
            <v>25698087519.290001</v>
          </cell>
        </row>
        <row r="827">
          <cell r="A827" t="str">
            <v>9.1.20.02.001</v>
          </cell>
          <cell r="B827" t="str">
            <v>Laborales</v>
          </cell>
          <cell r="C827">
            <v>22865992551.290001</v>
          </cell>
          <cell r="D827">
            <v>1074361471.29</v>
          </cell>
          <cell r="E827">
            <v>3906456439.29</v>
          </cell>
          <cell r="F827">
            <v>25698087519.290001</v>
          </cell>
        </row>
        <row r="828">
          <cell r="A828" t="str">
            <v>9.1.20.04</v>
          </cell>
          <cell r="B828" t="str">
            <v>Administrativos</v>
          </cell>
          <cell r="C828">
            <v>12439804006272.4</v>
          </cell>
          <cell r="D828">
            <v>11351014638940</v>
          </cell>
          <cell r="E828">
            <v>24353791703260.199</v>
          </cell>
          <cell r="F828">
            <v>25442581070592.602</v>
          </cell>
        </row>
        <row r="829">
          <cell r="A829" t="str">
            <v>9.1.20.04.001</v>
          </cell>
          <cell r="B829" t="str">
            <v>Administrativos</v>
          </cell>
          <cell r="C829">
            <v>12439804006272.4</v>
          </cell>
          <cell r="D829">
            <v>11351014638940</v>
          </cell>
          <cell r="E829">
            <v>24353791703260.199</v>
          </cell>
          <cell r="F829">
            <v>25442581070592.602</v>
          </cell>
        </row>
        <row r="830">
          <cell r="A830" t="str">
            <v>9.1.20.90</v>
          </cell>
          <cell r="B830" t="str">
            <v>Otros litigios y mecanismos alternativos de solución de conflictos</v>
          </cell>
          <cell r="C830">
            <v>3192857403914</v>
          </cell>
          <cell r="D830">
            <v>2630482631504.6602</v>
          </cell>
          <cell r="E830">
            <v>2002477774988.8</v>
          </cell>
          <cell r="F830">
            <v>2564852547398.1401</v>
          </cell>
        </row>
        <row r="831">
          <cell r="A831" t="str">
            <v>9.1.20.90.001</v>
          </cell>
          <cell r="B831" t="str">
            <v>Otros litigios y mecanismos alternativos de solución de conflictos</v>
          </cell>
          <cell r="C831">
            <v>3192857403914</v>
          </cell>
          <cell r="D831">
            <v>2630482631504.6602</v>
          </cell>
          <cell r="E831">
            <v>2002477774988.8</v>
          </cell>
          <cell r="F831">
            <v>2564852547398.1401</v>
          </cell>
        </row>
        <row r="832">
          <cell r="A832" t="str">
            <v>9.1.28</v>
          </cell>
          <cell r="B832" t="str">
            <v>GARANTÍAS CONTRACTUALES</v>
          </cell>
          <cell r="C832">
            <v>3829854024772.52</v>
          </cell>
          <cell r="D832">
            <v>0</v>
          </cell>
          <cell r="E832">
            <v>0</v>
          </cell>
          <cell r="F832">
            <v>3829854024772.52</v>
          </cell>
        </row>
        <row r="833">
          <cell r="A833" t="str">
            <v>9.1.28.01</v>
          </cell>
          <cell r="B833" t="str">
            <v>Acuerdos de concesión</v>
          </cell>
          <cell r="C833">
            <v>3829854024772.52</v>
          </cell>
          <cell r="D833">
            <v>0</v>
          </cell>
          <cell r="E833">
            <v>0</v>
          </cell>
          <cell r="F833">
            <v>3829854024772.52</v>
          </cell>
        </row>
        <row r="834">
          <cell r="A834" t="str">
            <v>9.1.28.01.001</v>
          </cell>
          <cell r="B834" t="str">
            <v>Acuerdos de concesión</v>
          </cell>
          <cell r="C834">
            <v>3829854024772.52</v>
          </cell>
          <cell r="D834">
            <v>0</v>
          </cell>
          <cell r="E834">
            <v>0</v>
          </cell>
          <cell r="F834">
            <v>3829854024772.52</v>
          </cell>
        </row>
        <row r="835">
          <cell r="A835" t="str">
            <v>9.1.28.90</v>
          </cell>
          <cell r="B835" t="str">
            <v>Otras garantías contractuales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 t="str">
            <v>9.1.28.90.001</v>
          </cell>
          <cell r="B836" t="str">
            <v>Otras garantías contractuales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 t="str">
            <v>9.3</v>
          </cell>
          <cell r="B837" t="str">
            <v>ACREEDORAS DE CONTROL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 t="str">
            <v>9.3.08</v>
          </cell>
          <cell r="B838" t="str">
            <v>RECURSOS ADMINISTRADOS EN NOMBRE DE TERCEROS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 t="str">
            <v>9.3.08.06</v>
          </cell>
          <cell r="B839" t="str">
            <v>Bienes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 t="str">
            <v>9.3.08.06.001</v>
          </cell>
          <cell r="B840" t="str">
            <v>Bienes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 t="str">
            <v>9.3.90</v>
          </cell>
          <cell r="B841" t="str">
            <v>OTRAS CUENTAS ACREEDORAS DE CONTROL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9.3.90.13</v>
          </cell>
          <cell r="B842" t="str">
            <v>Convenios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9.3.90.13.001</v>
          </cell>
          <cell r="B843" t="str">
            <v>Convenios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 t="str">
            <v>9.9</v>
          </cell>
          <cell r="B844" t="str">
            <v>ACREEDORAS POR CONTRA (DB)</v>
          </cell>
          <cell r="C844">
            <v>-19485780393832.898</v>
          </cell>
          <cell r="D844">
            <v>15326753202985.4</v>
          </cell>
          <cell r="E844">
            <v>2944312347476.8599</v>
          </cell>
          <cell r="F844">
            <v>-31868221249341.5</v>
          </cell>
        </row>
        <row r="845">
          <cell r="A845" t="str">
            <v>9.9.05</v>
          </cell>
          <cell r="B845" t="str">
            <v>PASIVOS CONTINGENTES POR CONTRA (DB)</v>
          </cell>
          <cell r="C845">
            <v>-19485780393832.898</v>
          </cell>
          <cell r="D845">
            <v>15326753202985.4</v>
          </cell>
          <cell r="E845">
            <v>2944312347476.8599</v>
          </cell>
          <cell r="F845">
            <v>-31868221249341.5</v>
          </cell>
        </row>
        <row r="846">
          <cell r="A846" t="str">
            <v>9.9.05.05</v>
          </cell>
          <cell r="B846" t="str">
            <v>Litigios y mecanismos alternativos de solución de conflictos</v>
          </cell>
          <cell r="C846">
            <v>-15655926369060.4</v>
          </cell>
          <cell r="D846">
            <v>15326753202985.4</v>
          </cell>
          <cell r="E846">
            <v>2944312347476.8599</v>
          </cell>
          <cell r="F846">
            <v>-28038367224569</v>
          </cell>
        </row>
        <row r="847">
          <cell r="A847" t="str">
            <v>9.9.05.05.001</v>
          </cell>
          <cell r="B847" t="str">
            <v>Litigios y mecanismos alternativos de solución de conflictos</v>
          </cell>
          <cell r="C847">
            <v>-15655926369060.4</v>
          </cell>
          <cell r="D847">
            <v>15326753202985.4</v>
          </cell>
          <cell r="E847">
            <v>2944312347476.8599</v>
          </cell>
          <cell r="F847">
            <v>-28038367224569</v>
          </cell>
        </row>
        <row r="848">
          <cell r="A848" t="str">
            <v>9.9.05.11</v>
          </cell>
          <cell r="B848" t="str">
            <v>Garantías contractuales</v>
          </cell>
          <cell r="C848">
            <v>-3829854024772.52</v>
          </cell>
          <cell r="D848">
            <v>0</v>
          </cell>
          <cell r="E848">
            <v>0</v>
          </cell>
          <cell r="F848">
            <v>-3829854024772.52</v>
          </cell>
        </row>
        <row r="849">
          <cell r="A849" t="str">
            <v>9.9.05.11.001</v>
          </cell>
          <cell r="B849" t="str">
            <v>Garantías contractuales</v>
          </cell>
          <cell r="C849">
            <v>-3829854024772.52</v>
          </cell>
          <cell r="D849">
            <v>0</v>
          </cell>
          <cell r="E849">
            <v>0</v>
          </cell>
          <cell r="F849">
            <v>-3829854024772.52</v>
          </cell>
        </row>
        <row r="850">
          <cell r="A850" t="str">
            <v>9.9.15</v>
          </cell>
          <cell r="B850" t="str">
            <v>ACREEDORAS DE CONTROL POR CONTRA (DB)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 t="str">
            <v>9.9.15.10</v>
          </cell>
          <cell r="B851" t="str">
            <v>Recursos administrados en nombre de terceros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 t="str">
            <v>9.9.15.10.001</v>
          </cell>
          <cell r="B852" t="str">
            <v>Recursos administrados en nombre de terceros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 t="str">
            <v>9.9.15.90</v>
          </cell>
          <cell r="B853" t="str">
            <v>Otras cuentas acreedoras de control por el contra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 t="str">
            <v>9.9.15.90.006</v>
          </cell>
          <cell r="B854" t="str">
            <v>Convenios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 marzo 24"/>
      <sheetName val="abril -junio 2024"/>
    </sheetNames>
    <sheetDataSet>
      <sheetData sheetId="0" refreshError="1"/>
      <sheetData sheetId="1">
        <row r="5">
          <cell r="C5" t="str">
            <v>1.1.32</v>
          </cell>
          <cell r="D5">
            <v>2655258</v>
          </cell>
          <cell r="E5">
            <v>2655258</v>
          </cell>
          <cell r="F5">
            <v>0</v>
          </cell>
        </row>
        <row r="6">
          <cell r="C6" t="str">
            <v>1.1.32.10</v>
          </cell>
          <cell r="D6">
            <v>2655258</v>
          </cell>
          <cell r="E6">
            <v>2655258</v>
          </cell>
          <cell r="F6">
            <v>0</v>
          </cell>
        </row>
        <row r="7">
          <cell r="C7" t="str">
            <v>1.1.32.10.001</v>
          </cell>
          <cell r="D7">
            <v>0</v>
          </cell>
          <cell r="F7">
            <v>0</v>
          </cell>
        </row>
        <row r="8">
          <cell r="C8" t="str">
            <v>1.1.32.10.002</v>
          </cell>
          <cell r="D8">
            <v>2655258</v>
          </cell>
          <cell r="E8">
            <v>2655258</v>
          </cell>
          <cell r="F8">
            <v>0</v>
          </cell>
        </row>
        <row r="9">
          <cell r="C9" t="str">
            <v>1.3.11</v>
          </cell>
          <cell r="D9">
            <v>90243252367.319992</v>
          </cell>
          <cell r="E9">
            <v>22610002723.759998</v>
          </cell>
          <cell r="F9">
            <v>67633249643.559998</v>
          </cell>
        </row>
        <row r="10">
          <cell r="C10" t="str">
            <v>1.3.11.02</v>
          </cell>
          <cell r="D10">
            <v>70422801340.449997</v>
          </cell>
          <cell r="E10">
            <v>2789551696.8899999</v>
          </cell>
          <cell r="F10">
            <v>67633249643.559998</v>
          </cell>
        </row>
        <row r="11">
          <cell r="C11" t="str">
            <v>1.3.11.02.003</v>
          </cell>
          <cell r="D11">
            <v>0</v>
          </cell>
          <cell r="F11">
            <v>0</v>
          </cell>
        </row>
        <row r="12">
          <cell r="C12" t="str">
            <v>1.3.11.02.004</v>
          </cell>
          <cell r="D12">
            <v>70422801340.449997</v>
          </cell>
          <cell r="E12">
            <v>2789551696.8899999</v>
          </cell>
          <cell r="F12">
            <v>67633249643.559998</v>
          </cell>
        </row>
        <row r="13">
          <cell r="C13" t="str">
            <v>1.3.11.04</v>
          </cell>
          <cell r="D13">
            <v>0</v>
          </cell>
          <cell r="E13">
            <v>0</v>
          </cell>
          <cell r="F13">
            <v>0</v>
          </cell>
        </row>
        <row r="14">
          <cell r="C14" t="str">
            <v>1.3.11.04.005</v>
          </cell>
          <cell r="D14">
            <v>0</v>
          </cell>
          <cell r="E14">
            <v>0</v>
          </cell>
          <cell r="F14">
            <v>0</v>
          </cell>
        </row>
        <row r="15">
          <cell r="C15" t="str">
            <v>1.3.11.16</v>
          </cell>
          <cell r="D15">
            <v>19820451026.869999</v>
          </cell>
          <cell r="E15">
            <v>19820451026.869999</v>
          </cell>
          <cell r="F15">
            <v>0</v>
          </cell>
        </row>
        <row r="16">
          <cell r="C16" t="str">
            <v>1.3.11.16.001</v>
          </cell>
          <cell r="D16">
            <v>19820451026.869999</v>
          </cell>
          <cell r="E16">
            <v>19820451026.869999</v>
          </cell>
          <cell r="F16">
            <v>0</v>
          </cell>
        </row>
        <row r="17">
          <cell r="C17" t="str">
            <v>1.3.38</v>
          </cell>
          <cell r="D17">
            <v>96503809</v>
          </cell>
          <cell r="E17">
            <v>96503809</v>
          </cell>
          <cell r="F17">
            <v>0</v>
          </cell>
        </row>
        <row r="18">
          <cell r="C18" t="str">
            <v>1.3.38.02</v>
          </cell>
          <cell r="D18">
            <v>0</v>
          </cell>
          <cell r="E18">
            <v>0</v>
          </cell>
          <cell r="F18">
            <v>0</v>
          </cell>
        </row>
        <row r="19">
          <cell r="C19" t="str">
            <v>1.3.38.02.001</v>
          </cell>
          <cell r="D19">
            <v>0</v>
          </cell>
          <cell r="E19">
            <v>0</v>
          </cell>
          <cell r="F19">
            <v>0</v>
          </cell>
        </row>
        <row r="20">
          <cell r="C20" t="str">
            <v>1.3.38.05</v>
          </cell>
          <cell r="D20">
            <v>96503809</v>
          </cell>
          <cell r="E20">
            <v>96503809</v>
          </cell>
          <cell r="F20">
            <v>0</v>
          </cell>
        </row>
        <row r="21">
          <cell r="C21" t="str">
            <v>1.3.38.05.001</v>
          </cell>
          <cell r="D21">
            <v>96503809</v>
          </cell>
          <cell r="E21">
            <v>96503809</v>
          </cell>
          <cell r="F21">
            <v>0</v>
          </cell>
        </row>
        <row r="22">
          <cell r="C22" t="str">
            <v>1.3.84</v>
          </cell>
          <cell r="D22">
            <v>9391023415.5200005</v>
          </cell>
          <cell r="E22">
            <v>127171997.7</v>
          </cell>
          <cell r="F22">
            <v>9263851417.8199997</v>
          </cell>
        </row>
        <row r="23">
          <cell r="C23" t="str">
            <v>1.3.84.10</v>
          </cell>
          <cell r="D23">
            <v>115479759.7</v>
          </cell>
          <cell r="E23">
            <v>115479759.7</v>
          </cell>
          <cell r="F23">
            <v>0</v>
          </cell>
        </row>
        <row r="24">
          <cell r="C24" t="str">
            <v>1.3.84.10.001</v>
          </cell>
          <cell r="D24">
            <v>115479759.7</v>
          </cell>
          <cell r="E24">
            <v>115479759.7</v>
          </cell>
          <cell r="F24">
            <v>0</v>
          </cell>
        </row>
        <row r="25">
          <cell r="C25" t="str">
            <v>1.3.84.21</v>
          </cell>
          <cell r="D25">
            <v>0</v>
          </cell>
          <cell r="E25">
            <v>0</v>
          </cell>
          <cell r="F25">
            <v>0</v>
          </cell>
        </row>
        <row r="26">
          <cell r="C26" t="str">
            <v>1.3.84.21.001</v>
          </cell>
          <cell r="D26">
            <v>0</v>
          </cell>
          <cell r="E26">
            <v>0</v>
          </cell>
        </row>
        <row r="27">
          <cell r="C27" t="str">
            <v>1.3.84.26</v>
          </cell>
          <cell r="D27">
            <v>52298251</v>
          </cell>
          <cell r="E27">
            <v>11692238</v>
          </cell>
          <cell r="F27">
            <v>40606013</v>
          </cell>
        </row>
        <row r="28">
          <cell r="C28" t="str">
            <v>1.3.84.26.001</v>
          </cell>
          <cell r="D28">
            <v>52298251</v>
          </cell>
          <cell r="E28">
            <v>11692238</v>
          </cell>
          <cell r="F28">
            <v>40606013</v>
          </cell>
        </row>
        <row r="29">
          <cell r="C29" t="str">
            <v>1.3.84.27</v>
          </cell>
          <cell r="D29">
            <v>0</v>
          </cell>
          <cell r="E29">
            <v>0</v>
          </cell>
          <cell r="F29">
            <v>0</v>
          </cell>
        </row>
        <row r="30">
          <cell r="C30" t="str">
            <v>1.3.84.27.001</v>
          </cell>
          <cell r="D30">
            <v>0</v>
          </cell>
          <cell r="E30">
            <v>0</v>
          </cell>
          <cell r="F30">
            <v>0</v>
          </cell>
        </row>
        <row r="31">
          <cell r="C31" t="str">
            <v>1.3.84.39</v>
          </cell>
          <cell r="D31">
            <v>0</v>
          </cell>
          <cell r="E31">
            <v>0</v>
          </cell>
          <cell r="F31">
            <v>0</v>
          </cell>
        </row>
        <row r="32">
          <cell r="C32" t="str">
            <v>1.3.84.39.001</v>
          </cell>
          <cell r="D32">
            <v>0</v>
          </cell>
          <cell r="E32">
            <v>0</v>
          </cell>
        </row>
        <row r="33">
          <cell r="C33" t="str">
            <v>1.3.84.90</v>
          </cell>
          <cell r="D33">
            <v>9223245404.8199997</v>
          </cell>
          <cell r="E33">
            <v>0</v>
          </cell>
          <cell r="F33">
            <v>9223245404.8199997</v>
          </cell>
        </row>
        <row r="34">
          <cell r="C34" t="str">
            <v>1.3.84.90.001</v>
          </cell>
          <cell r="D34">
            <v>9223245404.8199997</v>
          </cell>
          <cell r="F34">
            <v>9223245404.8199997</v>
          </cell>
        </row>
        <row r="35">
          <cell r="C35" t="str">
            <v>1.3.85</v>
          </cell>
          <cell r="D35">
            <v>387305028593.59998</v>
          </cell>
          <cell r="F35">
            <v>387305028593.59998</v>
          </cell>
        </row>
        <row r="36">
          <cell r="C36" t="str">
            <v>1.3.85.20</v>
          </cell>
          <cell r="D36">
            <v>384588158996</v>
          </cell>
          <cell r="E36">
            <v>0</v>
          </cell>
          <cell r="F36">
            <v>384588158996</v>
          </cell>
        </row>
        <row r="37">
          <cell r="C37" t="str">
            <v>1.3.85.20.001</v>
          </cell>
          <cell r="D37">
            <v>384588158996</v>
          </cell>
          <cell r="F37">
            <v>384588158996</v>
          </cell>
        </row>
        <row r="38">
          <cell r="C38" t="str">
            <v>1.3.85.90</v>
          </cell>
          <cell r="D38">
            <v>2716869597.5999999</v>
          </cell>
          <cell r="E38">
            <v>0</v>
          </cell>
          <cell r="F38">
            <v>2716869597.5999999</v>
          </cell>
        </row>
        <row r="39">
          <cell r="C39" t="str">
            <v>1.3.85.90.001</v>
          </cell>
          <cell r="D39">
            <v>2716869597.5999999</v>
          </cell>
          <cell r="E39">
            <v>0</v>
          </cell>
          <cell r="F39">
            <v>2716869597.5999999</v>
          </cell>
        </row>
        <row r="40">
          <cell r="C40" t="str">
            <v>1.3.86</v>
          </cell>
          <cell r="D40">
            <v>-341220854833.08002</v>
          </cell>
          <cell r="E40">
            <v>0</v>
          </cell>
          <cell r="F40">
            <v>-341220854833.08002</v>
          </cell>
        </row>
        <row r="41">
          <cell r="C41" t="str">
            <v>1.3.86.14</v>
          </cell>
          <cell r="D41">
            <v>-23672926616.049999</v>
          </cell>
          <cell r="E41">
            <v>0</v>
          </cell>
          <cell r="F41">
            <v>-23672926616.049999</v>
          </cell>
        </row>
        <row r="42">
          <cell r="C42" t="str">
            <v>1.3.86.14.001</v>
          </cell>
          <cell r="D42">
            <v>-23672926616.049999</v>
          </cell>
          <cell r="E42">
            <v>0</v>
          </cell>
          <cell r="F42">
            <v>-23672926616.049999</v>
          </cell>
        </row>
        <row r="43">
          <cell r="C43" t="str">
            <v>1.3.86.19</v>
          </cell>
          <cell r="D43">
            <v>-315336296319.13</v>
          </cell>
          <cell r="F43">
            <v>-315336296319.13</v>
          </cell>
        </row>
        <row r="44">
          <cell r="C44" t="str">
            <v>1.3.86.19.001</v>
          </cell>
          <cell r="D44">
            <v>-315336296319.13</v>
          </cell>
          <cell r="F44">
            <v>-315336296319.13</v>
          </cell>
        </row>
        <row r="45">
          <cell r="C45" t="str">
            <v>1.3.86.90</v>
          </cell>
          <cell r="D45">
            <v>-2211631897.9000001</v>
          </cell>
          <cell r="E45">
            <v>0</v>
          </cell>
          <cell r="F45">
            <v>-2211631897.9000001</v>
          </cell>
        </row>
        <row r="46">
          <cell r="C46" t="str">
            <v>1.3.86.90.001</v>
          </cell>
          <cell r="D46">
            <v>-2211631897.9000001</v>
          </cell>
          <cell r="E46">
            <v>0</v>
          </cell>
          <cell r="F46">
            <v>-2211631897.9000001</v>
          </cell>
        </row>
        <row r="47">
          <cell r="C47" t="str">
            <v>1.9.08</v>
          </cell>
          <cell r="D47">
            <v>7220215292009.9199</v>
          </cell>
          <cell r="E47">
            <v>166452134827.60001</v>
          </cell>
          <cell r="F47">
            <v>7053763157182.3193</v>
          </cell>
        </row>
        <row r="48">
          <cell r="C48" t="str">
            <v>1.9.08.01</v>
          </cell>
          <cell r="D48">
            <v>575988046563.35999</v>
          </cell>
          <cell r="E48">
            <v>166452134827.60001</v>
          </cell>
          <cell r="F48">
            <v>409535911735.76001</v>
          </cell>
        </row>
        <row r="49">
          <cell r="C49" t="str">
            <v>1.9.08.01.001</v>
          </cell>
          <cell r="D49">
            <v>460664553747.37</v>
          </cell>
          <cell r="E49">
            <v>51128642011.610001</v>
          </cell>
          <cell r="F49">
            <v>409535911735.76001</v>
          </cell>
        </row>
        <row r="50">
          <cell r="C50" t="str">
            <v>1.9.08.01.002</v>
          </cell>
          <cell r="D50">
            <v>115323492815.99001</v>
          </cell>
          <cell r="E50">
            <v>115323492815.99001</v>
          </cell>
          <cell r="F50">
            <v>0</v>
          </cell>
        </row>
        <row r="51">
          <cell r="C51" t="str">
            <v>1.9.08.03</v>
          </cell>
          <cell r="D51">
            <v>6644227245446.5596</v>
          </cell>
          <cell r="E51">
            <v>0</v>
          </cell>
          <cell r="F51">
            <v>6644227245446.5596</v>
          </cell>
        </row>
        <row r="52">
          <cell r="C52" t="str">
            <v>1.9.08.03.001</v>
          </cell>
          <cell r="D52">
            <v>6644227245446.5596</v>
          </cell>
          <cell r="E52">
            <v>0</v>
          </cell>
          <cell r="F52">
            <v>6644227245446.5596</v>
          </cell>
        </row>
        <row r="53">
          <cell r="C53" t="str">
            <v>1.9.09</v>
          </cell>
          <cell r="D53">
            <v>109904898</v>
          </cell>
          <cell r="E53">
            <v>0</v>
          </cell>
          <cell r="F53">
            <v>109904898</v>
          </cell>
        </row>
        <row r="54">
          <cell r="C54" t="str">
            <v>1.9.09.02</v>
          </cell>
          <cell r="D54">
            <v>0</v>
          </cell>
          <cell r="E54">
            <v>0</v>
          </cell>
          <cell r="F54">
            <v>0</v>
          </cell>
        </row>
        <row r="55">
          <cell r="C55" t="str">
            <v>1.9.09.02.001</v>
          </cell>
          <cell r="D55">
            <v>0</v>
          </cell>
          <cell r="E55">
            <v>0</v>
          </cell>
          <cell r="F55">
            <v>0</v>
          </cell>
        </row>
        <row r="56">
          <cell r="C56" t="str">
            <v>1.9.09.03</v>
          </cell>
          <cell r="D56">
            <v>109904898</v>
          </cell>
          <cell r="E56">
            <v>0</v>
          </cell>
          <cell r="F56">
            <v>109904898</v>
          </cell>
        </row>
        <row r="57">
          <cell r="C57" t="str">
            <v>1.9.09.03.001</v>
          </cell>
          <cell r="D57">
            <v>109904898</v>
          </cell>
          <cell r="E57">
            <v>0</v>
          </cell>
          <cell r="F57">
            <v>109904898</v>
          </cell>
        </row>
        <row r="58">
          <cell r="C58" t="str">
            <v>1.9.70</v>
          </cell>
          <cell r="D58">
            <v>244442901394.88</v>
          </cell>
          <cell r="E58">
            <v>0</v>
          </cell>
          <cell r="F58">
            <v>244442901394.88</v>
          </cell>
        </row>
        <row r="59">
          <cell r="C59" t="str">
            <v>1.9.70.07</v>
          </cell>
          <cell r="D59">
            <v>2826967615.79</v>
          </cell>
          <cell r="E59">
            <v>0</v>
          </cell>
          <cell r="F59">
            <v>2826967615.79</v>
          </cell>
        </row>
        <row r="60">
          <cell r="C60" t="str">
            <v>1.9.70.07.001</v>
          </cell>
          <cell r="D60">
            <v>2826967615.79</v>
          </cell>
          <cell r="E60">
            <v>0</v>
          </cell>
          <cell r="F60">
            <v>2826967615.79</v>
          </cell>
        </row>
        <row r="61">
          <cell r="C61" t="str">
            <v>1.9.70.08</v>
          </cell>
          <cell r="D61">
            <v>502769798.07999998</v>
          </cell>
          <cell r="E61">
            <v>0</v>
          </cell>
          <cell r="F61">
            <v>502769798.07999998</v>
          </cell>
        </row>
        <row r="62">
          <cell r="C62" t="str">
            <v>1.9.70.08.001</v>
          </cell>
          <cell r="D62">
            <v>502769798.07999998</v>
          </cell>
          <cell r="E62">
            <v>0</v>
          </cell>
          <cell r="F62">
            <v>502769798.07999998</v>
          </cell>
        </row>
        <row r="63">
          <cell r="C63" t="str">
            <v>1.9.70.08.002</v>
          </cell>
          <cell r="D63">
            <v>0</v>
          </cell>
          <cell r="E63">
            <v>0</v>
          </cell>
          <cell r="F63">
            <v>0</v>
          </cell>
        </row>
        <row r="64">
          <cell r="C64" t="str">
            <v>1.9.70.12</v>
          </cell>
          <cell r="D64">
            <v>241113163981.01001</v>
          </cell>
          <cell r="E64">
            <v>0</v>
          </cell>
          <cell r="F64">
            <v>241113163981.01001</v>
          </cell>
        </row>
        <row r="65">
          <cell r="C65" t="str">
            <v>1.9.70.12.001</v>
          </cell>
          <cell r="D65">
            <v>241113163981.01001</v>
          </cell>
          <cell r="E65">
            <v>0</v>
          </cell>
          <cell r="F65">
            <v>241113163981.01001</v>
          </cell>
        </row>
        <row r="66">
          <cell r="C66" t="str">
            <v>1.9.75</v>
          </cell>
          <cell r="D66">
            <v>-68148562772.089996</v>
          </cell>
          <cell r="E66">
            <v>0</v>
          </cell>
          <cell r="F66">
            <v>-68148562772.089996</v>
          </cell>
        </row>
        <row r="67">
          <cell r="C67" t="str">
            <v>1.9.75.07</v>
          </cell>
          <cell r="D67">
            <v>-2582176911.02</v>
          </cell>
          <cell r="E67">
            <v>0</v>
          </cell>
          <cell r="F67">
            <v>-2582176911.02</v>
          </cell>
        </row>
        <row r="68">
          <cell r="C68" t="str">
            <v>1.9.75.07.001</v>
          </cell>
          <cell r="D68">
            <v>-2582176911.02</v>
          </cell>
          <cell r="E68">
            <v>0</v>
          </cell>
          <cell r="F68">
            <v>-2582176911.02</v>
          </cell>
        </row>
        <row r="69">
          <cell r="C69" t="str">
            <v>1.9.75.08</v>
          </cell>
          <cell r="D69">
            <v>-500327861.06999999</v>
          </cell>
          <cell r="E69">
            <v>0</v>
          </cell>
          <cell r="F69">
            <v>-500327861.06999999</v>
          </cell>
        </row>
        <row r="70">
          <cell r="C70" t="str">
            <v>1.9.75.08.001</v>
          </cell>
          <cell r="D70">
            <v>-500327861.06999999</v>
          </cell>
          <cell r="E70">
            <v>0</v>
          </cell>
          <cell r="F70">
            <v>-500327861.06999999</v>
          </cell>
        </row>
        <row r="71">
          <cell r="C71" t="str">
            <v>1.9.75.11</v>
          </cell>
          <cell r="D71">
            <v>-65066058000</v>
          </cell>
          <cell r="F71">
            <v>-65066058000</v>
          </cell>
        </row>
        <row r="72">
          <cell r="C72" t="str">
            <v>1.9.75.11.001</v>
          </cell>
          <cell r="D72">
            <v>-65066058000</v>
          </cell>
          <cell r="F72">
            <v>-65066058000</v>
          </cell>
        </row>
        <row r="73">
          <cell r="C73" t="str">
            <v>1.9.86</v>
          </cell>
          <cell r="D73">
            <v>5078752.0999999996</v>
          </cell>
          <cell r="E73">
            <v>5078752.0999999996</v>
          </cell>
          <cell r="F73">
            <v>0</v>
          </cell>
        </row>
        <row r="74">
          <cell r="C74" t="str">
            <v>1.9.86.09</v>
          </cell>
          <cell r="D74">
            <v>5078752.0999999996</v>
          </cell>
          <cell r="E74">
            <v>5078752.0999999996</v>
          </cell>
          <cell r="F74">
            <v>0</v>
          </cell>
        </row>
        <row r="75">
          <cell r="C75" t="str">
            <v>1.9.86.09.001</v>
          </cell>
          <cell r="D75">
            <v>5078752.0999999996</v>
          </cell>
          <cell r="E75">
            <v>5078752.0999999996</v>
          </cell>
        </row>
        <row r="76">
          <cell r="C76" t="str">
            <v>1.9.89</v>
          </cell>
          <cell r="D76">
            <v>10455989618846.34</v>
          </cell>
          <cell r="E76">
            <v>0</v>
          </cell>
          <cell r="F76">
            <v>10455989618846.34</v>
          </cell>
        </row>
        <row r="77">
          <cell r="C77" t="str">
            <v>1.9.89.01</v>
          </cell>
          <cell r="D77">
            <v>10455989618846.34</v>
          </cell>
          <cell r="E77">
            <v>0</v>
          </cell>
          <cell r="F77">
            <v>10455989618846.34</v>
          </cell>
        </row>
        <row r="78">
          <cell r="C78" t="str">
            <v>1.9.89.01.001</v>
          </cell>
          <cell r="D78">
            <v>10455989618846.34</v>
          </cell>
          <cell r="E78">
            <v>0</v>
          </cell>
          <cell r="F78">
            <v>10455989618846.34</v>
          </cell>
        </row>
        <row r="79">
          <cell r="C79" t="str">
            <v>2.3</v>
          </cell>
          <cell r="D79">
            <v>20186216536343.301</v>
          </cell>
          <cell r="E79">
            <v>112491124043.54999</v>
          </cell>
          <cell r="F79">
            <v>20073725412299.75</v>
          </cell>
        </row>
        <row r="80">
          <cell r="C80" t="str">
            <v>2.3.14</v>
          </cell>
          <cell r="D80">
            <v>20186216536343.301</v>
          </cell>
          <cell r="E80">
            <v>112491124043.54999</v>
          </cell>
          <cell r="F80">
            <v>20073725412299.75</v>
          </cell>
        </row>
        <row r="81">
          <cell r="C81" t="str">
            <v>2.3.14.07</v>
          </cell>
          <cell r="D81">
            <v>336309575850.09998</v>
          </cell>
          <cell r="E81">
            <v>112491124043.54999</v>
          </cell>
          <cell r="F81">
            <v>223818451806.54999</v>
          </cell>
        </row>
        <row r="82">
          <cell r="C82" t="str">
            <v>2.3.14.07.001</v>
          </cell>
          <cell r="D82">
            <v>336309575850.09998</v>
          </cell>
          <cell r="E82">
            <v>112491124043.54999</v>
          </cell>
          <cell r="F82">
            <v>223818451806.54999</v>
          </cell>
        </row>
        <row r="83">
          <cell r="C83" t="str">
            <v>2.3.14.13</v>
          </cell>
          <cell r="D83">
            <v>19849906960493.199</v>
          </cell>
          <cell r="E83">
            <v>0</v>
          </cell>
          <cell r="F83">
            <v>19849906960493.199</v>
          </cell>
        </row>
        <row r="84">
          <cell r="C84" t="str">
            <v>2.3.14.13.001</v>
          </cell>
          <cell r="D84">
            <v>19849906960493.199</v>
          </cell>
          <cell r="E84">
            <v>0</v>
          </cell>
          <cell r="F84">
            <v>19849906960493.199</v>
          </cell>
        </row>
        <row r="85">
          <cell r="C85" t="str">
            <v>2.4.40</v>
          </cell>
          <cell r="D85">
            <v>83607000</v>
          </cell>
          <cell r="E85">
            <v>83607000</v>
          </cell>
          <cell r="F85">
            <v>0</v>
          </cell>
        </row>
        <row r="86">
          <cell r="C86" t="str">
            <v>2.4.40.11</v>
          </cell>
          <cell r="D86">
            <v>83607000</v>
          </cell>
          <cell r="E86">
            <v>83607000</v>
          </cell>
          <cell r="F86">
            <v>0</v>
          </cell>
        </row>
        <row r="87">
          <cell r="C87" t="str">
            <v>2.4.40.11.001</v>
          </cell>
          <cell r="D87">
            <v>83607000</v>
          </cell>
          <cell r="E87">
            <v>83607000</v>
          </cell>
          <cell r="F87">
            <v>0</v>
          </cell>
        </row>
        <row r="88">
          <cell r="C88" t="str">
            <v>2.4.40.14</v>
          </cell>
          <cell r="D88">
            <v>0</v>
          </cell>
          <cell r="E88">
            <v>0</v>
          </cell>
        </row>
        <row r="89">
          <cell r="C89" t="str">
            <v>2.4.40.14.001</v>
          </cell>
          <cell r="D89">
            <v>0</v>
          </cell>
          <cell r="E89">
            <v>0</v>
          </cell>
          <cell r="F89">
            <v>0</v>
          </cell>
        </row>
        <row r="90">
          <cell r="C90" t="str">
            <v>2.4.90.58</v>
          </cell>
          <cell r="D90">
            <v>0</v>
          </cell>
          <cell r="E90">
            <v>0</v>
          </cell>
        </row>
        <row r="91">
          <cell r="C91" t="str">
            <v>2.4.90.58.001</v>
          </cell>
          <cell r="D91">
            <v>0</v>
          </cell>
          <cell r="E91">
            <v>0</v>
          </cell>
          <cell r="F91">
            <v>0</v>
          </cell>
        </row>
        <row r="92">
          <cell r="C92" t="str">
            <v>2.7</v>
          </cell>
          <cell r="D92">
            <v>1328115211443.3701</v>
          </cell>
          <cell r="E92">
            <v>0</v>
          </cell>
          <cell r="F92">
            <v>1328115211443.3701</v>
          </cell>
        </row>
        <row r="93">
          <cell r="C93" t="str">
            <v>2.7.01</v>
          </cell>
          <cell r="D93">
            <v>1328115211443.3701</v>
          </cell>
          <cell r="E93">
            <v>0</v>
          </cell>
          <cell r="F93">
            <v>1328115211443.3701</v>
          </cell>
        </row>
        <row r="94">
          <cell r="C94" t="str">
            <v>2.7.01.01</v>
          </cell>
          <cell r="D94">
            <v>700976730</v>
          </cell>
          <cell r="E94">
            <v>0</v>
          </cell>
          <cell r="F94">
            <v>700976730</v>
          </cell>
        </row>
        <row r="95">
          <cell r="C95" t="str">
            <v>2.7.01.01.001</v>
          </cell>
          <cell r="D95">
            <v>700976730</v>
          </cell>
          <cell r="E95">
            <v>0</v>
          </cell>
          <cell r="F95">
            <v>700976730</v>
          </cell>
        </row>
        <row r="96">
          <cell r="C96" t="str">
            <v>2.7.01.03</v>
          </cell>
          <cell r="D96">
            <v>1326630286442.3701</v>
          </cell>
          <cell r="E96">
            <v>0</v>
          </cell>
          <cell r="F96">
            <v>1326630286442.3701</v>
          </cell>
        </row>
        <row r="97">
          <cell r="C97" t="str">
            <v>2.7.01.03.001</v>
          </cell>
          <cell r="D97">
            <v>1326630286442.3701</v>
          </cell>
          <cell r="E97">
            <v>0</v>
          </cell>
          <cell r="F97">
            <v>1326630286442.3701</v>
          </cell>
        </row>
        <row r="98">
          <cell r="C98" t="str">
            <v>2.7.01.05</v>
          </cell>
          <cell r="D98">
            <v>783948271</v>
          </cell>
          <cell r="E98">
            <v>0</v>
          </cell>
          <cell r="F98">
            <v>783948271</v>
          </cell>
        </row>
        <row r="99">
          <cell r="C99" t="str">
            <v>2.7.01.05.001</v>
          </cell>
          <cell r="D99">
            <v>783948271</v>
          </cell>
          <cell r="E99">
            <v>0</v>
          </cell>
          <cell r="F99">
            <v>783948271</v>
          </cell>
        </row>
        <row r="100">
          <cell r="C100" t="str">
            <v>2.7.01.90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 t="str">
            <v>2.7.01.90.001</v>
          </cell>
          <cell r="D101">
            <v>0</v>
          </cell>
          <cell r="F101">
            <v>0</v>
          </cell>
        </row>
        <row r="102">
          <cell r="C102" t="str">
            <v>2.7.07</v>
          </cell>
          <cell r="D102">
            <v>0</v>
          </cell>
          <cell r="F102">
            <v>0</v>
          </cell>
        </row>
        <row r="103">
          <cell r="C103" t="str">
            <v>2.7.07.02</v>
          </cell>
          <cell r="D103">
            <v>0</v>
          </cell>
          <cell r="F103">
            <v>0</v>
          </cell>
        </row>
        <row r="104">
          <cell r="C104" t="str">
            <v>2.7.07.02.001</v>
          </cell>
          <cell r="D104">
            <v>0</v>
          </cell>
          <cell r="F104">
            <v>0</v>
          </cell>
        </row>
        <row r="105">
          <cell r="C105" t="str">
            <v>2.9</v>
          </cell>
          <cell r="D105">
            <v>25524564193312.48</v>
          </cell>
          <cell r="E105">
            <v>17892798628.98</v>
          </cell>
          <cell r="F105">
            <v>25506671394683.5</v>
          </cell>
        </row>
        <row r="106">
          <cell r="C106" t="str">
            <v>2.9.02</v>
          </cell>
          <cell r="D106">
            <v>17892798628.98</v>
          </cell>
          <cell r="E106">
            <v>17892798628.98</v>
          </cell>
          <cell r="F106">
            <v>0</v>
          </cell>
        </row>
        <row r="107">
          <cell r="C107" t="str">
            <v>2.9.02.01</v>
          </cell>
          <cell r="D107">
            <v>17892798628.98</v>
          </cell>
          <cell r="E107">
            <v>17892798628.98</v>
          </cell>
          <cell r="F107">
            <v>0</v>
          </cell>
        </row>
        <row r="108">
          <cell r="C108" t="str">
            <v>2.9.02.01.001</v>
          </cell>
          <cell r="D108">
            <v>17892798628.98</v>
          </cell>
          <cell r="E108">
            <v>17892798628.98</v>
          </cell>
          <cell r="F108">
            <v>0</v>
          </cell>
        </row>
        <row r="109">
          <cell r="C109" t="str">
            <v>2.9.90</v>
          </cell>
          <cell r="D109">
            <v>25506671394683.5</v>
          </cell>
          <cell r="E109">
            <v>0</v>
          </cell>
          <cell r="F109">
            <v>25506671394683.5</v>
          </cell>
        </row>
        <row r="110">
          <cell r="C110" t="str">
            <v>2.9.90.04</v>
          </cell>
          <cell r="D110">
            <v>25506671394683.5</v>
          </cell>
          <cell r="E110">
            <v>0</v>
          </cell>
          <cell r="F110">
            <v>25506671394683.5</v>
          </cell>
        </row>
        <row r="111">
          <cell r="C111" t="str">
            <v>2.9.90.04.001</v>
          </cell>
          <cell r="D111">
            <v>25506671394683.5</v>
          </cell>
          <cell r="F111">
            <v>25506671394683.5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I182"/>
  <sheetViews>
    <sheetView tabSelected="1" zoomScaleNormal="100" workbookViewId="0">
      <selection activeCell="J12" sqref="J12"/>
    </sheetView>
  </sheetViews>
  <sheetFormatPr baseColWidth="10" defaultRowHeight="12.75" x14ac:dyDescent="0.2"/>
  <cols>
    <col min="1" max="1" width="3.140625" style="1" customWidth="1"/>
    <col min="2" max="2" width="8.5703125" style="2" customWidth="1"/>
    <col min="3" max="3" width="56.85546875" style="1" customWidth="1"/>
    <col min="4" max="4" width="25.5703125" style="42" customWidth="1"/>
    <col min="5" max="5" width="1.7109375" style="2" customWidth="1"/>
    <col min="6" max="6" width="24.5703125" style="1" customWidth="1"/>
    <col min="7" max="7" width="1.28515625" style="1" customWidth="1"/>
    <col min="8" max="8" width="6.140625" style="1" bestFit="1" customWidth="1"/>
    <col min="9" max="9" width="20.140625" style="1" bestFit="1" customWidth="1"/>
    <col min="10" max="16384" width="11.42578125" style="1"/>
  </cols>
  <sheetData>
    <row r="1" spans="2:8" ht="12.75" customHeight="1" x14ac:dyDescent="0.2">
      <c r="B1" s="121" t="s">
        <v>12</v>
      </c>
      <c r="C1" s="121"/>
      <c r="D1" s="121"/>
      <c r="E1" s="121"/>
      <c r="F1" s="121"/>
      <c r="G1" s="121"/>
      <c r="H1" s="121"/>
    </row>
    <row r="2" spans="2:8" ht="12.75" customHeight="1" x14ac:dyDescent="0.2">
      <c r="B2" s="121" t="s">
        <v>4</v>
      </c>
      <c r="C2" s="121"/>
      <c r="D2" s="121"/>
      <c r="E2" s="121"/>
      <c r="F2" s="121"/>
      <c r="G2" s="121"/>
      <c r="H2" s="121"/>
    </row>
    <row r="3" spans="2:8" ht="12.75" customHeight="1" x14ac:dyDescent="0.2">
      <c r="B3" s="122" t="s">
        <v>72</v>
      </c>
      <c r="C3" s="122"/>
      <c r="D3" s="122"/>
      <c r="E3" s="122"/>
      <c r="F3" s="122"/>
      <c r="G3" s="122"/>
      <c r="H3" s="122"/>
    </row>
    <row r="4" spans="2:8" ht="14.25" customHeight="1" x14ac:dyDescent="0.2">
      <c r="B4" s="123" t="s">
        <v>347</v>
      </c>
      <c r="C4" s="123"/>
      <c r="D4" s="123"/>
      <c r="E4" s="123"/>
      <c r="F4" s="123"/>
      <c r="G4" s="123"/>
      <c r="H4" s="123"/>
    </row>
    <row r="5" spans="2:8" ht="12.75" customHeight="1" x14ac:dyDescent="0.2">
      <c r="B5" s="123" t="s">
        <v>274</v>
      </c>
      <c r="C5" s="123"/>
      <c r="D5" s="123"/>
      <c r="E5" s="123"/>
      <c r="F5" s="123"/>
      <c r="G5" s="123"/>
      <c r="H5" s="123"/>
    </row>
    <row r="6" spans="2:8" ht="5.25" customHeight="1" x14ac:dyDescent="0.2"/>
    <row r="7" spans="2:8" x14ac:dyDescent="0.2">
      <c r="B7" s="45" t="s">
        <v>217</v>
      </c>
      <c r="C7" s="39" t="s">
        <v>76</v>
      </c>
      <c r="D7" s="96" t="s">
        <v>346</v>
      </c>
      <c r="E7" s="9"/>
      <c r="F7" s="96" t="s">
        <v>310</v>
      </c>
      <c r="G7" s="36"/>
      <c r="H7" s="37" t="s">
        <v>242</v>
      </c>
    </row>
    <row r="8" spans="2:8" ht="7.5" customHeight="1" x14ac:dyDescent="0.2">
      <c r="B8" s="35"/>
      <c r="C8" s="18"/>
      <c r="D8" s="36"/>
      <c r="E8" s="9"/>
      <c r="F8" s="36"/>
      <c r="G8" s="36"/>
    </row>
    <row r="9" spans="2:8" x14ac:dyDescent="0.2">
      <c r="B9" s="35"/>
      <c r="C9" s="34" t="s">
        <v>297</v>
      </c>
      <c r="D9" s="36"/>
      <c r="E9" s="9"/>
      <c r="F9" s="36"/>
      <c r="G9" s="36"/>
      <c r="H9" s="82" t="s">
        <v>282</v>
      </c>
    </row>
    <row r="10" spans="2:8" ht="5.25" customHeight="1" x14ac:dyDescent="0.2">
      <c r="B10" s="10"/>
      <c r="C10" s="7"/>
      <c r="D10" s="43"/>
      <c r="E10" s="8"/>
      <c r="F10" s="43"/>
      <c r="G10" s="43"/>
    </row>
    <row r="11" spans="2:8" x14ac:dyDescent="0.2">
      <c r="C11" s="5" t="s">
        <v>13</v>
      </c>
      <c r="D11" s="38">
        <v>200563305613.66</v>
      </c>
      <c r="E11" s="3"/>
      <c r="F11" s="38">
        <v>189969453549.72</v>
      </c>
      <c r="G11" s="3"/>
    </row>
    <row r="12" spans="2:8" ht="6.75" customHeight="1" x14ac:dyDescent="0.2">
      <c r="D12" s="4"/>
      <c r="E12" s="4"/>
      <c r="F12" s="4"/>
      <c r="G12" s="4"/>
    </row>
    <row r="13" spans="2:8" x14ac:dyDescent="0.2">
      <c r="B13" s="35" t="s">
        <v>218</v>
      </c>
      <c r="C13" s="5" t="s">
        <v>61</v>
      </c>
      <c r="D13" s="38">
        <v>651344748.40999997</v>
      </c>
      <c r="E13" s="3"/>
      <c r="F13" s="38">
        <v>671945887.05999994</v>
      </c>
      <c r="G13" s="3"/>
      <c r="H13" s="62"/>
    </row>
    <row r="14" spans="2:8" x14ac:dyDescent="0.2">
      <c r="B14" s="49" t="s">
        <v>77</v>
      </c>
      <c r="C14" s="86" t="s">
        <v>14</v>
      </c>
      <c r="D14" s="4">
        <v>50581000</v>
      </c>
      <c r="E14" s="4"/>
      <c r="F14" s="4">
        <v>50581000</v>
      </c>
      <c r="G14" s="4"/>
      <c r="H14" s="4"/>
    </row>
    <row r="15" spans="2:8" x14ac:dyDescent="0.2">
      <c r="B15" s="10" t="s">
        <v>78</v>
      </c>
      <c r="C15" s="17" t="s">
        <v>62</v>
      </c>
      <c r="D15" s="4">
        <v>598108490.40999997</v>
      </c>
      <c r="E15" s="4"/>
      <c r="F15" s="4">
        <v>618709629.05999994</v>
      </c>
      <c r="G15" s="4"/>
      <c r="H15" s="44"/>
    </row>
    <row r="16" spans="2:8" ht="12.75" customHeight="1" x14ac:dyDescent="0.2">
      <c r="B16" s="10" t="s">
        <v>79</v>
      </c>
      <c r="C16" s="17" t="s">
        <v>28</v>
      </c>
      <c r="D16" s="4">
        <v>2655258</v>
      </c>
      <c r="E16" s="4"/>
      <c r="F16" s="4">
        <v>2655258</v>
      </c>
      <c r="G16" s="4"/>
      <c r="H16" s="44"/>
    </row>
    <row r="17" spans="2:9" ht="5.25" customHeight="1" x14ac:dyDescent="0.2">
      <c r="B17" s="10"/>
      <c r="D17" s="4"/>
      <c r="E17" s="4"/>
      <c r="F17" s="4"/>
      <c r="G17" s="4"/>
    </row>
    <row r="18" spans="2:9" x14ac:dyDescent="0.2">
      <c r="B18" s="35" t="s">
        <v>219</v>
      </c>
      <c r="C18" s="5" t="s">
        <v>207</v>
      </c>
      <c r="D18" s="38">
        <v>17500077083.529999</v>
      </c>
      <c r="E18" s="3"/>
      <c r="F18" s="38">
        <v>22833678530.57</v>
      </c>
      <c r="G18" s="3"/>
      <c r="H18" s="62"/>
    </row>
    <row r="19" spans="2:9" ht="9.75" customHeight="1" x14ac:dyDescent="0.2">
      <c r="B19" s="8"/>
      <c r="C19" s="5"/>
      <c r="D19" s="4"/>
      <c r="E19" s="4"/>
      <c r="F19" s="4"/>
      <c r="G19" s="4"/>
    </row>
    <row r="20" spans="2:9" x14ac:dyDescent="0.2">
      <c r="B20" s="8"/>
      <c r="C20" s="5" t="s">
        <v>209</v>
      </c>
      <c r="D20" s="38">
        <v>17161559961.58</v>
      </c>
      <c r="E20" s="3"/>
      <c r="F20" s="38">
        <v>22610002723.869999</v>
      </c>
      <c r="G20" s="4"/>
    </row>
    <row r="21" spans="2:9" x14ac:dyDescent="0.2">
      <c r="B21" s="65" t="s">
        <v>80</v>
      </c>
      <c r="C21" s="17" t="s">
        <v>68</v>
      </c>
      <c r="D21" s="118">
        <v>17161559961.58</v>
      </c>
      <c r="E21" s="3"/>
      <c r="F21" s="44">
        <v>22610002723.869999</v>
      </c>
      <c r="G21" s="4"/>
      <c r="H21" s="17"/>
    </row>
    <row r="22" spans="2:9" x14ac:dyDescent="0.2">
      <c r="B22" s="17" t="s">
        <v>81</v>
      </c>
      <c r="C22" s="17" t="s">
        <v>29</v>
      </c>
      <c r="D22" s="4">
        <v>0</v>
      </c>
      <c r="E22" s="4"/>
      <c r="F22" s="4">
        <v>0</v>
      </c>
      <c r="G22" s="4"/>
      <c r="H22" s="4"/>
    </row>
    <row r="23" spans="2:9" ht="7.5" customHeight="1" x14ac:dyDescent="0.2">
      <c r="B23" s="8"/>
      <c r="C23" s="5"/>
      <c r="D23" s="4"/>
      <c r="E23" s="4"/>
      <c r="F23" s="4"/>
      <c r="G23" s="4"/>
    </row>
    <row r="24" spans="2:9" x14ac:dyDescent="0.2">
      <c r="B24" s="8"/>
      <c r="C24" s="5" t="s">
        <v>208</v>
      </c>
      <c r="D24" s="38">
        <v>338517121.94999999</v>
      </c>
      <c r="E24" s="3"/>
      <c r="F24" s="38">
        <v>223675806.69999999</v>
      </c>
      <c r="G24" s="4"/>
      <c r="I24" s="4"/>
    </row>
    <row r="25" spans="2:9" ht="26.25" customHeight="1" x14ac:dyDescent="0.2">
      <c r="B25" s="116" t="s">
        <v>248</v>
      </c>
      <c r="C25" s="87" t="s">
        <v>249</v>
      </c>
      <c r="D25" s="60">
        <v>96503809</v>
      </c>
      <c r="E25" s="3"/>
      <c r="F25" s="60">
        <v>96503809</v>
      </c>
      <c r="G25" s="44"/>
      <c r="H25" s="17"/>
    </row>
    <row r="26" spans="2:9" x14ac:dyDescent="0.2">
      <c r="B26" s="87" t="s">
        <v>81</v>
      </c>
      <c r="C26" s="87" t="s">
        <v>29</v>
      </c>
      <c r="D26" s="118">
        <v>242013312.94999999</v>
      </c>
      <c r="E26" s="4"/>
      <c r="F26" s="4">
        <v>127171997.7</v>
      </c>
      <c r="G26" s="4"/>
      <c r="H26" s="4"/>
    </row>
    <row r="27" spans="2:9" ht="8.25" customHeight="1" x14ac:dyDescent="0.2">
      <c r="B27" s="10"/>
      <c r="D27" s="4"/>
      <c r="E27" s="4"/>
      <c r="F27" s="4"/>
      <c r="G27" s="4"/>
    </row>
    <row r="28" spans="2:9" x14ac:dyDescent="0.2">
      <c r="B28" s="35" t="s">
        <v>307</v>
      </c>
      <c r="C28" s="5" t="s">
        <v>308</v>
      </c>
      <c r="D28" s="38">
        <v>0</v>
      </c>
      <c r="E28" s="3"/>
      <c r="F28" s="38">
        <v>6615552</v>
      </c>
      <c r="G28" s="4"/>
    </row>
    <row r="29" spans="2:9" x14ac:dyDescent="0.2">
      <c r="B29" s="65" t="s">
        <v>306</v>
      </c>
      <c r="C29" s="17" t="s">
        <v>309</v>
      </c>
      <c r="D29" s="44">
        <v>0</v>
      </c>
      <c r="E29" s="4"/>
      <c r="F29" s="4">
        <v>6615552</v>
      </c>
      <c r="G29" s="4"/>
    </row>
    <row r="30" spans="2:9" ht="4.5" customHeight="1" x14ac:dyDescent="0.2">
      <c r="B30" s="10"/>
      <c r="D30" s="4"/>
      <c r="E30" s="4"/>
      <c r="F30" s="4"/>
      <c r="G30" s="4"/>
    </row>
    <row r="31" spans="2:9" x14ac:dyDescent="0.2">
      <c r="B31" s="35" t="s">
        <v>220</v>
      </c>
      <c r="C31" s="5" t="s">
        <v>25</v>
      </c>
      <c r="D31" s="38">
        <v>182411883781.72</v>
      </c>
      <c r="E31" s="3"/>
      <c r="F31" s="38">
        <v>166457213580.09</v>
      </c>
      <c r="G31" s="3"/>
      <c r="H31" s="83"/>
      <c r="I31" s="4"/>
    </row>
    <row r="32" spans="2:9" x14ac:dyDescent="0.2">
      <c r="B32" s="64" t="s">
        <v>82</v>
      </c>
      <c r="C32" s="17" t="s">
        <v>20</v>
      </c>
      <c r="D32" s="4">
        <v>0</v>
      </c>
      <c r="E32" s="4"/>
      <c r="F32" s="4">
        <v>0</v>
      </c>
      <c r="G32" s="4"/>
      <c r="H32" s="4"/>
    </row>
    <row r="33" spans="2:8" x14ac:dyDescent="0.2">
      <c r="B33" s="64" t="s">
        <v>83</v>
      </c>
      <c r="C33" s="87" t="s">
        <v>15</v>
      </c>
      <c r="D33" s="4">
        <v>182399645026.87</v>
      </c>
      <c r="E33" s="4"/>
      <c r="F33" s="4">
        <v>166452134827.98999</v>
      </c>
      <c r="G33" s="4"/>
      <c r="H33" s="4"/>
    </row>
    <row r="34" spans="2:8" x14ac:dyDescent="0.2">
      <c r="B34" s="64" t="s">
        <v>299</v>
      </c>
      <c r="C34" s="86" t="s">
        <v>302</v>
      </c>
      <c r="D34" s="4">
        <v>12238754.85</v>
      </c>
      <c r="E34" s="4"/>
      <c r="F34" s="4">
        <v>5078752.0999999996</v>
      </c>
      <c r="G34" s="4"/>
    </row>
    <row r="35" spans="2:8" x14ac:dyDescent="0.2">
      <c r="B35" s="10"/>
      <c r="D35" s="4"/>
      <c r="E35" s="4"/>
      <c r="F35" s="4"/>
      <c r="G35" s="4"/>
    </row>
    <row r="36" spans="2:8" x14ac:dyDescent="0.2">
      <c r="C36" s="5" t="s">
        <v>17</v>
      </c>
      <c r="D36" s="38">
        <v>84403588115957.203</v>
      </c>
      <c r="E36" s="3"/>
      <c r="F36" s="38">
        <v>86159340134958.266</v>
      </c>
      <c r="G36" s="3"/>
    </row>
    <row r="37" spans="2:8" x14ac:dyDescent="0.2">
      <c r="C37" s="5"/>
      <c r="D37" s="3"/>
      <c r="E37" s="3"/>
      <c r="F37" s="3"/>
      <c r="G37" s="3"/>
    </row>
    <row r="38" spans="2:8" x14ac:dyDescent="0.2">
      <c r="B38" s="35" t="s">
        <v>218</v>
      </c>
      <c r="C38" s="5" t="s">
        <v>61</v>
      </c>
      <c r="D38" s="38">
        <v>0</v>
      </c>
      <c r="E38" s="3"/>
      <c r="F38" s="38">
        <v>0</v>
      </c>
      <c r="G38" s="3"/>
      <c r="H38" s="83"/>
    </row>
    <row r="39" spans="2:8" x14ac:dyDescent="0.2">
      <c r="B39" s="10" t="s">
        <v>79</v>
      </c>
      <c r="C39" s="17" t="s">
        <v>28</v>
      </c>
      <c r="D39" s="4">
        <v>0</v>
      </c>
      <c r="E39" s="3"/>
      <c r="F39" s="44">
        <v>0</v>
      </c>
      <c r="G39" s="44"/>
    </row>
    <row r="40" spans="2:8" ht="9" customHeight="1" x14ac:dyDescent="0.2">
      <c r="C40" s="5"/>
      <c r="D40" s="3"/>
      <c r="E40" s="3"/>
      <c r="F40" s="3"/>
      <c r="G40" s="3"/>
    </row>
    <row r="41" spans="2:8" x14ac:dyDescent="0.2">
      <c r="B41" s="35" t="s">
        <v>219</v>
      </c>
      <c r="C41" s="5" t="s">
        <v>207</v>
      </c>
      <c r="D41" s="38">
        <v>123326234820.89995</v>
      </c>
      <c r="E41" s="3"/>
      <c r="F41" s="38">
        <v>122981274821.78995</v>
      </c>
      <c r="G41" s="3"/>
      <c r="H41" s="83"/>
    </row>
    <row r="42" spans="2:8" ht="5.25" customHeight="1" x14ac:dyDescent="0.2">
      <c r="C42" s="5"/>
      <c r="D42" s="3"/>
      <c r="E42" s="3"/>
      <c r="F42" s="3"/>
      <c r="G42" s="3"/>
    </row>
    <row r="43" spans="2:8" x14ac:dyDescent="0.2">
      <c r="B43" s="8"/>
      <c r="C43" s="5" t="s">
        <v>206</v>
      </c>
      <c r="D43" s="38">
        <v>44305283027.509995</v>
      </c>
      <c r="E43" s="3"/>
      <c r="F43" s="38">
        <v>43960323027.399994</v>
      </c>
      <c r="G43" s="3"/>
    </row>
    <row r="44" spans="2:8" x14ac:dyDescent="0.2">
      <c r="B44" s="10" t="s">
        <v>80</v>
      </c>
      <c r="C44" s="17" t="s">
        <v>68</v>
      </c>
      <c r="D44" s="119">
        <v>67978209643.559998</v>
      </c>
      <c r="E44" s="4"/>
      <c r="F44" s="4">
        <v>67633249643.449997</v>
      </c>
      <c r="G44" s="3"/>
      <c r="H44" s="4"/>
    </row>
    <row r="45" spans="2:8" x14ac:dyDescent="0.2">
      <c r="B45" s="10" t="s">
        <v>235</v>
      </c>
      <c r="C45" s="17" t="s">
        <v>241</v>
      </c>
      <c r="D45" s="118">
        <v>23672926616.049999</v>
      </c>
      <c r="E45" s="119"/>
      <c r="F45" s="119">
        <v>23672926616.049999</v>
      </c>
      <c r="G45" s="3"/>
      <c r="H45" s="17"/>
    </row>
    <row r="46" spans="2:8" ht="4.5" customHeight="1" x14ac:dyDescent="0.2">
      <c r="B46" s="10"/>
      <c r="D46" s="4"/>
      <c r="E46" s="4"/>
      <c r="F46" s="4"/>
      <c r="G46" s="3"/>
      <c r="H46" s="17"/>
    </row>
    <row r="47" spans="2:8" x14ac:dyDescent="0.2">
      <c r="B47" s="8"/>
      <c r="C47" s="5" t="s">
        <v>193</v>
      </c>
      <c r="D47" s="38">
        <v>79020951793.389954</v>
      </c>
      <c r="E47" s="3"/>
      <c r="F47" s="38">
        <v>79020951794.389954</v>
      </c>
      <c r="G47" s="3"/>
    </row>
    <row r="48" spans="2:8" ht="25.5" x14ac:dyDescent="0.2">
      <c r="B48" s="65" t="s">
        <v>248</v>
      </c>
      <c r="C48" s="87" t="s">
        <v>249</v>
      </c>
      <c r="D48" s="117">
        <v>0</v>
      </c>
      <c r="E48" s="117"/>
      <c r="F48" s="117">
        <v>0</v>
      </c>
      <c r="G48" s="3"/>
    </row>
    <row r="49" spans="2:9" x14ac:dyDescent="0.2">
      <c r="B49" s="10" t="s">
        <v>81</v>
      </c>
      <c r="C49" s="17" t="s">
        <v>29</v>
      </c>
      <c r="D49" s="4">
        <v>9263851416.8199997</v>
      </c>
      <c r="E49" s="4"/>
      <c r="F49" s="4">
        <v>9263851417.8199997</v>
      </c>
      <c r="G49" s="3"/>
      <c r="H49" s="4"/>
      <c r="I49" s="4"/>
    </row>
    <row r="50" spans="2:9" x14ac:dyDescent="0.2">
      <c r="B50" s="10" t="s">
        <v>266</v>
      </c>
      <c r="C50" s="17" t="s">
        <v>269</v>
      </c>
      <c r="D50" s="4">
        <v>387305028593.59998</v>
      </c>
      <c r="E50" s="4"/>
      <c r="F50" s="4">
        <v>387305028593.59998</v>
      </c>
      <c r="G50" s="3"/>
      <c r="H50" s="4"/>
      <c r="I50" s="4"/>
    </row>
    <row r="51" spans="2:9" x14ac:dyDescent="0.2">
      <c r="B51" s="10" t="s">
        <v>235</v>
      </c>
      <c r="C51" s="17" t="s">
        <v>241</v>
      </c>
      <c r="D51" s="4">
        <v>317547928217.03003</v>
      </c>
      <c r="E51" s="4"/>
      <c r="F51" s="4">
        <v>317547928217.03003</v>
      </c>
      <c r="G51" s="3"/>
      <c r="H51" s="4"/>
      <c r="I51" s="4"/>
    </row>
    <row r="52" spans="2:9" ht="7.5" customHeight="1" x14ac:dyDescent="0.2">
      <c r="B52" s="10"/>
      <c r="D52" s="4"/>
      <c r="E52" s="4"/>
      <c r="F52" s="4"/>
      <c r="G52" s="4"/>
    </row>
    <row r="53" spans="2:9" x14ac:dyDescent="0.2">
      <c r="B53" s="35" t="s">
        <v>221</v>
      </c>
      <c r="C53" s="5" t="s">
        <v>5</v>
      </c>
      <c r="D53" s="38">
        <v>3073639930006.4502</v>
      </c>
      <c r="E53" s="3"/>
      <c r="F53" s="38">
        <v>3054206364946.5195</v>
      </c>
      <c r="G53" s="3"/>
      <c r="H53" s="84"/>
    </row>
    <row r="54" spans="2:9" x14ac:dyDescent="0.2">
      <c r="B54" s="64" t="s">
        <v>85</v>
      </c>
      <c r="C54" s="17" t="s">
        <v>74</v>
      </c>
      <c r="D54" s="4">
        <v>196168429.80000001</v>
      </c>
      <c r="E54" s="3"/>
      <c r="F54" s="4">
        <v>317755975.98000002</v>
      </c>
      <c r="G54" s="4"/>
      <c r="H54" s="4"/>
    </row>
    <row r="55" spans="2:9" x14ac:dyDescent="0.2">
      <c r="B55" s="64" t="s">
        <v>86</v>
      </c>
      <c r="C55" s="17" t="s">
        <v>30</v>
      </c>
      <c r="D55" s="4">
        <v>337094915.02999997</v>
      </c>
      <c r="E55" s="4"/>
      <c r="F55" s="4">
        <v>30514350.57</v>
      </c>
      <c r="G55" s="4"/>
      <c r="H55" s="4"/>
    </row>
    <row r="56" spans="2:9" x14ac:dyDescent="0.2">
      <c r="B56" s="64" t="s">
        <v>87</v>
      </c>
      <c r="C56" s="17" t="s">
        <v>31</v>
      </c>
      <c r="D56" s="4">
        <v>0</v>
      </c>
      <c r="E56" s="4"/>
      <c r="F56" s="4">
        <v>323732673</v>
      </c>
      <c r="G56" s="4"/>
      <c r="H56" s="4"/>
    </row>
    <row r="57" spans="2:9" x14ac:dyDescent="0.2">
      <c r="B57" s="64" t="s">
        <v>88</v>
      </c>
      <c r="C57" s="17" t="s">
        <v>18</v>
      </c>
      <c r="D57" s="4">
        <v>562198963.44000006</v>
      </c>
      <c r="E57" s="4"/>
      <c r="F57" s="4">
        <v>679700034.44000006</v>
      </c>
      <c r="G57" s="4"/>
      <c r="H57" s="4"/>
    </row>
    <row r="58" spans="2:9" x14ac:dyDescent="0.2">
      <c r="B58" s="64" t="s">
        <v>89</v>
      </c>
      <c r="C58" s="17" t="s">
        <v>32</v>
      </c>
      <c r="D58" s="4">
        <v>843400</v>
      </c>
      <c r="E58" s="4"/>
      <c r="F58" s="4">
        <v>843400</v>
      </c>
      <c r="G58" s="4"/>
      <c r="H58" s="4"/>
    </row>
    <row r="59" spans="2:9" x14ac:dyDescent="0.2">
      <c r="B59" s="64" t="s">
        <v>90</v>
      </c>
      <c r="C59" s="86" t="s">
        <v>33</v>
      </c>
      <c r="D59" s="4">
        <v>6294406196.2399998</v>
      </c>
      <c r="E59" s="4"/>
      <c r="F59" s="4">
        <v>7060486969.5299997</v>
      </c>
      <c r="G59" s="4"/>
      <c r="H59" s="4"/>
    </row>
    <row r="60" spans="2:9" x14ac:dyDescent="0.2">
      <c r="B60" s="64" t="s">
        <v>91</v>
      </c>
      <c r="C60" s="86" t="s">
        <v>19</v>
      </c>
      <c r="D60" s="4">
        <v>5445059582.1199999</v>
      </c>
      <c r="E60" s="4"/>
      <c r="F60" s="4">
        <v>5814054965.1899996</v>
      </c>
      <c r="G60" s="4"/>
      <c r="H60" s="4"/>
    </row>
    <row r="61" spans="2:9" x14ac:dyDescent="0.2">
      <c r="B61" s="64" t="s">
        <v>92</v>
      </c>
      <c r="C61" s="86" t="s">
        <v>34</v>
      </c>
      <c r="D61" s="4">
        <v>826082828.39999998</v>
      </c>
      <c r="E61" s="4"/>
      <c r="F61" s="4">
        <v>826082828.39999998</v>
      </c>
      <c r="G61" s="4"/>
      <c r="H61" s="4"/>
    </row>
    <row r="62" spans="2:9" x14ac:dyDescent="0.2">
      <c r="B62" s="64" t="s">
        <v>93</v>
      </c>
      <c r="C62" s="86" t="s">
        <v>35</v>
      </c>
      <c r="D62" s="4">
        <v>7947919.9000000004</v>
      </c>
      <c r="E62" s="4"/>
      <c r="F62" s="4">
        <v>9576519.9000000004</v>
      </c>
      <c r="G62" s="4"/>
      <c r="H62" s="4"/>
    </row>
    <row r="63" spans="2:9" x14ac:dyDescent="0.2">
      <c r="B63" s="64" t="s">
        <v>94</v>
      </c>
      <c r="C63" s="86" t="s">
        <v>36</v>
      </c>
      <c r="D63" s="4">
        <v>3078760871574.1899</v>
      </c>
      <c r="E63" s="4"/>
      <c r="F63" s="4">
        <v>3058959248694.25</v>
      </c>
      <c r="G63" s="4"/>
      <c r="H63" s="4"/>
    </row>
    <row r="64" spans="2:9" x14ac:dyDescent="0.2">
      <c r="B64" s="64" t="s">
        <v>95</v>
      </c>
      <c r="C64" s="86" t="s">
        <v>63</v>
      </c>
      <c r="D64" s="4">
        <v>18790743802.669998</v>
      </c>
      <c r="E64" s="4"/>
      <c r="F64" s="4">
        <v>19815631464.740002</v>
      </c>
      <c r="G64" s="4"/>
      <c r="H64" s="4"/>
    </row>
    <row r="65" spans="2:9" ht="6.75" customHeight="1" x14ac:dyDescent="0.2">
      <c r="B65" s="10"/>
      <c r="D65" s="4"/>
      <c r="E65" s="4"/>
      <c r="F65" s="4"/>
      <c r="G65" s="4"/>
    </row>
    <row r="66" spans="2:9" x14ac:dyDescent="0.2">
      <c r="B66" s="35" t="s">
        <v>222</v>
      </c>
      <c r="C66" s="5" t="s">
        <v>69</v>
      </c>
      <c r="D66" s="38">
        <v>64723194422830.508</v>
      </c>
      <c r="E66" s="3"/>
      <c r="F66" s="38">
        <v>65295995475640.93</v>
      </c>
      <c r="G66" s="3"/>
      <c r="H66" s="84"/>
    </row>
    <row r="67" spans="2:9" x14ac:dyDescent="0.2">
      <c r="B67" s="10" t="s">
        <v>96</v>
      </c>
      <c r="C67" s="86" t="s">
        <v>37</v>
      </c>
      <c r="D67" s="4">
        <v>37808216415555.797</v>
      </c>
      <c r="E67" s="4"/>
      <c r="F67" s="4">
        <v>38345639523625.5</v>
      </c>
      <c r="G67" s="4"/>
      <c r="H67" s="4"/>
    </row>
    <row r="68" spans="2:9" x14ac:dyDescent="0.2">
      <c r="B68" s="10" t="s">
        <v>97</v>
      </c>
      <c r="C68" s="86" t="s">
        <v>38</v>
      </c>
      <c r="D68" s="4">
        <v>1899099541065.6899</v>
      </c>
      <c r="E68" s="4"/>
      <c r="F68" s="4">
        <v>1892092388823.0601</v>
      </c>
      <c r="G68" s="4"/>
      <c r="H68" s="4"/>
    </row>
    <row r="69" spans="2:9" x14ac:dyDescent="0.2">
      <c r="B69" s="10" t="s">
        <v>98</v>
      </c>
      <c r="C69" s="86" t="s">
        <v>39</v>
      </c>
      <c r="D69" s="4">
        <v>25984164161732.199</v>
      </c>
      <c r="E69" s="4"/>
      <c r="F69" s="4">
        <v>26019351522947.898</v>
      </c>
      <c r="G69" s="4"/>
      <c r="H69" s="4"/>
    </row>
    <row r="70" spans="2:9" x14ac:dyDescent="0.2">
      <c r="B70" s="10" t="s">
        <v>99</v>
      </c>
      <c r="C70" s="86" t="s">
        <v>293</v>
      </c>
      <c r="D70" s="4">
        <v>765340852367.46997</v>
      </c>
      <c r="E70" s="4"/>
      <c r="F70" s="4">
        <v>758143116599.81995</v>
      </c>
      <c r="G70" s="4"/>
      <c r="H70" s="4"/>
    </row>
    <row r="71" spans="2:9" ht="25.5" x14ac:dyDescent="0.2">
      <c r="B71" s="10" t="s">
        <v>256</v>
      </c>
      <c r="C71" s="86" t="s">
        <v>260</v>
      </c>
      <c r="D71" s="4">
        <v>202944843155.70999</v>
      </c>
      <c r="E71" s="4"/>
      <c r="F71" s="4">
        <v>202944843155.70999</v>
      </c>
      <c r="G71" s="4"/>
      <c r="H71" s="4"/>
    </row>
    <row r="72" spans="2:9" x14ac:dyDescent="0.2">
      <c r="B72" s="10" t="s">
        <v>189</v>
      </c>
      <c r="C72" s="1" t="s">
        <v>188</v>
      </c>
      <c r="D72" s="4">
        <v>0</v>
      </c>
      <c r="E72" s="4"/>
      <c r="F72" s="4">
        <v>0</v>
      </c>
      <c r="G72" s="4"/>
      <c r="H72" s="4"/>
    </row>
    <row r="73" spans="2:9" ht="9" customHeight="1" x14ac:dyDescent="0.2"/>
    <row r="74" spans="2:9" x14ac:dyDescent="0.2">
      <c r="B74" s="35" t="s">
        <v>220</v>
      </c>
      <c r="C74" s="5" t="s">
        <v>25</v>
      </c>
      <c r="D74" s="38">
        <v>16483427528299.342</v>
      </c>
      <c r="E74" s="3"/>
      <c r="F74" s="38">
        <v>17686157019549.02</v>
      </c>
      <c r="G74" s="3"/>
      <c r="H74" s="84"/>
      <c r="I74" s="4"/>
    </row>
    <row r="75" spans="2:9" x14ac:dyDescent="0.2">
      <c r="B75" s="10" t="s">
        <v>83</v>
      </c>
      <c r="C75" s="17" t="s">
        <v>15</v>
      </c>
      <c r="D75" s="4">
        <v>6391398555371.3301</v>
      </c>
      <c r="E75" s="4"/>
      <c r="F75" s="4">
        <v>7053763157181.9297</v>
      </c>
      <c r="G75" s="4"/>
      <c r="H75" s="4"/>
      <c r="I75" s="4"/>
    </row>
    <row r="76" spans="2:9" x14ac:dyDescent="0.2">
      <c r="B76" s="10" t="s">
        <v>84</v>
      </c>
      <c r="C76" s="88" t="s">
        <v>16</v>
      </c>
      <c r="D76" s="4">
        <v>109904898</v>
      </c>
      <c r="E76" s="4"/>
      <c r="F76" s="4">
        <v>109904898</v>
      </c>
      <c r="G76" s="4"/>
      <c r="H76" s="4"/>
    </row>
    <row r="77" spans="2:9" x14ac:dyDescent="0.2">
      <c r="B77" s="10" t="s">
        <v>100</v>
      </c>
      <c r="C77" s="86" t="s">
        <v>40</v>
      </c>
      <c r="D77" s="4">
        <v>245049407858.72</v>
      </c>
      <c r="E77" s="4"/>
      <c r="F77" s="4">
        <v>244442901394.88</v>
      </c>
      <c r="G77" s="4"/>
      <c r="H77" s="4"/>
    </row>
    <row r="78" spans="2:9" x14ac:dyDescent="0.2">
      <c r="B78" s="10" t="s">
        <v>101</v>
      </c>
      <c r="C78" s="86" t="s">
        <v>64</v>
      </c>
      <c r="D78" s="4">
        <v>68210295263.040001</v>
      </c>
      <c r="E78" s="4"/>
      <c r="F78" s="4">
        <v>68148562772.089996</v>
      </c>
      <c r="G78" s="4"/>
      <c r="H78" s="4"/>
    </row>
    <row r="79" spans="2:9" ht="28.5" customHeight="1" x14ac:dyDescent="0.2">
      <c r="B79" s="66" t="s">
        <v>102</v>
      </c>
      <c r="C79" s="86" t="s">
        <v>243</v>
      </c>
      <c r="D79" s="4">
        <v>9915079955434.3301</v>
      </c>
      <c r="E79" s="89"/>
      <c r="F79" s="60">
        <v>10455989618846.301</v>
      </c>
      <c r="G79" s="60"/>
      <c r="H79" s="4"/>
    </row>
    <row r="80" spans="2:9" x14ac:dyDescent="0.2">
      <c r="B80" s="10"/>
      <c r="C80" s="35" t="s">
        <v>298</v>
      </c>
      <c r="D80" s="38">
        <v>84604151421570.859</v>
      </c>
      <c r="E80" s="3"/>
      <c r="F80" s="38">
        <v>86349309588507.984</v>
      </c>
      <c r="G80" s="3"/>
    </row>
    <row r="81" spans="2:9" x14ac:dyDescent="0.2">
      <c r="D81" s="4"/>
      <c r="E81" s="1"/>
      <c r="F81" s="4"/>
      <c r="G81" s="4"/>
    </row>
    <row r="82" spans="2:9" x14ac:dyDescent="0.2">
      <c r="B82" s="45" t="s">
        <v>217</v>
      </c>
      <c r="C82" s="39" t="s">
        <v>76</v>
      </c>
      <c r="D82" s="96" t="s">
        <v>346</v>
      </c>
      <c r="E82" s="9"/>
      <c r="F82" s="37" t="s">
        <v>310</v>
      </c>
      <c r="G82" s="36"/>
    </row>
    <row r="83" spans="2:9" x14ac:dyDescent="0.2">
      <c r="B83" s="35"/>
      <c r="C83" s="35"/>
      <c r="D83" s="9"/>
      <c r="E83" s="9"/>
      <c r="F83" s="9"/>
      <c r="G83" s="9"/>
    </row>
    <row r="84" spans="2:9" x14ac:dyDescent="0.2">
      <c r="B84" s="35"/>
      <c r="C84" s="34" t="s">
        <v>294</v>
      </c>
      <c r="D84" s="9"/>
      <c r="E84" s="9"/>
      <c r="F84" s="9"/>
      <c r="G84" s="9"/>
      <c r="H84" s="85" t="s">
        <v>283</v>
      </c>
    </row>
    <row r="85" spans="2:9" x14ac:dyDescent="0.2">
      <c r="C85" s="5"/>
      <c r="D85" s="3"/>
      <c r="E85" s="3"/>
      <c r="F85" s="3"/>
      <c r="G85" s="3"/>
    </row>
    <row r="86" spans="2:9" x14ac:dyDescent="0.2">
      <c r="C86" s="5" t="s">
        <v>21</v>
      </c>
      <c r="D86" s="38">
        <v>3595866834056.23</v>
      </c>
      <c r="E86" s="3"/>
      <c r="F86" s="38">
        <v>3613386414198.2397</v>
      </c>
      <c r="G86" s="3"/>
    </row>
    <row r="87" spans="2:9" x14ac:dyDescent="0.2">
      <c r="D87" s="4"/>
      <c r="E87" s="4"/>
      <c r="F87" s="4"/>
      <c r="G87" s="4"/>
    </row>
    <row r="88" spans="2:9" x14ac:dyDescent="0.2">
      <c r="B88" s="35" t="s">
        <v>103</v>
      </c>
      <c r="C88" s="5" t="s">
        <v>66</v>
      </c>
      <c r="D88" s="38">
        <v>112491124043.54999</v>
      </c>
      <c r="E88" s="3"/>
      <c r="F88" s="38">
        <v>112491124043.54999</v>
      </c>
      <c r="G88" s="3"/>
      <c r="H88" s="82"/>
    </row>
    <row r="89" spans="2:9" x14ac:dyDescent="0.2">
      <c r="B89" s="65" t="s">
        <v>116</v>
      </c>
      <c r="C89" s="87" t="s">
        <v>41</v>
      </c>
      <c r="D89" s="4">
        <v>112491124043.54999</v>
      </c>
      <c r="E89" s="4"/>
      <c r="F89" s="4">
        <v>112491124043.54999</v>
      </c>
      <c r="G89" s="4"/>
      <c r="H89" s="4"/>
      <c r="I89" s="4"/>
    </row>
    <row r="90" spans="2:9" x14ac:dyDescent="0.2">
      <c r="D90" s="4"/>
      <c r="E90" s="4"/>
      <c r="F90" s="4"/>
      <c r="G90" s="4"/>
      <c r="I90" s="4"/>
    </row>
    <row r="91" spans="2:9" x14ac:dyDescent="0.2">
      <c r="B91" s="35" t="s">
        <v>223</v>
      </c>
      <c r="C91" s="5" t="s">
        <v>6</v>
      </c>
      <c r="D91" s="38">
        <v>1904590075014.4302</v>
      </c>
      <c r="E91" s="3"/>
      <c r="F91" s="38">
        <v>1922447643055.4399</v>
      </c>
      <c r="G91" s="3"/>
      <c r="H91" s="84"/>
    </row>
    <row r="92" spans="2:9" x14ac:dyDescent="0.2">
      <c r="B92" s="66" t="s">
        <v>104</v>
      </c>
      <c r="C92" s="17" t="s">
        <v>42</v>
      </c>
      <c r="D92" s="4">
        <v>806037338.07000005</v>
      </c>
      <c r="E92" s="4"/>
      <c r="F92" s="4">
        <v>342627357.66000003</v>
      </c>
      <c r="G92" s="4"/>
      <c r="H92" s="4"/>
    </row>
    <row r="93" spans="2:9" ht="12.75" customHeight="1" x14ac:dyDescent="0.2">
      <c r="B93" s="66" t="s">
        <v>105</v>
      </c>
      <c r="C93" s="17" t="s">
        <v>73</v>
      </c>
      <c r="D93" s="4">
        <v>0</v>
      </c>
      <c r="E93" s="4"/>
      <c r="F93" s="1">
        <v>0</v>
      </c>
      <c r="H93" s="4"/>
    </row>
    <row r="94" spans="2:9" x14ac:dyDescent="0.2">
      <c r="B94" s="66" t="s">
        <v>106</v>
      </c>
      <c r="C94" s="17" t="s">
        <v>43</v>
      </c>
      <c r="D94" s="4">
        <v>4046024770.23</v>
      </c>
      <c r="E94" s="4"/>
      <c r="F94" s="4">
        <v>5344665491.1800003</v>
      </c>
      <c r="G94" s="4"/>
      <c r="H94" s="4"/>
    </row>
    <row r="95" spans="2:9" x14ac:dyDescent="0.2">
      <c r="B95" s="10" t="s">
        <v>107</v>
      </c>
      <c r="C95" s="86" t="s">
        <v>44</v>
      </c>
      <c r="D95" s="4">
        <v>319389114</v>
      </c>
      <c r="E95" s="4"/>
      <c r="F95" s="4">
        <v>490021167</v>
      </c>
      <c r="G95" s="4"/>
      <c r="H95" s="4"/>
    </row>
    <row r="96" spans="2:9" x14ac:dyDescent="0.2">
      <c r="B96" s="10" t="s">
        <v>108</v>
      </c>
      <c r="C96" s="86" t="s">
        <v>45</v>
      </c>
      <c r="D96" s="4">
        <v>1835254671.45</v>
      </c>
      <c r="E96" s="4"/>
      <c r="F96" s="4">
        <v>960850758.45000005</v>
      </c>
      <c r="G96" s="4"/>
      <c r="H96" s="4"/>
    </row>
    <row r="97" spans="2:8" x14ac:dyDescent="0.2">
      <c r="B97" s="10" t="s">
        <v>109</v>
      </c>
      <c r="C97" s="86" t="s">
        <v>60</v>
      </c>
      <c r="D97" s="4">
        <v>0</v>
      </c>
      <c r="E97" s="4"/>
      <c r="F97" s="4">
        <v>83607000</v>
      </c>
      <c r="G97" s="4"/>
      <c r="H97" s="4"/>
    </row>
    <row r="98" spans="2:8" x14ac:dyDescent="0.2">
      <c r="B98" s="10" t="s">
        <v>110</v>
      </c>
      <c r="C98" s="86" t="s">
        <v>70</v>
      </c>
      <c r="D98" s="4">
        <v>1287750217899.53</v>
      </c>
      <c r="E98" s="4"/>
      <c r="F98" s="4">
        <v>1309676814004.6499</v>
      </c>
      <c r="G98" s="4"/>
      <c r="H98" s="4"/>
    </row>
    <row r="99" spans="2:8" x14ac:dyDescent="0.2">
      <c r="B99" s="10" t="s">
        <v>111</v>
      </c>
      <c r="C99" s="86" t="s">
        <v>23</v>
      </c>
      <c r="D99" s="4">
        <v>609833151221.15002</v>
      </c>
      <c r="E99" s="4"/>
      <c r="F99" s="4">
        <v>605549057276.5</v>
      </c>
      <c r="G99" s="4"/>
      <c r="H99" s="4"/>
    </row>
    <row r="100" spans="2:8" x14ac:dyDescent="0.2">
      <c r="C100" s="90"/>
      <c r="D100" s="4"/>
      <c r="E100" s="4"/>
      <c r="F100" s="4"/>
      <c r="G100" s="4"/>
    </row>
    <row r="101" spans="2:8" x14ac:dyDescent="0.2">
      <c r="B101" s="35" t="s">
        <v>224</v>
      </c>
      <c r="C101" s="91" t="s">
        <v>46</v>
      </c>
      <c r="D101" s="38">
        <v>9647994158</v>
      </c>
      <c r="E101" s="3"/>
      <c r="F101" s="38">
        <v>9310006259</v>
      </c>
      <c r="G101" s="3"/>
      <c r="H101" s="82"/>
    </row>
    <row r="102" spans="2:8" x14ac:dyDescent="0.2">
      <c r="B102" s="10" t="s">
        <v>112</v>
      </c>
      <c r="C102" s="17" t="s">
        <v>47</v>
      </c>
      <c r="D102" s="4">
        <v>9647994158</v>
      </c>
      <c r="E102" s="4"/>
      <c r="F102" s="4">
        <v>9310006259</v>
      </c>
      <c r="G102" s="4"/>
      <c r="H102" s="4"/>
    </row>
    <row r="103" spans="2:8" x14ac:dyDescent="0.2">
      <c r="D103" s="4"/>
      <c r="E103" s="1"/>
      <c r="F103" s="4"/>
      <c r="G103" s="4"/>
    </row>
    <row r="104" spans="2:8" ht="12.75" customHeight="1" x14ac:dyDescent="0.2">
      <c r="B104" s="35" t="s">
        <v>225</v>
      </c>
      <c r="C104" s="5" t="s">
        <v>48</v>
      </c>
      <c r="D104" s="38">
        <v>1551244842211.27</v>
      </c>
      <c r="E104" s="1"/>
      <c r="F104" s="38">
        <v>1551244842211.27</v>
      </c>
      <c r="G104" s="3"/>
    </row>
    <row r="105" spans="2:8" ht="12.75" customHeight="1" x14ac:dyDescent="0.2">
      <c r="B105" s="65" t="s">
        <v>113</v>
      </c>
      <c r="C105" s="17" t="s">
        <v>49</v>
      </c>
      <c r="D105" s="4">
        <v>1551244842211.27</v>
      </c>
      <c r="E105" s="1"/>
      <c r="F105" s="44">
        <v>1551244842211.27</v>
      </c>
      <c r="G105" s="44"/>
    </row>
    <row r="106" spans="2:8" ht="12.75" customHeight="1" x14ac:dyDescent="0.2">
      <c r="D106" s="4"/>
      <c r="E106" s="1"/>
      <c r="F106" s="4"/>
      <c r="G106" s="4"/>
    </row>
    <row r="107" spans="2:8" ht="12.75" customHeight="1" x14ac:dyDescent="0.2">
      <c r="B107" s="35" t="s">
        <v>114</v>
      </c>
      <c r="C107" s="5" t="s">
        <v>7</v>
      </c>
      <c r="D107" s="38">
        <v>17892798628.98</v>
      </c>
      <c r="E107" s="3"/>
      <c r="F107" s="38">
        <v>17892798628.98</v>
      </c>
      <c r="G107" s="3"/>
      <c r="H107" s="82"/>
    </row>
    <row r="108" spans="2:8" ht="12.75" customHeight="1" x14ac:dyDescent="0.2">
      <c r="B108" s="10" t="s">
        <v>115</v>
      </c>
      <c r="C108" s="17" t="s">
        <v>22</v>
      </c>
      <c r="D108" s="4">
        <v>17892798628.98</v>
      </c>
      <c r="E108" s="4"/>
      <c r="F108" s="4">
        <v>17892798628.98</v>
      </c>
      <c r="G108" s="4"/>
      <c r="H108" s="4"/>
    </row>
    <row r="109" spans="2:8" ht="12.75" customHeight="1" x14ac:dyDescent="0.2">
      <c r="B109" s="10"/>
      <c r="D109" s="4"/>
      <c r="E109" s="4"/>
      <c r="F109" s="4"/>
      <c r="G109" s="4"/>
    </row>
    <row r="110" spans="2:8" x14ac:dyDescent="0.2">
      <c r="B110" s="10"/>
      <c r="C110" s="5" t="s">
        <v>26</v>
      </c>
      <c r="D110" s="38">
        <v>46603667202318.789</v>
      </c>
      <c r="E110" s="3"/>
      <c r="F110" s="38">
        <v>46908512018426.172</v>
      </c>
      <c r="G110" s="3"/>
    </row>
    <row r="111" spans="2:8" x14ac:dyDescent="0.2">
      <c r="B111" s="10"/>
      <c r="D111" s="4"/>
      <c r="E111" s="4"/>
      <c r="F111" s="4"/>
      <c r="G111" s="4"/>
    </row>
    <row r="112" spans="2:8" x14ac:dyDescent="0.2">
      <c r="B112" s="35" t="s">
        <v>103</v>
      </c>
      <c r="C112" s="5" t="s">
        <v>66</v>
      </c>
      <c r="D112" s="38">
        <v>19634356752191.09</v>
      </c>
      <c r="E112" s="3"/>
      <c r="F112" s="38">
        <v>20073725412299.301</v>
      </c>
      <c r="G112" s="3"/>
      <c r="H112" s="82"/>
    </row>
    <row r="113" spans="2:8" x14ac:dyDescent="0.2">
      <c r="B113" s="10" t="s">
        <v>116</v>
      </c>
      <c r="C113" s="87" t="s">
        <v>41</v>
      </c>
      <c r="D113" s="4">
        <v>19634356752191.09</v>
      </c>
      <c r="E113" s="4"/>
      <c r="F113" s="4">
        <v>20073725412299.301</v>
      </c>
      <c r="G113" s="4"/>
      <c r="H113" s="4"/>
    </row>
    <row r="114" spans="2:8" x14ac:dyDescent="0.2">
      <c r="D114" s="4"/>
      <c r="E114" s="1"/>
      <c r="F114" s="4"/>
      <c r="G114" s="4"/>
    </row>
    <row r="115" spans="2:8" x14ac:dyDescent="0.2">
      <c r="B115" s="35" t="s">
        <v>225</v>
      </c>
      <c r="C115" s="5" t="s">
        <v>48</v>
      </c>
      <c r="D115" s="38">
        <v>1338272633823</v>
      </c>
      <c r="E115" s="3"/>
      <c r="F115" s="38">
        <v>1328115211443.3701</v>
      </c>
      <c r="G115" s="3"/>
      <c r="H115" s="82"/>
    </row>
    <row r="116" spans="2:8" x14ac:dyDescent="0.2">
      <c r="B116" s="65" t="s">
        <v>117</v>
      </c>
      <c r="C116" s="17" t="s">
        <v>75</v>
      </c>
      <c r="D116" s="4">
        <v>1338272633823</v>
      </c>
      <c r="E116" s="3"/>
      <c r="F116" s="4">
        <v>1328115211443.3701</v>
      </c>
      <c r="G116" s="4"/>
      <c r="H116" s="4"/>
    </row>
    <row r="117" spans="2:8" ht="12.75" customHeight="1" x14ac:dyDescent="0.2">
      <c r="B117" s="10" t="s">
        <v>118</v>
      </c>
      <c r="C117" s="17" t="s">
        <v>50</v>
      </c>
      <c r="D117" s="4">
        <v>0</v>
      </c>
      <c r="E117" s="4"/>
      <c r="F117" s="4">
        <v>0</v>
      </c>
      <c r="G117" s="4"/>
      <c r="H117" s="4"/>
    </row>
    <row r="118" spans="2:8" ht="12.75" customHeight="1" x14ac:dyDescent="0.2">
      <c r="B118" s="10" t="s">
        <v>113</v>
      </c>
      <c r="C118" s="17" t="s">
        <v>49</v>
      </c>
      <c r="D118" s="4"/>
      <c r="E118" s="4"/>
      <c r="F118" s="4">
        <v>0</v>
      </c>
      <c r="G118" s="4"/>
      <c r="H118" s="4"/>
    </row>
    <row r="119" spans="2:8" x14ac:dyDescent="0.2">
      <c r="D119" s="4"/>
      <c r="E119" s="1"/>
      <c r="F119" s="4"/>
      <c r="G119" s="4"/>
    </row>
    <row r="120" spans="2:8" x14ac:dyDescent="0.2">
      <c r="B120" s="35" t="s">
        <v>114</v>
      </c>
      <c r="C120" s="5" t="s">
        <v>7</v>
      </c>
      <c r="D120" s="38">
        <v>25631037816304.699</v>
      </c>
      <c r="E120" s="3"/>
      <c r="F120" s="38">
        <v>25506671394683.5</v>
      </c>
      <c r="G120" s="3"/>
      <c r="H120" s="82"/>
    </row>
    <row r="121" spans="2:8" x14ac:dyDescent="0.2">
      <c r="B121" s="10" t="s">
        <v>115</v>
      </c>
      <c r="C121" s="17" t="s">
        <v>22</v>
      </c>
      <c r="D121" s="4">
        <v>0</v>
      </c>
      <c r="E121" s="3"/>
      <c r="F121" s="4">
        <v>0</v>
      </c>
      <c r="G121" s="4"/>
      <c r="H121" s="4"/>
    </row>
    <row r="122" spans="2:8" x14ac:dyDescent="0.2">
      <c r="B122" s="10" t="s">
        <v>119</v>
      </c>
      <c r="C122" s="17" t="s">
        <v>51</v>
      </c>
      <c r="D122" s="4">
        <v>25631037816304.699</v>
      </c>
      <c r="E122" s="4"/>
      <c r="F122" s="4">
        <v>25506671394683.5</v>
      </c>
      <c r="G122" s="4"/>
      <c r="H122" s="4"/>
    </row>
    <row r="123" spans="2:8" x14ac:dyDescent="0.2">
      <c r="B123" s="10"/>
      <c r="D123" s="4"/>
      <c r="E123" s="4"/>
      <c r="F123" s="4"/>
      <c r="G123" s="4"/>
    </row>
    <row r="124" spans="2:8" x14ac:dyDescent="0.2">
      <c r="B124" s="8"/>
      <c r="C124" s="35" t="s">
        <v>295</v>
      </c>
      <c r="D124" s="38">
        <v>50199534036375.016</v>
      </c>
      <c r="E124" s="3"/>
      <c r="F124" s="38">
        <v>50521898432624.414</v>
      </c>
      <c r="G124" s="3"/>
    </row>
    <row r="125" spans="2:8" x14ac:dyDescent="0.2">
      <c r="B125" s="8"/>
      <c r="C125" s="5"/>
      <c r="D125" s="3"/>
      <c r="E125" s="3"/>
      <c r="F125" s="3"/>
      <c r="G125" s="3"/>
    </row>
    <row r="126" spans="2:8" x14ac:dyDescent="0.2">
      <c r="B126" s="8"/>
      <c r="C126" s="35" t="s">
        <v>204</v>
      </c>
      <c r="D126" s="3"/>
      <c r="E126" s="3"/>
      <c r="F126" s="3"/>
      <c r="G126" s="3"/>
      <c r="H126" s="85" t="s">
        <v>284</v>
      </c>
    </row>
    <row r="127" spans="2:8" x14ac:dyDescent="0.2">
      <c r="B127" s="8"/>
      <c r="C127" s="5"/>
      <c r="D127" s="3"/>
      <c r="E127" s="3"/>
      <c r="F127" s="3"/>
      <c r="G127" s="3"/>
    </row>
    <row r="128" spans="2:8" x14ac:dyDescent="0.2">
      <c r="B128" s="35" t="s">
        <v>226</v>
      </c>
      <c r="C128" s="5" t="s">
        <v>52</v>
      </c>
      <c r="D128" s="38">
        <v>34404617385195.84</v>
      </c>
      <c r="E128" s="3"/>
      <c r="F128" s="38">
        <v>35827411155883.047</v>
      </c>
      <c r="G128" s="3"/>
      <c r="H128" s="85"/>
    </row>
    <row r="129" spans="2:9" x14ac:dyDescent="0.2">
      <c r="B129" s="10" t="s">
        <v>120</v>
      </c>
      <c r="C129" s="17" t="s">
        <v>24</v>
      </c>
      <c r="D129" s="4">
        <v>13090486611978.699</v>
      </c>
      <c r="E129" s="4"/>
      <c r="F129" s="4">
        <v>13090486611978.699</v>
      </c>
      <c r="G129" s="4"/>
      <c r="H129" s="4"/>
    </row>
    <row r="130" spans="2:9" x14ac:dyDescent="0.2">
      <c r="B130" s="10" t="s">
        <v>121</v>
      </c>
      <c r="C130" s="17" t="s">
        <v>53</v>
      </c>
      <c r="D130" s="4">
        <v>21225608664003.801</v>
      </c>
      <c r="E130" s="4"/>
      <c r="F130" s="4">
        <v>21290866916088.699</v>
      </c>
      <c r="G130" s="4"/>
      <c r="H130" s="4"/>
    </row>
    <row r="131" spans="2:9" x14ac:dyDescent="0.2">
      <c r="B131" s="10" t="s">
        <v>122</v>
      </c>
      <c r="C131" s="17" t="s">
        <v>71</v>
      </c>
      <c r="D131" s="4">
        <v>88522109213.340302</v>
      </c>
      <c r="E131" s="4"/>
      <c r="F131" s="4">
        <v>1446057627815.6504</v>
      </c>
      <c r="G131" s="4"/>
      <c r="H131" s="4"/>
      <c r="I131" s="120"/>
    </row>
    <row r="132" spans="2:9" x14ac:dyDescent="0.2">
      <c r="B132" s="10"/>
      <c r="C132" s="17"/>
      <c r="D132" s="4"/>
      <c r="E132" s="4"/>
      <c r="F132" s="4"/>
      <c r="G132" s="4"/>
      <c r="H132" s="4"/>
    </row>
    <row r="133" spans="2:9" x14ac:dyDescent="0.2">
      <c r="B133" s="10"/>
      <c r="D133" s="4"/>
      <c r="E133" s="4"/>
      <c r="F133" s="4"/>
      <c r="G133" s="4"/>
    </row>
    <row r="134" spans="2:9" x14ac:dyDescent="0.2">
      <c r="B134" s="8"/>
      <c r="C134" s="35" t="s">
        <v>205</v>
      </c>
      <c r="D134" s="38">
        <v>34404617385195.84</v>
      </c>
      <c r="E134" s="3"/>
      <c r="F134" s="38">
        <v>35827411155883.047</v>
      </c>
      <c r="G134" s="3"/>
    </row>
    <row r="135" spans="2:9" x14ac:dyDescent="0.2">
      <c r="D135" s="4"/>
      <c r="E135" s="1"/>
      <c r="F135" s="4"/>
      <c r="G135" s="4"/>
      <c r="I135" s="4"/>
    </row>
    <row r="136" spans="2:9" x14ac:dyDescent="0.2">
      <c r="B136" s="10"/>
      <c r="C136" s="35" t="s">
        <v>296</v>
      </c>
      <c r="D136" s="38">
        <v>84604151421570.859</v>
      </c>
      <c r="E136" s="3"/>
      <c r="F136" s="38">
        <v>86349309588507.469</v>
      </c>
      <c r="G136" s="3"/>
    </row>
    <row r="137" spans="2:9" x14ac:dyDescent="0.2">
      <c r="D137" s="50"/>
      <c r="E137" s="14"/>
      <c r="F137" s="50"/>
      <c r="G137" s="50"/>
    </row>
    <row r="138" spans="2:9" x14ac:dyDescent="0.2">
      <c r="C138" s="35" t="s">
        <v>195</v>
      </c>
      <c r="D138" s="47"/>
      <c r="E138" s="47"/>
      <c r="F138" s="47"/>
      <c r="G138" s="47"/>
    </row>
    <row r="139" spans="2:9" x14ac:dyDescent="0.2">
      <c r="D139" s="50"/>
      <c r="E139" s="14"/>
      <c r="F139" s="50"/>
      <c r="G139" s="50"/>
    </row>
    <row r="140" spans="2:9" x14ac:dyDescent="0.2">
      <c r="C140" s="6" t="s">
        <v>3</v>
      </c>
      <c r="D140" s="38">
        <v>0</v>
      </c>
      <c r="E140" s="3"/>
      <c r="F140" s="38">
        <v>253728791609.29004</v>
      </c>
      <c r="G140" s="3"/>
      <c r="H140" s="82"/>
    </row>
    <row r="141" spans="2:9" x14ac:dyDescent="0.2">
      <c r="C141" s="6"/>
      <c r="D141" s="3"/>
      <c r="E141" s="3"/>
      <c r="F141" s="3"/>
      <c r="G141" s="3"/>
    </row>
    <row r="142" spans="2:9" x14ac:dyDescent="0.2">
      <c r="B142" s="35" t="s">
        <v>227</v>
      </c>
      <c r="C142" s="6" t="s">
        <v>54</v>
      </c>
      <c r="D142" s="3">
        <v>2519246430216.3799</v>
      </c>
      <c r="E142" s="4"/>
      <c r="F142" s="3">
        <v>2519246430216.3799</v>
      </c>
      <c r="G142" s="3"/>
      <c r="H142" s="85"/>
    </row>
    <row r="143" spans="2:9" x14ac:dyDescent="0.2">
      <c r="B143" s="10" t="s">
        <v>149</v>
      </c>
      <c r="C143" s="67" t="s">
        <v>194</v>
      </c>
      <c r="D143" s="4">
        <v>688137614488.58997</v>
      </c>
      <c r="E143" s="4"/>
      <c r="F143" s="4">
        <v>434408822879.29999</v>
      </c>
      <c r="G143" s="4"/>
    </row>
    <row r="144" spans="2:9" x14ac:dyDescent="0.2">
      <c r="B144" s="65" t="s">
        <v>291</v>
      </c>
      <c r="C144" s="67" t="s">
        <v>292</v>
      </c>
      <c r="D144" s="4">
        <v>1814516815727.79</v>
      </c>
      <c r="E144" s="4"/>
      <c r="F144" s="4">
        <v>1814516815727.79</v>
      </c>
      <c r="G144" s="4"/>
      <c r="I144" s="4"/>
    </row>
    <row r="145" spans="2:9" x14ac:dyDescent="0.2">
      <c r="B145" s="10" t="s">
        <v>258</v>
      </c>
      <c r="C145" s="67" t="s">
        <v>259</v>
      </c>
      <c r="D145" s="4">
        <v>16592000000</v>
      </c>
      <c r="E145" s="4"/>
      <c r="F145" s="4">
        <v>16592000000</v>
      </c>
      <c r="G145" s="4"/>
    </row>
    <row r="146" spans="2:9" x14ac:dyDescent="0.2">
      <c r="B146" s="10"/>
      <c r="C146" s="67"/>
      <c r="D146" s="4"/>
      <c r="E146" s="4"/>
      <c r="F146" s="4"/>
      <c r="G146" s="4"/>
    </row>
    <row r="147" spans="2:9" x14ac:dyDescent="0.2">
      <c r="B147" s="35" t="s">
        <v>228</v>
      </c>
      <c r="C147" s="5" t="s">
        <v>8</v>
      </c>
      <c r="D147" s="3">
        <v>462102739.69</v>
      </c>
      <c r="E147" s="4"/>
      <c r="F147" s="3">
        <v>462102739.69</v>
      </c>
      <c r="G147" s="3"/>
      <c r="H147" s="85"/>
      <c r="I147" s="4"/>
    </row>
    <row r="148" spans="2:9" x14ac:dyDescent="0.2">
      <c r="B148" s="65" t="s">
        <v>211</v>
      </c>
      <c r="C148" s="17" t="s">
        <v>212</v>
      </c>
      <c r="D148" s="4">
        <v>0</v>
      </c>
      <c r="E148" s="4"/>
      <c r="F148" s="4">
        <v>0</v>
      </c>
      <c r="G148" s="4"/>
    </row>
    <row r="149" spans="2:9" x14ac:dyDescent="0.2">
      <c r="B149" s="10" t="s">
        <v>150</v>
      </c>
      <c r="C149" s="17" t="s">
        <v>196</v>
      </c>
      <c r="D149" s="4">
        <v>462102739.69</v>
      </c>
      <c r="E149" s="4"/>
      <c r="F149" s="4">
        <v>462102739.69</v>
      </c>
      <c r="G149" s="4"/>
    </row>
    <row r="150" spans="2:9" x14ac:dyDescent="0.2">
      <c r="B150" s="10" t="s">
        <v>263</v>
      </c>
      <c r="C150" s="17" t="s">
        <v>264</v>
      </c>
      <c r="D150" s="4">
        <v>0</v>
      </c>
      <c r="E150" s="4"/>
      <c r="F150" s="4">
        <v>0</v>
      </c>
      <c r="G150" s="4"/>
    </row>
    <row r="151" spans="2:9" x14ac:dyDescent="0.2">
      <c r="B151" s="10" t="s">
        <v>151</v>
      </c>
      <c r="C151" s="17" t="s">
        <v>197</v>
      </c>
      <c r="D151" s="4">
        <v>0</v>
      </c>
      <c r="E151" s="4"/>
      <c r="F151" s="4">
        <v>0</v>
      </c>
      <c r="G151" s="4"/>
      <c r="H151" s="48"/>
    </row>
    <row r="152" spans="2:9" x14ac:dyDescent="0.2">
      <c r="B152" s="10"/>
      <c r="D152" s="4"/>
      <c r="E152" s="4"/>
      <c r="F152" s="4"/>
      <c r="G152" s="4"/>
    </row>
    <row r="153" spans="2:9" x14ac:dyDescent="0.2">
      <c r="B153" s="35" t="s">
        <v>229</v>
      </c>
      <c r="C153" s="5" t="s">
        <v>65</v>
      </c>
      <c r="D153" s="3">
        <v>2519708532956.0698</v>
      </c>
      <c r="E153" s="4"/>
      <c r="F153" s="3">
        <v>2265979741346.7798</v>
      </c>
      <c r="G153" s="3"/>
      <c r="I153" s="4"/>
    </row>
    <row r="154" spans="2:9" x14ac:dyDescent="0.2">
      <c r="B154" s="10" t="s">
        <v>152</v>
      </c>
      <c r="C154" s="17" t="s">
        <v>198</v>
      </c>
      <c r="D154" s="4">
        <v>2519246430216.3799</v>
      </c>
      <c r="E154" s="4"/>
      <c r="F154" s="4">
        <v>2265517638607.0898</v>
      </c>
      <c r="G154" s="4"/>
    </row>
    <row r="155" spans="2:9" x14ac:dyDescent="0.2">
      <c r="B155" s="10" t="s">
        <v>153</v>
      </c>
      <c r="C155" s="17" t="s">
        <v>199</v>
      </c>
      <c r="D155" s="4">
        <v>462102739.69</v>
      </c>
      <c r="E155" s="4"/>
      <c r="F155" s="4">
        <v>462102739.69</v>
      </c>
      <c r="G155" s="4"/>
    </row>
    <row r="156" spans="2:9" x14ac:dyDescent="0.2">
      <c r="D156" s="4"/>
      <c r="F156" s="4"/>
      <c r="G156" s="4"/>
    </row>
    <row r="157" spans="2:9" x14ac:dyDescent="0.2">
      <c r="D157" s="4"/>
      <c r="F157" s="4"/>
      <c r="G157" s="4"/>
    </row>
    <row r="158" spans="2:9" x14ac:dyDescent="0.2">
      <c r="B158" s="45" t="s">
        <v>217</v>
      </c>
      <c r="C158" s="39" t="s">
        <v>76</v>
      </c>
      <c r="D158" s="96" t="s">
        <v>346</v>
      </c>
      <c r="E158" s="9"/>
      <c r="F158" s="37" t="s">
        <v>310</v>
      </c>
      <c r="G158" s="36"/>
    </row>
    <row r="159" spans="2:9" x14ac:dyDescent="0.2">
      <c r="D159" s="4"/>
      <c r="F159" s="4"/>
      <c r="G159" s="4"/>
    </row>
    <row r="160" spans="2:9" x14ac:dyDescent="0.2">
      <c r="D160" s="4"/>
      <c r="F160" s="4"/>
      <c r="G160" s="4"/>
    </row>
    <row r="161" spans="2:9" x14ac:dyDescent="0.2">
      <c r="B161" s="10"/>
      <c r="C161" s="5" t="s">
        <v>2</v>
      </c>
      <c r="D161" s="38">
        <v>0</v>
      </c>
      <c r="E161" s="3"/>
      <c r="F161" s="38">
        <v>0</v>
      </c>
      <c r="G161" s="3"/>
      <c r="H161" s="82" t="s">
        <v>285</v>
      </c>
    </row>
    <row r="162" spans="2:9" x14ac:dyDescent="0.2">
      <c r="B162" s="10"/>
      <c r="C162" s="5"/>
      <c r="D162" s="3"/>
      <c r="E162" s="3"/>
      <c r="F162" s="3"/>
      <c r="G162" s="3"/>
    </row>
    <row r="163" spans="2:9" x14ac:dyDescent="0.2">
      <c r="B163" s="35" t="s">
        <v>230</v>
      </c>
      <c r="C163" s="6" t="s">
        <v>55</v>
      </c>
      <c r="D163" s="3">
        <v>31568421300283.32</v>
      </c>
      <c r="E163" s="4"/>
      <c r="F163" s="3">
        <v>19485780393832.922</v>
      </c>
      <c r="G163" s="3"/>
      <c r="H163" s="85"/>
    </row>
    <row r="164" spans="2:9" x14ac:dyDescent="0.2">
      <c r="B164" s="10" t="s">
        <v>154</v>
      </c>
      <c r="C164" s="67" t="s">
        <v>194</v>
      </c>
      <c r="D164" s="4">
        <v>27738567275510.801</v>
      </c>
      <c r="E164" s="4"/>
      <c r="F164" s="4">
        <v>15655926369060.4</v>
      </c>
      <c r="G164" s="4"/>
    </row>
    <row r="165" spans="2:9" x14ac:dyDescent="0.2">
      <c r="B165" s="10" t="s">
        <v>155</v>
      </c>
      <c r="C165" s="67" t="s">
        <v>200</v>
      </c>
      <c r="D165" s="4">
        <v>3829854024772.52</v>
      </c>
      <c r="E165" s="4"/>
      <c r="F165" s="4">
        <v>3829854024772.52</v>
      </c>
      <c r="G165" s="4"/>
      <c r="I165" s="4"/>
    </row>
    <row r="166" spans="2:9" x14ac:dyDescent="0.2">
      <c r="B166" s="10"/>
      <c r="C166" s="67"/>
      <c r="D166" s="4"/>
      <c r="E166" s="4"/>
      <c r="F166" s="4"/>
      <c r="G166" s="4"/>
    </row>
    <row r="167" spans="2:9" x14ac:dyDescent="0.2">
      <c r="B167" s="35" t="s">
        <v>231</v>
      </c>
      <c r="C167" s="6" t="s">
        <v>9</v>
      </c>
      <c r="D167" s="3">
        <v>0</v>
      </c>
      <c r="E167" s="3"/>
      <c r="F167" s="3">
        <v>0</v>
      </c>
      <c r="G167" s="3"/>
      <c r="H167" s="85"/>
    </row>
    <row r="168" spans="2:9" x14ac:dyDescent="0.2">
      <c r="B168" s="10" t="s">
        <v>156</v>
      </c>
      <c r="C168" s="67" t="s">
        <v>201</v>
      </c>
      <c r="D168" s="4">
        <v>0</v>
      </c>
      <c r="E168" s="4"/>
      <c r="F168" s="4">
        <v>0</v>
      </c>
      <c r="G168" s="4"/>
    </row>
    <row r="169" spans="2:9" x14ac:dyDescent="0.2">
      <c r="B169" s="10" t="s">
        <v>233</v>
      </c>
      <c r="C169" s="67" t="s">
        <v>234</v>
      </c>
      <c r="D169" s="4">
        <v>0</v>
      </c>
      <c r="E169" s="4"/>
      <c r="F169" s="4">
        <v>0</v>
      </c>
      <c r="G169" s="4"/>
    </row>
    <row r="170" spans="2:9" x14ac:dyDescent="0.2">
      <c r="B170" s="10"/>
      <c r="C170" s="92"/>
      <c r="D170" s="4"/>
      <c r="E170" s="4"/>
      <c r="F170" s="4"/>
      <c r="G170" s="4"/>
    </row>
    <row r="171" spans="2:9" x14ac:dyDescent="0.2">
      <c r="B171" s="35" t="s">
        <v>232</v>
      </c>
      <c r="C171" s="5" t="s">
        <v>67</v>
      </c>
      <c r="D171" s="3">
        <v>31568421300283.301</v>
      </c>
      <c r="E171" s="4"/>
      <c r="F171" s="3">
        <v>19485780393832.898</v>
      </c>
      <c r="G171" s="3"/>
      <c r="I171" s="4"/>
    </row>
    <row r="172" spans="2:9" x14ac:dyDescent="0.2">
      <c r="B172" s="10" t="s">
        <v>157</v>
      </c>
      <c r="C172" s="17" t="s">
        <v>202</v>
      </c>
      <c r="D172" s="4">
        <v>31568421300283.301</v>
      </c>
      <c r="E172" s="4"/>
      <c r="F172" s="4">
        <v>19485780393832.898</v>
      </c>
      <c r="G172" s="4"/>
    </row>
    <row r="173" spans="2:9" x14ac:dyDescent="0.2">
      <c r="B173" s="10" t="s">
        <v>158</v>
      </c>
      <c r="C173" s="17" t="s">
        <v>203</v>
      </c>
      <c r="D173" s="4">
        <v>0</v>
      </c>
      <c r="E173" s="93"/>
      <c r="F173" s="4">
        <v>0</v>
      </c>
      <c r="G173" s="4"/>
    </row>
    <row r="174" spans="2:9" x14ac:dyDescent="0.2">
      <c r="D174" s="31"/>
      <c r="E174" s="93"/>
      <c r="F174" s="14"/>
      <c r="G174" s="46"/>
    </row>
    <row r="175" spans="2:9" x14ac:dyDescent="0.2">
      <c r="D175" s="101">
        <v>0</v>
      </c>
      <c r="E175" s="102"/>
      <c r="F175" s="101">
        <v>0.515625</v>
      </c>
      <c r="G175" s="46"/>
    </row>
    <row r="176" spans="2:9" x14ac:dyDescent="0.2">
      <c r="D176" s="31"/>
      <c r="E176" s="93"/>
      <c r="F176" s="14"/>
      <c r="G176" s="14"/>
    </row>
    <row r="177" spans="2:7" x14ac:dyDescent="0.2">
      <c r="D177" s="31"/>
      <c r="E177" s="93"/>
      <c r="F177" s="14"/>
      <c r="G177" s="14"/>
    </row>
    <row r="178" spans="2:7" x14ac:dyDescent="0.2">
      <c r="D178" s="31"/>
    </row>
    <row r="179" spans="2:7" x14ac:dyDescent="0.2">
      <c r="B179" s="5" t="s">
        <v>303</v>
      </c>
      <c r="C179" s="14"/>
      <c r="D179" s="79" t="s">
        <v>275</v>
      </c>
      <c r="E179" s="6"/>
    </row>
    <row r="180" spans="2:7" x14ac:dyDescent="0.2">
      <c r="B180" s="5" t="s">
        <v>10</v>
      </c>
      <c r="C180" s="14"/>
      <c r="D180" s="80" t="s">
        <v>311</v>
      </c>
      <c r="E180" s="6"/>
    </row>
    <row r="181" spans="2:7" s="17" customFormat="1" x14ac:dyDescent="0.2">
      <c r="B181" s="76" t="s">
        <v>304</v>
      </c>
      <c r="C181" s="14"/>
      <c r="D181" s="76" t="s">
        <v>276</v>
      </c>
      <c r="E181" s="67"/>
    </row>
    <row r="182" spans="2:7" s="17" customFormat="1" x14ac:dyDescent="0.2">
      <c r="B182" s="77"/>
      <c r="D182" s="76" t="s">
        <v>277</v>
      </c>
      <c r="E182" s="77"/>
    </row>
  </sheetData>
  <mergeCells count="5">
    <mergeCell ref="B1:H1"/>
    <mergeCell ref="B2:H2"/>
    <mergeCell ref="B3:H3"/>
    <mergeCell ref="B4:H4"/>
    <mergeCell ref="B5:H5"/>
  </mergeCells>
  <printOptions horizontalCentered="1"/>
  <pageMargins left="0.98425196850393704" right="0.98425196850393704" top="0.98425196850393704" bottom="0.78740157480314965" header="1.1023622047244095" footer="0.43307086614173229"/>
  <pageSetup scale="67" orientation="portrait" horizontalDpi="4294967294" r:id="rId1"/>
  <headerFooter alignWithMargins="0">
    <oddFooter>&amp;R&amp;P DE &amp;N</oddFooter>
  </headerFooter>
  <rowBreaks count="2" manualBreakCount="2">
    <brk id="81" min="1" max="7" man="1"/>
    <brk id="155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5"/>
  <sheetViews>
    <sheetView view="pageBreakPreview" zoomScaleNormal="100" zoomScaleSheetLayoutView="100" workbookViewId="0">
      <selection activeCell="B4" sqref="B4"/>
    </sheetView>
  </sheetViews>
  <sheetFormatPr baseColWidth="10" defaultRowHeight="12.75" x14ac:dyDescent="0.2"/>
  <cols>
    <col min="1" max="1" width="9.85546875" customWidth="1"/>
    <col min="2" max="4" width="21.85546875" style="13" bestFit="1" customWidth="1"/>
    <col min="5" max="5" width="13.7109375" bestFit="1" customWidth="1"/>
    <col min="6" max="6" width="15.7109375" style="24" bestFit="1" customWidth="1"/>
    <col min="7" max="7" width="1.28515625" customWidth="1"/>
    <col min="8" max="8" width="16.140625" customWidth="1"/>
    <col min="9" max="9" width="22.42578125" bestFit="1" customWidth="1"/>
    <col min="10" max="10" width="19.85546875" customWidth="1"/>
    <col min="11" max="11" width="22.42578125" bestFit="1" customWidth="1"/>
    <col min="12" max="12" width="1.5703125" customWidth="1"/>
    <col min="13" max="13" width="14" customWidth="1"/>
    <col min="14" max="14" width="22.28515625" customWidth="1"/>
    <col min="15" max="15" width="19.7109375" customWidth="1"/>
    <col min="16" max="16" width="22" customWidth="1"/>
    <col min="17" max="17" width="16.42578125" bestFit="1" customWidth="1"/>
  </cols>
  <sheetData>
    <row r="1" spans="1:19" x14ac:dyDescent="0.2">
      <c r="H1" s="98">
        <f>86349309588508-B37</f>
        <v>0</v>
      </c>
      <c r="I1" s="98">
        <f>189969453549.72-'Anexo (2) D'!D11</f>
        <v>-10593852063.940002</v>
      </c>
      <c r="J1" s="98">
        <f>3613386414198.69-'Anexo (2) D'!D86</f>
        <v>17519580142.459961</v>
      </c>
      <c r="K1" s="98">
        <f>3613386414198.69-'Anexo (2) D'!D86</f>
        <v>17519580142.459961</v>
      </c>
      <c r="M1" s="98">
        <f>46908512018426.2-'Anexo (2) D'!D110</f>
        <v>304844816107.41406</v>
      </c>
    </row>
    <row r="2" spans="1:19" ht="41.25" customHeight="1" x14ac:dyDescent="0.2">
      <c r="A2" s="11" t="s">
        <v>0</v>
      </c>
      <c r="B2" s="27" t="s">
        <v>286</v>
      </c>
      <c r="C2" s="27" t="s">
        <v>287</v>
      </c>
      <c r="D2" s="27" t="s">
        <v>288</v>
      </c>
      <c r="E2" s="12" t="s">
        <v>27</v>
      </c>
      <c r="H2" s="26" t="s">
        <v>312</v>
      </c>
      <c r="M2" s="26" t="s">
        <v>305</v>
      </c>
    </row>
    <row r="3" spans="1:19" x14ac:dyDescent="0.2">
      <c r="A3" t="s">
        <v>77</v>
      </c>
      <c r="B3" s="13">
        <f>VLOOKUP(A3,'[1]Exportar - 2024-07-29T090302.23'!A$10:F$854,6,0)</f>
        <v>50581000</v>
      </c>
      <c r="C3" s="51">
        <f>+B3</f>
        <v>50581000</v>
      </c>
      <c r="D3" s="51">
        <v>0</v>
      </c>
      <c r="E3">
        <f>LEN(A3)</f>
        <v>6</v>
      </c>
      <c r="F3" s="100">
        <f>+B3-C3-D3</f>
        <v>0</v>
      </c>
    </row>
    <row r="4" spans="1:19" x14ac:dyDescent="0.2">
      <c r="A4" t="s">
        <v>78</v>
      </c>
      <c r="B4" s="13">
        <f>VLOOKUP(A4,'[1]Exportar - 2024-07-29T090302.23'!A$10:F$854,6,0)</f>
        <v>618709629.05999994</v>
      </c>
      <c r="C4" s="51">
        <f t="shared" ref="C4" si="0">+B4</f>
        <v>618709629.05999994</v>
      </c>
      <c r="D4" s="51">
        <v>0</v>
      </c>
      <c r="E4">
        <f>LEN(A4)</f>
        <v>6</v>
      </c>
      <c r="F4" s="100">
        <f t="shared" ref="F4:F6" si="1">+B4-C4-D4</f>
        <v>0</v>
      </c>
      <c r="H4" s="28" t="s">
        <v>56</v>
      </c>
      <c r="I4" s="28" t="s">
        <v>57</v>
      </c>
      <c r="J4" s="28" t="s">
        <v>58</v>
      </c>
      <c r="K4" s="28" t="s">
        <v>59</v>
      </c>
      <c r="M4" s="22" t="s">
        <v>56</v>
      </c>
      <c r="N4" s="22" t="s">
        <v>57</v>
      </c>
      <c r="O4" s="22" t="s">
        <v>58</v>
      </c>
      <c r="P4" s="22" t="s">
        <v>59</v>
      </c>
    </row>
    <row r="5" spans="1:19" x14ac:dyDescent="0.2">
      <c r="A5" t="s">
        <v>79</v>
      </c>
      <c r="B5" s="13">
        <f>VLOOKUP(A5,'[1]Exportar - 2024-07-29T090302.23'!A$10:F$854,6,0)</f>
        <v>2655258</v>
      </c>
      <c r="C5" s="51">
        <f>+J5</f>
        <v>2655258</v>
      </c>
      <c r="D5" s="51">
        <f>+K5</f>
        <v>0</v>
      </c>
      <c r="E5">
        <f t="shared" ref="E5:E7" si="2">LEN(A5)</f>
        <v>6</v>
      </c>
      <c r="F5" s="100">
        <f t="shared" si="1"/>
        <v>0</v>
      </c>
      <c r="H5" s="28" t="s">
        <v>79</v>
      </c>
      <c r="I5" s="103">
        <f>+I6</f>
        <v>2655258</v>
      </c>
      <c r="J5" s="103">
        <f>+J6</f>
        <v>2655258</v>
      </c>
      <c r="K5" s="103">
        <f>+K6</f>
        <v>0</v>
      </c>
      <c r="L5" s="26"/>
      <c r="M5" s="54" t="s">
        <v>79</v>
      </c>
      <c r="N5" s="55">
        <f>VLOOKUP(M5,'[2]abril -junio 2024'!C$5:F$111,2,0)</f>
        <v>2655258</v>
      </c>
      <c r="O5" s="55">
        <f>VLOOKUP(M5,'[2]abril -junio 2024'!C$5:F$111,3,0)</f>
        <v>2655258</v>
      </c>
      <c r="P5" s="55">
        <f>+K5</f>
        <v>0</v>
      </c>
      <c r="Q5" s="99">
        <f>VLOOKUP(M5,$A$3:$D$108,3,0)-O5</f>
        <v>0</v>
      </c>
      <c r="R5" s="99">
        <f>VLOOKUP(M5,$A$3:$D$108,4,0)-P5</f>
        <v>0</v>
      </c>
      <c r="S5" s="94"/>
    </row>
    <row r="6" spans="1:19" x14ac:dyDescent="0.2">
      <c r="A6" t="s">
        <v>80</v>
      </c>
      <c r="B6" s="13">
        <f>VLOOKUP(A6,'[1]Exportar - 2024-07-29T090302.23'!A$10:F$854,6,0)</f>
        <v>90243252367.320007</v>
      </c>
      <c r="C6" s="51">
        <f>+J9</f>
        <v>17161559961.58</v>
      </c>
      <c r="D6" s="51">
        <f>+K9</f>
        <v>67978209643.559998</v>
      </c>
      <c r="E6">
        <f t="shared" si="2"/>
        <v>6</v>
      </c>
      <c r="F6" s="100">
        <f t="shared" si="1"/>
        <v>5103482762.1800079</v>
      </c>
      <c r="H6" s="28" t="s">
        <v>178</v>
      </c>
      <c r="I6" s="103">
        <f>+I7+I8</f>
        <v>2655258</v>
      </c>
      <c r="J6" s="103">
        <v>2655258</v>
      </c>
      <c r="K6" s="104">
        <v>0</v>
      </c>
      <c r="L6" s="26"/>
      <c r="M6" s="54" t="s">
        <v>178</v>
      </c>
      <c r="N6" s="55">
        <f>VLOOKUP(M6,'[2]abril -junio 2024'!C$5:F$111,2,0)</f>
        <v>2655258</v>
      </c>
      <c r="O6" s="55">
        <f>VLOOKUP(M6,'[2]abril -junio 2024'!C$5:F$111,3,0)</f>
        <v>2655258</v>
      </c>
      <c r="P6" s="55">
        <f t="shared" ref="P6:P35" si="3">+K6</f>
        <v>0</v>
      </c>
      <c r="S6" s="68"/>
    </row>
    <row r="7" spans="1:19" x14ac:dyDescent="0.2">
      <c r="A7" s="69" t="s">
        <v>248</v>
      </c>
      <c r="B7" s="13">
        <f>VLOOKUP(A7,'[1]Exportar - 2024-07-29T090302.23'!A$10:F$854,6,0)</f>
        <v>96503809</v>
      </c>
      <c r="C7" s="73">
        <f>+J17</f>
        <v>96503809</v>
      </c>
      <c r="D7" s="73">
        <f>+K17</f>
        <v>0</v>
      </c>
      <c r="E7">
        <f t="shared" si="2"/>
        <v>6</v>
      </c>
      <c r="H7" s="28" t="s">
        <v>179</v>
      </c>
      <c r="I7" s="105">
        <v>0</v>
      </c>
      <c r="J7" s="105"/>
      <c r="K7" s="105">
        <f>+I7-J7</f>
        <v>0</v>
      </c>
      <c r="M7" s="28" t="s">
        <v>179</v>
      </c>
      <c r="N7" s="23">
        <f>VLOOKUP(M7,'[2]abril -junio 2024'!C$5:F$111,2,0)</f>
        <v>0</v>
      </c>
      <c r="O7" s="23">
        <f>VLOOKUP(M7,'[2]abril -junio 2024'!C$5:F$111,3,0)</f>
        <v>0</v>
      </c>
      <c r="P7" s="23">
        <f t="shared" si="3"/>
        <v>0</v>
      </c>
      <c r="S7" s="68"/>
    </row>
    <row r="8" spans="1:19" x14ac:dyDescent="0.2">
      <c r="A8" t="s">
        <v>81</v>
      </c>
      <c r="B8" s="13">
        <f>VLOOKUP(A8,'[1]Exportar - 2024-07-29T090302.23'!A$10:F$854,6,0)</f>
        <v>9391023415.5200005</v>
      </c>
      <c r="C8" s="51">
        <f>+J22</f>
        <v>242013312.94999999</v>
      </c>
      <c r="D8" s="51">
        <f>+K22</f>
        <v>9263851416.8199997</v>
      </c>
      <c r="E8">
        <f t="shared" ref="E8" si="4">LEN(A8)</f>
        <v>6</v>
      </c>
      <c r="F8" s="100">
        <f>+B8-C8-D8</f>
        <v>-114841314.25</v>
      </c>
      <c r="H8" s="28" t="s">
        <v>180</v>
      </c>
      <c r="I8" s="105">
        <v>2655258</v>
      </c>
      <c r="J8" s="105">
        <v>2655258</v>
      </c>
      <c r="K8" s="105">
        <f>+I8-J8</f>
        <v>0</v>
      </c>
      <c r="M8" s="28" t="s">
        <v>180</v>
      </c>
      <c r="N8" s="23">
        <f>VLOOKUP(M8,'[2]abril -junio 2024'!C$5:F$111,2,0)</f>
        <v>2655258</v>
      </c>
      <c r="O8" s="23">
        <f>VLOOKUP(M8,'[2]abril -junio 2024'!C$5:F$111,3,0)</f>
        <v>2655258</v>
      </c>
      <c r="P8" s="23">
        <f t="shared" si="3"/>
        <v>0</v>
      </c>
      <c r="Q8" s="99"/>
      <c r="R8" s="99"/>
      <c r="S8" s="68"/>
    </row>
    <row r="9" spans="1:19" x14ac:dyDescent="0.2">
      <c r="A9" s="71" t="s">
        <v>266</v>
      </c>
      <c r="B9" s="13">
        <f>VLOOKUP(A9,'[1]Exportar - 2024-07-29T090302.23'!A$10:F$854,6,0)</f>
        <v>387305028593.59998</v>
      </c>
      <c r="C9" s="51">
        <f>+J35</f>
        <v>0</v>
      </c>
      <c r="D9" s="51">
        <f>+K35</f>
        <v>0</v>
      </c>
      <c r="E9">
        <f t="shared" ref="E9" si="5">LEN(A9)</f>
        <v>6</v>
      </c>
      <c r="F9" s="100">
        <f>+B9-C9-D9</f>
        <v>387305028593.59998</v>
      </c>
      <c r="H9" s="28" t="s">
        <v>80</v>
      </c>
      <c r="I9" s="103">
        <f>+I10+I13+I15</f>
        <v>85139769605.139999</v>
      </c>
      <c r="J9" s="103">
        <f>+J10+J13+J15</f>
        <v>17161559961.58</v>
      </c>
      <c r="K9" s="103">
        <f>+K10+K13+K15</f>
        <v>67978209643.559998</v>
      </c>
      <c r="L9" s="26"/>
      <c r="M9" s="54" t="s">
        <v>80</v>
      </c>
      <c r="N9" s="55">
        <f>VLOOKUP(M9,'[2]abril -junio 2024'!C$5:F$111,2,0)</f>
        <v>90243252367.319992</v>
      </c>
      <c r="O9" s="55">
        <f>VLOOKUP(M9,'[2]abril -junio 2024'!C$5:F$111,3,0)</f>
        <v>22610002723.759998</v>
      </c>
      <c r="P9" s="55">
        <f t="shared" si="3"/>
        <v>67978209643.559998</v>
      </c>
      <c r="Q9" s="99">
        <f>VLOOKUP(M9,$A$3:$D$108,3,0)-O9</f>
        <v>-5448442762.1799984</v>
      </c>
      <c r="R9" s="99">
        <f>VLOOKUP(M9,$A$3:$D$108,4,0)-P9</f>
        <v>0</v>
      </c>
      <c r="S9" s="68"/>
    </row>
    <row r="10" spans="1:19" x14ac:dyDescent="0.2">
      <c r="A10" s="63" t="s">
        <v>235</v>
      </c>
      <c r="B10" s="13">
        <f>VLOOKUP(A10,'[1]Exportar - 2024-07-29T090302.23'!A$10:F$854,6,0)</f>
        <v>-341220854833.08002</v>
      </c>
      <c r="C10" s="51">
        <f>+J40</f>
        <v>0</v>
      </c>
      <c r="D10" s="51">
        <f>+K40</f>
        <v>-341220854833.08002</v>
      </c>
      <c r="E10">
        <f t="shared" ref="E10" si="6">LEN(A10)</f>
        <v>6</v>
      </c>
      <c r="F10" s="100">
        <f t="shared" ref="F10" si="7">+B10-C10-D10</f>
        <v>0</v>
      </c>
      <c r="H10" s="28" t="s">
        <v>244</v>
      </c>
      <c r="I10" s="103">
        <f>+I11+I12</f>
        <v>70767761340.449997</v>
      </c>
      <c r="J10" s="103">
        <f>+J11+J12</f>
        <v>2789551696.8899999</v>
      </c>
      <c r="K10" s="103">
        <f>+K11+K12</f>
        <v>67978209643.559998</v>
      </c>
      <c r="L10" s="26"/>
      <c r="M10" s="54" t="s">
        <v>191</v>
      </c>
      <c r="N10" s="55">
        <v>0</v>
      </c>
      <c r="O10" s="55">
        <v>0</v>
      </c>
      <c r="P10" s="55">
        <f t="shared" si="3"/>
        <v>67978209643.559998</v>
      </c>
      <c r="S10" s="68"/>
    </row>
    <row r="11" spans="1:19" x14ac:dyDescent="0.2">
      <c r="A11" s="97" t="s">
        <v>306</v>
      </c>
      <c r="B11" s="13">
        <f>VLOOKUP(A11,'[1]Exportar - 2024-07-29T090302.23'!A$10:F$854,6,0)</f>
        <v>6615552</v>
      </c>
      <c r="C11" s="51">
        <f>+B11</f>
        <v>6615552</v>
      </c>
      <c r="D11" s="51">
        <v>0</v>
      </c>
      <c r="E11">
        <f t="shared" ref="E11" si="8">LEN(A11)</f>
        <v>6</v>
      </c>
      <c r="F11" s="100">
        <f t="shared" ref="F11" si="9">+B11-C11-D11</f>
        <v>0</v>
      </c>
      <c r="H11" s="28" t="s">
        <v>250</v>
      </c>
      <c r="I11" s="105">
        <v>0</v>
      </c>
      <c r="J11" s="106"/>
      <c r="K11" s="106">
        <v>0</v>
      </c>
      <c r="M11" s="28" t="s">
        <v>192</v>
      </c>
      <c r="N11" s="23">
        <v>0</v>
      </c>
      <c r="O11" s="23">
        <v>0</v>
      </c>
      <c r="P11" s="23">
        <f t="shared" si="3"/>
        <v>0</v>
      </c>
      <c r="S11" s="68"/>
    </row>
    <row r="12" spans="1:19" x14ac:dyDescent="0.2">
      <c r="A12" s="78" t="s">
        <v>85</v>
      </c>
      <c r="B12" s="13">
        <f>VLOOKUP(A12,'[1]Exportar - 2024-07-29T090302.23'!A$10:F$854,6,0)</f>
        <v>317755975.98000002</v>
      </c>
      <c r="C12" s="51">
        <v>0</v>
      </c>
      <c r="D12" s="51">
        <f t="shared" ref="D12:D27" si="10">+B12</f>
        <v>317755975.98000002</v>
      </c>
      <c r="E12">
        <f t="shared" ref="E12:E27" si="11">LEN(A12)</f>
        <v>6</v>
      </c>
      <c r="F12" s="100">
        <f t="shared" ref="F12:F28" si="12">+B12-C12-D12</f>
        <v>0</v>
      </c>
      <c r="H12" s="28" t="s">
        <v>245</v>
      </c>
      <c r="I12" s="105">
        <v>70767761340.449997</v>
      </c>
      <c r="J12" s="106">
        <v>2789551696.8899999</v>
      </c>
      <c r="K12" s="106">
        <f>+I12-J12</f>
        <v>67978209643.559998</v>
      </c>
      <c r="L12" s="26"/>
      <c r="M12" s="54" t="s">
        <v>244</v>
      </c>
      <c r="N12" s="55">
        <f>VLOOKUP(M12,'[2]abril -junio 2024'!C$5:F$111,2,0)</f>
        <v>70422801340.449997</v>
      </c>
      <c r="O12" s="55">
        <f>VLOOKUP(M12,'[2]abril -junio 2024'!C$5:F$111,3,0)</f>
        <v>2789551696.8899999</v>
      </c>
      <c r="P12" s="55">
        <f t="shared" si="3"/>
        <v>67978209643.559998</v>
      </c>
      <c r="S12" s="68"/>
    </row>
    <row r="13" spans="1:19" ht="13.5" customHeight="1" x14ac:dyDescent="0.2">
      <c r="A13" t="s">
        <v>86</v>
      </c>
      <c r="B13" s="13">
        <f>VLOOKUP(A13,'[1]Exportar - 2024-07-29T090302.23'!A$10:F$854,6,0)</f>
        <v>30514350.57</v>
      </c>
      <c r="C13" s="51">
        <v>0</v>
      </c>
      <c r="D13" s="51">
        <f t="shared" si="10"/>
        <v>30514350.57</v>
      </c>
      <c r="E13">
        <f t="shared" si="11"/>
        <v>6</v>
      </c>
      <c r="F13" s="100">
        <f t="shared" si="12"/>
        <v>0</v>
      </c>
      <c r="H13" s="107" t="s">
        <v>313</v>
      </c>
      <c r="I13" s="103">
        <f>+I14</f>
        <v>0</v>
      </c>
      <c r="J13" s="103">
        <f>+J14</f>
        <v>0</v>
      </c>
      <c r="K13" s="103">
        <f>+K14</f>
        <v>0</v>
      </c>
      <c r="M13" s="29" t="s">
        <v>250</v>
      </c>
      <c r="N13" s="23">
        <f>VLOOKUP(M13,'[2]abril -junio 2024'!C$5:F$111,2,0)</f>
        <v>0</v>
      </c>
      <c r="O13" s="23">
        <f>VLOOKUP(M13,'[2]abril -junio 2024'!C$5:F$111,3,0)</f>
        <v>0</v>
      </c>
      <c r="P13" s="23">
        <f t="shared" si="3"/>
        <v>0</v>
      </c>
      <c r="S13" s="68"/>
    </row>
    <row r="14" spans="1:19" ht="12.75" customHeight="1" x14ac:dyDescent="0.2">
      <c r="A14" t="s">
        <v>87</v>
      </c>
      <c r="B14" s="13">
        <f>VLOOKUP(A14,'[1]Exportar - 2024-07-29T090302.23'!A$10:F$854,6,0)</f>
        <v>323732673</v>
      </c>
      <c r="C14" s="51">
        <v>0</v>
      </c>
      <c r="D14" s="51">
        <f t="shared" si="10"/>
        <v>323732673</v>
      </c>
      <c r="E14">
        <f t="shared" si="11"/>
        <v>6</v>
      </c>
      <c r="F14" s="100">
        <f t="shared" si="12"/>
        <v>0</v>
      </c>
      <c r="H14" s="28" t="s">
        <v>314</v>
      </c>
      <c r="I14" s="105">
        <v>0</v>
      </c>
      <c r="J14" s="105">
        <v>0</v>
      </c>
      <c r="K14" s="105">
        <f>+I14-J14</f>
        <v>0</v>
      </c>
      <c r="M14" s="29" t="s">
        <v>245</v>
      </c>
      <c r="N14" s="23">
        <f>VLOOKUP(M14,'[2]abril -junio 2024'!C$5:F$111,2,0)</f>
        <v>70422801340.449997</v>
      </c>
      <c r="O14" s="23">
        <f>VLOOKUP(M14,'[2]abril -junio 2024'!C$5:F$111,3,0)</f>
        <v>2789551696.8899999</v>
      </c>
      <c r="P14" s="23">
        <f t="shared" si="3"/>
        <v>0</v>
      </c>
      <c r="S14" s="68"/>
    </row>
    <row r="15" spans="1:19" ht="13.5" customHeight="1" x14ac:dyDescent="0.2">
      <c r="A15" t="s">
        <v>88</v>
      </c>
      <c r="B15" s="13">
        <f>VLOOKUP(A15,'[1]Exportar - 2024-07-29T090302.23'!A$10:F$854,6,0)</f>
        <v>679700034.44000006</v>
      </c>
      <c r="C15" s="51">
        <v>0</v>
      </c>
      <c r="D15" s="51">
        <f t="shared" si="10"/>
        <v>679700034.44000006</v>
      </c>
      <c r="E15">
        <f t="shared" si="11"/>
        <v>6</v>
      </c>
      <c r="F15" s="100">
        <f t="shared" si="12"/>
        <v>0</v>
      </c>
      <c r="H15" s="28" t="s">
        <v>165</v>
      </c>
      <c r="I15" s="103">
        <f>+I16</f>
        <v>14372008264.690001</v>
      </c>
      <c r="J15" s="103">
        <f>+J16</f>
        <v>14372008264.690001</v>
      </c>
      <c r="K15" s="103">
        <v>0</v>
      </c>
      <c r="L15" s="26"/>
      <c r="M15" s="56" t="s">
        <v>165</v>
      </c>
      <c r="N15" s="55">
        <f>VLOOKUP(M15,'[2]abril -junio 2024'!C$5:F$111,2,0)</f>
        <v>19820451026.869999</v>
      </c>
      <c r="O15" s="55">
        <f>VLOOKUP(M15,'[2]abril -junio 2024'!C$5:F$111,3,0)</f>
        <v>19820451026.869999</v>
      </c>
      <c r="P15" s="55">
        <f t="shared" si="3"/>
        <v>0</v>
      </c>
      <c r="S15" s="68"/>
    </row>
    <row r="16" spans="1:19" x14ac:dyDescent="0.2">
      <c r="A16" t="s">
        <v>89</v>
      </c>
      <c r="B16" s="13">
        <f>VLOOKUP(A16,'[1]Exportar - 2024-07-29T090302.23'!A$10:F$854,6,0)</f>
        <v>843400</v>
      </c>
      <c r="C16" s="51">
        <v>0</v>
      </c>
      <c r="D16" s="51">
        <f t="shared" si="10"/>
        <v>843400</v>
      </c>
      <c r="E16">
        <f t="shared" si="11"/>
        <v>6</v>
      </c>
      <c r="F16" s="100">
        <f t="shared" si="12"/>
        <v>0</v>
      </c>
      <c r="H16" s="28" t="s">
        <v>166</v>
      </c>
      <c r="I16" s="106">
        <v>14372008264.690001</v>
      </c>
      <c r="J16" s="106">
        <f>+I16</f>
        <v>14372008264.690001</v>
      </c>
      <c r="K16" s="105">
        <f>+I16-J16</f>
        <v>0</v>
      </c>
      <c r="M16" s="28" t="s">
        <v>166</v>
      </c>
      <c r="N16" s="23">
        <f>VLOOKUP(M16,'[2]abril -junio 2024'!C$5:F$111,2,0)</f>
        <v>19820451026.869999</v>
      </c>
      <c r="O16" s="23">
        <f>VLOOKUP(M16,'[2]abril -junio 2024'!C$5:F$111,3,0)</f>
        <v>19820451026.869999</v>
      </c>
      <c r="P16" s="23">
        <f t="shared" si="3"/>
        <v>0</v>
      </c>
      <c r="S16" s="68"/>
    </row>
    <row r="17" spans="1:19" x14ac:dyDescent="0.2">
      <c r="A17" t="s">
        <v>90</v>
      </c>
      <c r="B17" s="13">
        <f>VLOOKUP(A17,'[1]Exportar - 2024-07-29T090302.23'!A$10:F$854,6,0)</f>
        <v>7060486969.5299997</v>
      </c>
      <c r="C17" s="51">
        <v>0</v>
      </c>
      <c r="D17" s="51">
        <f t="shared" si="10"/>
        <v>7060486969.5299997</v>
      </c>
      <c r="E17">
        <f t="shared" si="11"/>
        <v>6</v>
      </c>
      <c r="F17" s="100">
        <f t="shared" si="12"/>
        <v>0</v>
      </c>
      <c r="H17" s="28" t="s">
        <v>248</v>
      </c>
      <c r="I17" s="103">
        <f>+I20+I18</f>
        <v>96503809</v>
      </c>
      <c r="J17" s="103">
        <f>+J20+J18</f>
        <v>96503809</v>
      </c>
      <c r="K17" s="106">
        <f>+K20+K18</f>
        <v>0</v>
      </c>
      <c r="M17" s="54" t="s">
        <v>248</v>
      </c>
      <c r="N17" s="55">
        <f>VLOOKUP(M17,'[2]abril -junio 2024'!C$5:F$111,2,0)</f>
        <v>96503809</v>
      </c>
      <c r="O17" s="55">
        <f>VLOOKUP(M17,'[2]abril -junio 2024'!C$5:F$111,3,0)</f>
        <v>96503809</v>
      </c>
      <c r="P17" s="55">
        <f t="shared" si="3"/>
        <v>0</v>
      </c>
      <c r="Q17" s="99">
        <f>VLOOKUP(M17,$A$3:$D$108,3,0)-O17</f>
        <v>0</v>
      </c>
      <c r="R17" s="99">
        <f>VLOOKUP(M17,$A$3:$D$108,4,0)-P17</f>
        <v>0</v>
      </c>
      <c r="S17" s="68"/>
    </row>
    <row r="18" spans="1:19" x14ac:dyDescent="0.2">
      <c r="A18" t="s">
        <v>91</v>
      </c>
      <c r="B18" s="13">
        <f>VLOOKUP(A18,'[1]Exportar - 2024-07-29T090302.23'!A$10:F$854,6,0)</f>
        <v>5814054965.1899996</v>
      </c>
      <c r="C18" s="51">
        <v>0</v>
      </c>
      <c r="D18" s="51">
        <f t="shared" si="10"/>
        <v>5814054965.1899996</v>
      </c>
      <c r="E18">
        <f t="shared" si="11"/>
        <v>6</v>
      </c>
      <c r="F18" s="100">
        <f t="shared" si="12"/>
        <v>0</v>
      </c>
      <c r="H18" s="28" t="s">
        <v>261</v>
      </c>
      <c r="I18" s="103">
        <f>+K18-J18</f>
        <v>0</v>
      </c>
      <c r="J18" s="103">
        <v>0</v>
      </c>
      <c r="K18" s="103">
        <f>+K19</f>
        <v>0</v>
      </c>
      <c r="M18" s="54" t="s">
        <v>261</v>
      </c>
      <c r="N18" s="55">
        <f>VLOOKUP(M18,'[2]abril -junio 2024'!C$5:F$111,2,0)</f>
        <v>0</v>
      </c>
      <c r="O18" s="55">
        <f>VLOOKUP(M18,'[2]abril -junio 2024'!C$5:F$111,3,0)</f>
        <v>0</v>
      </c>
      <c r="P18" s="55">
        <f t="shared" si="3"/>
        <v>0</v>
      </c>
      <c r="Q18" s="68"/>
      <c r="R18" s="68"/>
      <c r="S18" s="68"/>
    </row>
    <row r="19" spans="1:19" x14ac:dyDescent="0.2">
      <c r="A19" t="s">
        <v>92</v>
      </c>
      <c r="B19" s="13">
        <f>VLOOKUP(A19,'[1]Exportar - 2024-07-29T090302.23'!A$10:F$854,6,0)</f>
        <v>826082828.39999998</v>
      </c>
      <c r="C19" s="51">
        <v>0</v>
      </c>
      <c r="D19" s="51">
        <f t="shared" si="10"/>
        <v>826082828.39999998</v>
      </c>
      <c r="E19">
        <f t="shared" si="11"/>
        <v>6</v>
      </c>
      <c r="F19" s="100">
        <f t="shared" si="12"/>
        <v>0</v>
      </c>
      <c r="H19" s="28" t="s">
        <v>262</v>
      </c>
      <c r="I19" s="106">
        <v>0</v>
      </c>
      <c r="J19" s="106">
        <f>+J18</f>
        <v>0</v>
      </c>
      <c r="K19" s="106">
        <v>0</v>
      </c>
      <c r="M19" s="28" t="s">
        <v>262</v>
      </c>
      <c r="N19" s="23">
        <f>VLOOKUP(M19,'[2]abril -junio 2024'!C$5:F$111,2,0)</f>
        <v>0</v>
      </c>
      <c r="O19" s="23">
        <f>VLOOKUP(M19,'[2]abril -junio 2024'!C$5:F$111,3,0)</f>
        <v>0</v>
      </c>
      <c r="P19" s="23">
        <f t="shared" si="3"/>
        <v>0</v>
      </c>
      <c r="Q19" s="68"/>
      <c r="R19" s="68"/>
      <c r="S19" s="68"/>
    </row>
    <row r="20" spans="1:19" x14ac:dyDescent="0.2">
      <c r="A20" t="s">
        <v>93</v>
      </c>
      <c r="B20" s="13">
        <f>VLOOKUP(A20,'[1]Exportar - 2024-07-29T090302.23'!A$10:F$854,6,0)</f>
        <v>9576519.9000000004</v>
      </c>
      <c r="C20" s="51">
        <v>0</v>
      </c>
      <c r="D20" s="51">
        <f t="shared" si="10"/>
        <v>9576519.9000000004</v>
      </c>
      <c r="E20">
        <f t="shared" si="11"/>
        <v>6</v>
      </c>
      <c r="F20" s="100">
        <f t="shared" si="12"/>
        <v>0</v>
      </c>
      <c r="H20" s="28" t="s">
        <v>251</v>
      </c>
      <c r="I20" s="103">
        <f t="shared" ref="I20:K20" si="13">+I21</f>
        <v>96503809</v>
      </c>
      <c r="J20" s="103">
        <f t="shared" si="13"/>
        <v>96503809</v>
      </c>
      <c r="K20" s="103">
        <f t="shared" si="13"/>
        <v>0</v>
      </c>
      <c r="M20" s="54" t="s">
        <v>251</v>
      </c>
      <c r="N20" s="55">
        <f>VLOOKUP(M20,'[2]abril -junio 2024'!C$5:F$111,2,0)</f>
        <v>96503809</v>
      </c>
      <c r="O20" s="55">
        <f>VLOOKUP(M20,'[2]abril -junio 2024'!C$5:F$111,3,0)</f>
        <v>96503809</v>
      </c>
      <c r="P20" s="55">
        <f t="shared" si="3"/>
        <v>0</v>
      </c>
      <c r="S20" s="68"/>
    </row>
    <row r="21" spans="1:19" x14ac:dyDescent="0.2">
      <c r="A21" t="s">
        <v>94</v>
      </c>
      <c r="B21" s="13">
        <f>VLOOKUP(A21,'[1]Exportar - 2024-07-29T090302.23'!A$10:F$854,6,0)</f>
        <v>3058959248694.25</v>
      </c>
      <c r="C21" s="51">
        <v>0</v>
      </c>
      <c r="D21" s="51">
        <f t="shared" si="10"/>
        <v>3058959248694.25</v>
      </c>
      <c r="E21">
        <f t="shared" si="11"/>
        <v>6</v>
      </c>
      <c r="F21" s="100">
        <f t="shared" si="12"/>
        <v>0</v>
      </c>
      <c r="H21" s="28" t="s">
        <v>252</v>
      </c>
      <c r="I21" s="106">
        <v>96503809</v>
      </c>
      <c r="J21" s="106">
        <v>96503809</v>
      </c>
      <c r="K21" s="106">
        <v>0</v>
      </c>
      <c r="M21" s="28" t="s">
        <v>252</v>
      </c>
      <c r="N21" s="23">
        <f>VLOOKUP(M21,'[2]abril -junio 2024'!C$5:F$111,2,0)</f>
        <v>96503809</v>
      </c>
      <c r="O21" s="23">
        <f>VLOOKUP(M21,'[2]abril -junio 2024'!C$5:F$111,3,0)</f>
        <v>96503809</v>
      </c>
      <c r="P21" s="23">
        <f t="shared" si="3"/>
        <v>0</v>
      </c>
      <c r="S21" s="68"/>
    </row>
    <row r="22" spans="1:19" x14ac:dyDescent="0.2">
      <c r="A22" t="s">
        <v>95</v>
      </c>
      <c r="B22" s="13">
        <f>VLOOKUP(A22,'[1]Exportar - 2024-07-29T090302.23'!A$10:F$854,6,0)</f>
        <v>-19815631464.740002</v>
      </c>
      <c r="C22" s="51">
        <v>0</v>
      </c>
      <c r="D22" s="51">
        <f t="shared" si="10"/>
        <v>-19815631464.740002</v>
      </c>
      <c r="E22">
        <f t="shared" si="11"/>
        <v>6</v>
      </c>
      <c r="F22" s="100">
        <f t="shared" si="12"/>
        <v>0</v>
      </c>
      <c r="H22" s="28" t="s">
        <v>81</v>
      </c>
      <c r="I22" s="103">
        <f>+I23+I25+I27+I29+I31+I33</f>
        <v>9505864729.7700005</v>
      </c>
      <c r="J22" s="103">
        <f>+J23+J25+J27+J29+J31+J33</f>
        <v>242013312.94999999</v>
      </c>
      <c r="K22" s="103">
        <f>+K23+K25+K27+K29+K31+K33</f>
        <v>9263851416.8199997</v>
      </c>
      <c r="L22" s="26"/>
      <c r="M22" s="54" t="s">
        <v>81</v>
      </c>
      <c r="N22" s="55">
        <f>VLOOKUP(M22,'[2]abril -junio 2024'!C$5:F$111,2,0)</f>
        <v>9391023415.5200005</v>
      </c>
      <c r="O22" s="55">
        <f>VLOOKUP(M22,'[2]abril -junio 2024'!C$5:F$111,3,0)</f>
        <v>127171997.7</v>
      </c>
      <c r="P22" s="55">
        <f t="shared" si="3"/>
        <v>9263851416.8199997</v>
      </c>
      <c r="Q22" s="99">
        <f>VLOOKUP(M22,$A$3:$D$108,3,0)-O22</f>
        <v>114841315.24999999</v>
      </c>
      <c r="R22" s="99">
        <f>VLOOKUP(M22,$A$3:$D$108,4,0)-P22</f>
        <v>0</v>
      </c>
      <c r="S22" s="68"/>
    </row>
    <row r="23" spans="1:19" x14ac:dyDescent="0.2">
      <c r="A23" t="s">
        <v>141</v>
      </c>
      <c r="B23" s="53"/>
      <c r="C23" s="51">
        <v>0</v>
      </c>
      <c r="D23" s="51">
        <f t="shared" si="10"/>
        <v>0</v>
      </c>
      <c r="E23">
        <f t="shared" si="11"/>
        <v>6</v>
      </c>
      <c r="F23" s="100">
        <f t="shared" si="12"/>
        <v>0</v>
      </c>
      <c r="H23" s="28" t="s">
        <v>253</v>
      </c>
      <c r="I23" s="103">
        <f>+I24</f>
        <v>208995897.94999999</v>
      </c>
      <c r="J23" s="103">
        <f>+J24</f>
        <v>208995897.94999999</v>
      </c>
      <c r="K23" s="103">
        <f>+K24</f>
        <v>0</v>
      </c>
      <c r="L23" s="26"/>
      <c r="M23" s="54" t="s">
        <v>253</v>
      </c>
      <c r="N23" s="55">
        <f>VLOOKUP(M23,'[2]abril -junio 2024'!C$5:F$111,2,0)</f>
        <v>115479759.7</v>
      </c>
      <c r="O23" s="55">
        <f>VLOOKUP(M23,'[2]abril -junio 2024'!C$5:F$111,3,0)</f>
        <v>115479759.7</v>
      </c>
      <c r="P23" s="55">
        <f t="shared" si="3"/>
        <v>0</v>
      </c>
      <c r="S23" s="68"/>
    </row>
    <row r="24" spans="1:19" ht="12.75" customHeight="1" x14ac:dyDescent="0.2">
      <c r="A24" t="s">
        <v>96</v>
      </c>
      <c r="B24" s="13">
        <f>VLOOKUP(A24,'[1]Exportar - 2024-07-29T090302.23'!A$10:F$854,6,0)</f>
        <v>38345639523625.5</v>
      </c>
      <c r="C24" s="51">
        <v>0</v>
      </c>
      <c r="D24" s="51">
        <f t="shared" si="10"/>
        <v>38345639523625.5</v>
      </c>
      <c r="E24">
        <f t="shared" si="11"/>
        <v>6</v>
      </c>
      <c r="F24" s="100">
        <f t="shared" si="12"/>
        <v>0</v>
      </c>
      <c r="H24" s="28" t="s">
        <v>254</v>
      </c>
      <c r="I24" s="106">
        <v>208995897.94999999</v>
      </c>
      <c r="J24" s="106">
        <f>+I24</f>
        <v>208995897.94999999</v>
      </c>
      <c r="K24" s="105">
        <v>0</v>
      </c>
      <c r="M24" s="28" t="s">
        <v>254</v>
      </c>
      <c r="N24" s="23">
        <f>VLOOKUP(M24,'[2]abril -junio 2024'!C$5:F$111,2,0)</f>
        <v>115479759.7</v>
      </c>
      <c r="O24" s="23">
        <f>VLOOKUP(M24,'[2]abril -junio 2024'!C$5:F$111,3,0)</f>
        <v>115479759.7</v>
      </c>
      <c r="P24" s="23">
        <f t="shared" si="3"/>
        <v>0</v>
      </c>
      <c r="S24" s="68"/>
    </row>
    <row r="25" spans="1:19" ht="13.5" customHeight="1" x14ac:dyDescent="0.2">
      <c r="A25" t="s">
        <v>97</v>
      </c>
      <c r="B25" s="13">
        <f>VLOOKUP(A25,'[1]Exportar - 2024-07-29T090302.23'!A$10:F$854,6,0)</f>
        <v>1892092388823.0601</v>
      </c>
      <c r="C25" s="51">
        <v>0</v>
      </c>
      <c r="D25" s="51">
        <f t="shared" si="10"/>
        <v>1892092388823.0601</v>
      </c>
      <c r="E25">
        <f t="shared" si="11"/>
        <v>6</v>
      </c>
      <c r="F25" s="100">
        <f t="shared" si="12"/>
        <v>0</v>
      </c>
      <c r="G25" s="24"/>
      <c r="H25" s="28" t="s">
        <v>167</v>
      </c>
      <c r="I25" s="103">
        <f>+I26</f>
        <v>0</v>
      </c>
      <c r="J25" s="103">
        <f>+J26</f>
        <v>0</v>
      </c>
      <c r="K25" s="103">
        <f>+K26</f>
        <v>0</v>
      </c>
      <c r="L25" s="26"/>
      <c r="M25" s="54" t="s">
        <v>167</v>
      </c>
      <c r="N25" s="55">
        <f>VLOOKUP(M25,'[2]abril -junio 2024'!C$5:F$111,2,0)</f>
        <v>0</v>
      </c>
      <c r="O25" s="55">
        <f>VLOOKUP(M25,'[2]abril -junio 2024'!C$5:F$111,3,0)</f>
        <v>0</v>
      </c>
      <c r="P25" s="55">
        <f t="shared" si="3"/>
        <v>0</v>
      </c>
      <c r="S25" s="68"/>
    </row>
    <row r="26" spans="1:19" x14ac:dyDescent="0.2">
      <c r="A26" t="s">
        <v>98</v>
      </c>
      <c r="B26" s="13">
        <f>VLOOKUP(A26,'[1]Exportar - 2024-07-29T090302.23'!A$10:F$854,6,0)</f>
        <v>26019351522947.898</v>
      </c>
      <c r="C26" s="51">
        <v>0</v>
      </c>
      <c r="D26" s="51">
        <f>+B26</f>
        <v>26019351522947.898</v>
      </c>
      <c r="E26">
        <f t="shared" si="11"/>
        <v>6</v>
      </c>
      <c r="F26" s="100">
        <f t="shared" si="12"/>
        <v>0</v>
      </c>
      <c r="H26" s="28" t="s">
        <v>168</v>
      </c>
      <c r="I26" s="106">
        <v>0</v>
      </c>
      <c r="J26" s="106">
        <f>+I26</f>
        <v>0</v>
      </c>
      <c r="K26" s="105"/>
      <c r="M26" s="28" t="s">
        <v>168</v>
      </c>
      <c r="N26" s="23">
        <f>VLOOKUP(M26,'[2]abril -junio 2024'!C$5:F$111,2,0)</f>
        <v>0</v>
      </c>
      <c r="O26" s="23">
        <f>VLOOKUP(M26,'[2]abril -junio 2024'!C$5:F$111,3,0)</f>
        <v>0</v>
      </c>
      <c r="P26" s="23">
        <f t="shared" si="3"/>
        <v>0</v>
      </c>
      <c r="S26" s="68"/>
    </row>
    <row r="27" spans="1:19" x14ac:dyDescent="0.2">
      <c r="A27" t="s">
        <v>99</v>
      </c>
      <c r="B27" s="13">
        <f>VLOOKUP(A27,'[1]Exportar - 2024-07-29T090302.23'!A$10:F$854,6,0)</f>
        <v>-758143116599.81995</v>
      </c>
      <c r="C27" s="51">
        <v>0</v>
      </c>
      <c r="D27" s="51">
        <f t="shared" si="10"/>
        <v>-758143116599.81995</v>
      </c>
      <c r="E27">
        <f t="shared" si="11"/>
        <v>6</v>
      </c>
      <c r="F27" s="100">
        <f t="shared" si="12"/>
        <v>0</v>
      </c>
      <c r="H27" s="28" t="s">
        <v>169</v>
      </c>
      <c r="I27" s="103">
        <f>+I28</f>
        <v>73623427</v>
      </c>
      <c r="J27" s="103">
        <f>+J28</f>
        <v>33017415</v>
      </c>
      <c r="K27" s="103">
        <f>+K28</f>
        <v>40606012</v>
      </c>
      <c r="L27" s="26"/>
      <c r="M27" s="54" t="s">
        <v>169</v>
      </c>
      <c r="N27" s="55">
        <f>VLOOKUP(M27,'[2]abril -junio 2024'!C$5:F$111,2,0)</f>
        <v>52298251</v>
      </c>
      <c r="O27" s="55">
        <f>VLOOKUP(M27,'[2]abril -junio 2024'!C$5:F$111,3,0)</f>
        <v>11692238</v>
      </c>
      <c r="P27" s="55">
        <f t="shared" si="3"/>
        <v>40606012</v>
      </c>
      <c r="Q27" s="99"/>
      <c r="R27" s="99"/>
      <c r="S27" s="68"/>
    </row>
    <row r="28" spans="1:19" x14ac:dyDescent="0.2">
      <c r="A28" s="70" t="s">
        <v>256</v>
      </c>
      <c r="B28" s="13">
        <f>VLOOKUP(A28,'[1]Exportar - 2024-07-29T090302.23'!A$10:F$854,6,0)</f>
        <v>-202944843155.70999</v>
      </c>
      <c r="C28" s="51">
        <v>0</v>
      </c>
      <c r="D28" s="51">
        <f t="shared" ref="D28" si="14">+B28</f>
        <v>-202944843155.70999</v>
      </c>
      <c r="E28">
        <f t="shared" ref="E28" si="15">LEN(A28)</f>
        <v>6</v>
      </c>
      <c r="F28" s="100">
        <f t="shared" si="12"/>
        <v>0</v>
      </c>
      <c r="H28" s="28" t="s">
        <v>170</v>
      </c>
      <c r="I28" s="106">
        <v>73623427</v>
      </c>
      <c r="J28" s="106">
        <v>33017415</v>
      </c>
      <c r="K28" s="106">
        <f>+I28-J28</f>
        <v>40606012</v>
      </c>
      <c r="L28" s="33"/>
      <c r="M28" s="32" t="s">
        <v>170</v>
      </c>
      <c r="N28" s="23">
        <f>VLOOKUP(M28,'[2]abril -junio 2024'!C$5:F$111,2,0)</f>
        <v>52298251</v>
      </c>
      <c r="O28" s="23">
        <f>VLOOKUP(M28,'[2]abril -junio 2024'!C$5:F$111,3,0)</f>
        <v>11692238</v>
      </c>
      <c r="P28" s="23">
        <f t="shared" si="3"/>
        <v>40606012</v>
      </c>
      <c r="Q28" s="99"/>
      <c r="R28" s="99"/>
      <c r="S28" s="68"/>
    </row>
    <row r="29" spans="1:19" x14ac:dyDescent="0.2">
      <c r="A29" t="s">
        <v>189</v>
      </c>
      <c r="B29" s="53"/>
      <c r="C29" s="51">
        <v>0</v>
      </c>
      <c r="D29" s="51">
        <f>+B29</f>
        <v>0</v>
      </c>
      <c r="E29">
        <f t="shared" ref="E29:E35" si="16">LEN(A29)</f>
        <v>6</v>
      </c>
      <c r="F29" s="100">
        <f t="shared" ref="F29:F35" si="17">+B29-C29-D29</f>
        <v>0</v>
      </c>
      <c r="G29" s="30"/>
      <c r="H29" s="28" t="s">
        <v>171</v>
      </c>
      <c r="I29" s="103">
        <f>+I30</f>
        <v>0</v>
      </c>
      <c r="J29" s="103">
        <f>+I29</f>
        <v>0</v>
      </c>
      <c r="K29" s="103">
        <f>+K30</f>
        <v>0</v>
      </c>
      <c r="L29" s="58"/>
      <c r="M29" s="57" t="s">
        <v>171</v>
      </c>
      <c r="N29" s="55">
        <f>VLOOKUP(M29,'[2]abril -junio 2024'!C$5:F$111,2,0)</f>
        <v>0</v>
      </c>
      <c r="O29" s="55">
        <f>VLOOKUP(M29,'[2]abril -junio 2024'!C$5:F$111,3,0)</f>
        <v>0</v>
      </c>
      <c r="P29" s="55">
        <f t="shared" si="3"/>
        <v>0</v>
      </c>
      <c r="S29" s="68"/>
    </row>
    <row r="30" spans="1:19" x14ac:dyDescent="0.2">
      <c r="A30" t="s">
        <v>82</v>
      </c>
      <c r="B30" s="13">
        <f>VLOOKUP(A30,'[1]Exportar - 2024-07-29T090302.23'!A$10:F$854,6,0)</f>
        <v>0</v>
      </c>
      <c r="C30" s="51">
        <f>+J47</f>
        <v>182399645026.87</v>
      </c>
      <c r="D30" s="51">
        <f>+K47</f>
        <v>6391398555371.3301</v>
      </c>
      <c r="E30">
        <f t="shared" si="16"/>
        <v>6</v>
      </c>
      <c r="F30" s="100">
        <f t="shared" si="17"/>
        <v>-6573798200398.2002</v>
      </c>
      <c r="H30" s="28" t="s">
        <v>172</v>
      </c>
      <c r="I30" s="105">
        <v>0</v>
      </c>
      <c r="J30" s="105">
        <f>+I30</f>
        <v>0</v>
      </c>
      <c r="K30" s="105">
        <v>0</v>
      </c>
      <c r="M30" s="28" t="s">
        <v>172</v>
      </c>
      <c r="N30" s="23">
        <f>VLOOKUP(M30,'[2]abril -junio 2024'!C$5:F$111,2,0)</f>
        <v>0</v>
      </c>
      <c r="O30" s="23">
        <f>VLOOKUP(M30,'[2]abril -junio 2024'!C$5:F$111,3,0)</f>
        <v>0</v>
      </c>
      <c r="P30" s="23">
        <f t="shared" si="3"/>
        <v>0</v>
      </c>
      <c r="S30" s="68"/>
    </row>
    <row r="31" spans="1:19" x14ac:dyDescent="0.2">
      <c r="A31" t="s">
        <v>83</v>
      </c>
      <c r="B31" s="13">
        <f>VLOOKUP(A31,'[1]Exportar - 2024-07-29T090302.23'!A$10:F$854,6,0)</f>
        <v>7220215292009.9199</v>
      </c>
      <c r="C31" s="51">
        <f>+J50</f>
        <v>130710681199.32001</v>
      </c>
      <c r="D31" s="51">
        <f>+K50</f>
        <v>0</v>
      </c>
      <c r="E31">
        <f t="shared" si="16"/>
        <v>6</v>
      </c>
      <c r="F31" s="100">
        <f t="shared" si="17"/>
        <v>7089504610810.5996</v>
      </c>
      <c r="H31" s="28" t="s">
        <v>246</v>
      </c>
      <c r="I31" s="103">
        <f>+I32</f>
        <v>0</v>
      </c>
      <c r="J31" s="103">
        <f>+J32</f>
        <v>0</v>
      </c>
      <c r="K31" s="103">
        <f>+K32</f>
        <v>0</v>
      </c>
      <c r="L31" s="58"/>
      <c r="M31" s="57" t="s">
        <v>246</v>
      </c>
      <c r="N31" s="55">
        <f>VLOOKUP(M31,'[2]abril -junio 2024'!C$5:F$111,2,0)</f>
        <v>0</v>
      </c>
      <c r="O31" s="55">
        <f>VLOOKUP(M31,'[2]abril -junio 2024'!C$5:F$111,3,0)</f>
        <v>0</v>
      </c>
      <c r="P31" s="55">
        <f t="shared" si="3"/>
        <v>0</v>
      </c>
      <c r="S31" s="68"/>
    </row>
    <row r="32" spans="1:19" x14ac:dyDescent="0.2">
      <c r="A32" t="s">
        <v>84</v>
      </c>
      <c r="B32" s="13">
        <f>VLOOKUP(A32,'[1]Exportar - 2024-07-29T090302.23'!A$10:F$854,6,0)</f>
        <v>109904898</v>
      </c>
      <c r="C32" s="51">
        <f>+J56</f>
        <v>0</v>
      </c>
      <c r="D32" s="51">
        <f>+K56</f>
        <v>109904898</v>
      </c>
      <c r="E32">
        <f t="shared" si="16"/>
        <v>6</v>
      </c>
      <c r="F32" s="100">
        <f t="shared" si="17"/>
        <v>0</v>
      </c>
      <c r="H32" s="28" t="s">
        <v>247</v>
      </c>
      <c r="I32" s="105">
        <v>0</v>
      </c>
      <c r="J32" s="105">
        <v>0</v>
      </c>
      <c r="K32" s="105"/>
      <c r="M32" s="28" t="s">
        <v>247</v>
      </c>
      <c r="N32" s="23">
        <f>VLOOKUP(M32,'[2]abril -junio 2024'!C$5:F$111,2,0)</f>
        <v>0</v>
      </c>
      <c r="O32" s="23">
        <f>VLOOKUP(M32,'[2]abril -junio 2024'!C$5:F$111,3,0)</f>
        <v>0</v>
      </c>
      <c r="P32" s="23">
        <f t="shared" si="3"/>
        <v>0</v>
      </c>
      <c r="S32" s="68"/>
    </row>
    <row r="33" spans="1:19" x14ac:dyDescent="0.2">
      <c r="A33" t="s">
        <v>100</v>
      </c>
      <c r="B33" s="13">
        <f>VLOOKUP(A33,'[1]Exportar - 2024-07-29T090302.23'!A$10:F$854,6,0)</f>
        <v>244442901394.88</v>
      </c>
      <c r="C33" s="51">
        <v>0</v>
      </c>
      <c r="D33" s="51">
        <f>+B33</f>
        <v>244442901394.88</v>
      </c>
      <c r="E33">
        <f t="shared" si="16"/>
        <v>6</v>
      </c>
      <c r="F33" s="100">
        <f t="shared" si="17"/>
        <v>0</v>
      </c>
      <c r="H33" s="28" t="s">
        <v>142</v>
      </c>
      <c r="I33" s="103">
        <f>+I34</f>
        <v>9223245404.8199997</v>
      </c>
      <c r="J33" s="103">
        <f>+J34</f>
        <v>0</v>
      </c>
      <c r="K33" s="103">
        <f>+K34</f>
        <v>9223245404.8199997</v>
      </c>
      <c r="L33" s="26"/>
      <c r="M33" s="54" t="s">
        <v>142</v>
      </c>
      <c r="N33" s="55">
        <f>VLOOKUP(M33,'[2]abril -junio 2024'!C$5:F$111,2,0)</f>
        <v>9223245404.8199997</v>
      </c>
      <c r="O33" s="55">
        <f>VLOOKUP(M33,'[2]abril -junio 2024'!C$5:F$111,3,0)</f>
        <v>0</v>
      </c>
      <c r="P33" s="55">
        <f t="shared" si="3"/>
        <v>9223245404.8199997</v>
      </c>
      <c r="S33" s="68"/>
    </row>
    <row r="34" spans="1:19" x14ac:dyDescent="0.2">
      <c r="A34" t="s">
        <v>101</v>
      </c>
      <c r="B34" s="13">
        <f>VLOOKUP(A34,'[1]Exportar - 2024-07-29T090302.23'!A$10:F$854,6,0)</f>
        <v>-68148562772.089996</v>
      </c>
      <c r="C34" s="51">
        <v>0</v>
      </c>
      <c r="D34" s="51">
        <f>+B34</f>
        <v>-68148562772.089996</v>
      </c>
      <c r="E34">
        <f t="shared" si="16"/>
        <v>6</v>
      </c>
      <c r="F34" s="100">
        <f t="shared" si="17"/>
        <v>0</v>
      </c>
      <c r="H34" s="28" t="s">
        <v>173</v>
      </c>
      <c r="I34" s="105">
        <v>9223245404.8199997</v>
      </c>
      <c r="J34" s="105"/>
      <c r="K34" s="105">
        <f>+I34-J34</f>
        <v>9223245404.8199997</v>
      </c>
      <c r="M34" s="28" t="s">
        <v>173</v>
      </c>
      <c r="N34" s="23">
        <f>VLOOKUP(M34,'[2]abril -junio 2024'!C$5:F$111,2,0)</f>
        <v>9223245404.8199997</v>
      </c>
      <c r="O34" s="23">
        <f>VLOOKUP(M34,'[2]abril -junio 2024'!C$5:F$111,3,0)</f>
        <v>0</v>
      </c>
      <c r="P34" s="23">
        <f t="shared" si="3"/>
        <v>9223245404.8199997</v>
      </c>
      <c r="S34" s="68"/>
    </row>
    <row r="35" spans="1:19" x14ac:dyDescent="0.2">
      <c r="A35" t="s">
        <v>299</v>
      </c>
      <c r="B35" s="13">
        <f>VLOOKUP(A35,'[1]Exportar - 2024-07-29T090302.23'!A$10:F$854,6,0)</f>
        <v>5078752.0999999996</v>
      </c>
      <c r="C35" s="13">
        <f>J61</f>
        <v>0</v>
      </c>
      <c r="D35" s="95">
        <f>K61</f>
        <v>473550630.07999998</v>
      </c>
      <c r="E35">
        <f t="shared" si="16"/>
        <v>6</v>
      </c>
      <c r="F35" s="100">
        <f t="shared" si="17"/>
        <v>-468471877.97999996</v>
      </c>
      <c r="G35" s="20"/>
      <c r="H35" s="28" t="s">
        <v>266</v>
      </c>
      <c r="I35" s="103">
        <f>+I36+I38</f>
        <v>387305028593.59998</v>
      </c>
      <c r="J35" s="105"/>
      <c r="K35" s="105"/>
      <c r="M35" s="54" t="s">
        <v>266</v>
      </c>
      <c r="N35" s="55">
        <f>VLOOKUP(M35,'[2]abril -junio 2024'!C$5:F$111,2,0)</f>
        <v>387305028593.59998</v>
      </c>
      <c r="O35" s="55">
        <f>VLOOKUP(M35,'[2]abril -junio 2024'!C$5:F$111,3,0)</f>
        <v>0</v>
      </c>
      <c r="P35" s="55">
        <f t="shared" si="3"/>
        <v>0</v>
      </c>
      <c r="Q35" s="99">
        <f>VLOOKUP(M35,$A$3:$D$108,3,0)-O35</f>
        <v>0</v>
      </c>
      <c r="R35" s="99">
        <f>VLOOKUP(M35,$A$3:$D$108,4,0)-P35</f>
        <v>0</v>
      </c>
      <c r="S35" s="68"/>
    </row>
    <row r="36" spans="1:19" x14ac:dyDescent="0.2">
      <c r="A36" t="s">
        <v>102</v>
      </c>
      <c r="B36" s="13">
        <f>VLOOKUP(A36,'[1]Exportar - 2024-07-29T090302.23'!A$10:F$854,6,0)</f>
        <v>10455989618846.301</v>
      </c>
      <c r="C36" s="51">
        <v>0</v>
      </c>
      <c r="D36" s="51">
        <f>+B36</f>
        <v>10455989618846.301</v>
      </c>
      <c r="E36">
        <f>LEN(A36)</f>
        <v>6</v>
      </c>
      <c r="F36" s="100">
        <f>+B36-C36-D36</f>
        <v>0</v>
      </c>
      <c r="G36" s="20"/>
      <c r="H36" s="28" t="s">
        <v>278</v>
      </c>
      <c r="I36" s="103">
        <f>+I37</f>
        <v>384588158996</v>
      </c>
      <c r="J36" s="103">
        <v>0</v>
      </c>
      <c r="K36" s="103">
        <f>+K37</f>
        <v>384588158996</v>
      </c>
      <c r="M36" s="54" t="s">
        <v>278</v>
      </c>
      <c r="N36" s="55">
        <f>VLOOKUP(M36,'[2]abril -junio 2024'!C$5:F$111,2,0)</f>
        <v>384588158996</v>
      </c>
      <c r="O36" s="55">
        <f>VLOOKUP(M36,'[2]abril -junio 2024'!C$5:F$111,3,0)</f>
        <v>0</v>
      </c>
      <c r="P36" s="55">
        <f t="shared" ref="P36:P37" si="18">+K36</f>
        <v>384588158996</v>
      </c>
      <c r="Q36" s="68"/>
      <c r="R36" s="68"/>
      <c r="S36" s="68"/>
    </row>
    <row r="37" spans="1:19" x14ac:dyDescent="0.2">
      <c r="B37" s="52">
        <f>SUM(B3:B36)</f>
        <v>86349309588507.953</v>
      </c>
      <c r="C37" s="52">
        <f>SUM(C3:C36)</f>
        <v>331288964748.78003</v>
      </c>
      <c r="D37" s="52">
        <f>SUM(D3:D36)</f>
        <v>85110489015183.234</v>
      </c>
      <c r="G37" s="20"/>
      <c r="H37" s="28" t="s">
        <v>279</v>
      </c>
      <c r="I37" s="105">
        <v>384588158996</v>
      </c>
      <c r="J37" s="105"/>
      <c r="K37" s="105">
        <f>+I37-J37</f>
        <v>384588158996</v>
      </c>
      <c r="M37" s="28" t="s">
        <v>279</v>
      </c>
      <c r="N37" s="23">
        <f>VLOOKUP(M37,'[2]abril -junio 2024'!C$5:F$111,2,0)</f>
        <v>384588158996</v>
      </c>
      <c r="O37" s="23">
        <f>VLOOKUP(M37,'[2]abril -junio 2024'!C$5:F$111,3,0)</f>
        <v>0</v>
      </c>
      <c r="P37" s="23">
        <f t="shared" si="18"/>
        <v>384588158996</v>
      </c>
      <c r="S37" s="68"/>
    </row>
    <row r="38" spans="1:19" x14ac:dyDescent="0.2">
      <c r="A38" t="s">
        <v>116</v>
      </c>
      <c r="B38" s="13">
        <f>VLOOKUP(A38,'[1]Exportar - 2024-07-29T090302.23'!A$10:F$854,6,0)</f>
        <v>20186216536343.301</v>
      </c>
      <c r="C38" s="51">
        <f>+J63</f>
        <v>0</v>
      </c>
      <c r="D38" s="51">
        <f>+K63</f>
        <v>0</v>
      </c>
      <c r="E38">
        <f t="shared" ref="E38:E52" si="19">LEN(A38)</f>
        <v>6</v>
      </c>
      <c r="F38" s="100">
        <f t="shared" ref="F38:F48" si="20">+B38-C38-D38</f>
        <v>20186216536343.301</v>
      </c>
      <c r="G38" s="20"/>
      <c r="H38" s="28" t="s">
        <v>267</v>
      </c>
      <c r="I38" s="103">
        <f>+I39</f>
        <v>2716869597.5999999</v>
      </c>
      <c r="J38" s="103">
        <f>+J39</f>
        <v>0</v>
      </c>
      <c r="K38" s="103">
        <f>+K39</f>
        <v>2716869597.5999999</v>
      </c>
      <c r="M38" s="54" t="s">
        <v>267</v>
      </c>
      <c r="N38" s="55">
        <f>VLOOKUP(M38,'[2]abril -junio 2024'!C$5:F$111,2,0)</f>
        <v>2716869597.5999999</v>
      </c>
      <c r="O38" s="55">
        <f>VLOOKUP(M38,'[2]abril -junio 2024'!C$5:F$111,3,0)</f>
        <v>0</v>
      </c>
      <c r="P38" s="55">
        <f t="shared" ref="P38:P58" si="21">+K38</f>
        <v>2716869597.5999999</v>
      </c>
      <c r="S38" s="68"/>
    </row>
    <row r="39" spans="1:19" x14ac:dyDescent="0.2">
      <c r="A39" t="s">
        <v>104</v>
      </c>
      <c r="B39" s="13">
        <f>VLOOKUP(A39,'[1]Exportar - 2024-07-29T090302.23'!A$10:F$854,6,0)</f>
        <v>342627357.66000003</v>
      </c>
      <c r="C39" s="51">
        <f t="shared" ref="C39:C47" si="22">+B39</f>
        <v>342627357.66000003</v>
      </c>
      <c r="D39" s="51">
        <v>0</v>
      </c>
      <c r="E39">
        <f t="shared" si="19"/>
        <v>6</v>
      </c>
      <c r="F39" s="100">
        <f t="shared" si="20"/>
        <v>0</v>
      </c>
      <c r="G39" s="25"/>
      <c r="H39" s="28" t="s">
        <v>268</v>
      </c>
      <c r="I39" s="105">
        <v>2716869597.5999999</v>
      </c>
      <c r="J39" s="105">
        <v>0</v>
      </c>
      <c r="K39" s="105">
        <f>+I39</f>
        <v>2716869597.5999999</v>
      </c>
      <c r="M39" s="28" t="s">
        <v>268</v>
      </c>
      <c r="N39" s="23">
        <f>VLOOKUP(M39,'[2]abril -junio 2024'!C$5:F$111,2,0)</f>
        <v>2716869597.5999999</v>
      </c>
      <c r="O39" s="23">
        <f>VLOOKUP(M39,'[2]abril -junio 2024'!C$5:F$111,3,0)</f>
        <v>0</v>
      </c>
      <c r="P39" s="23">
        <f t="shared" si="21"/>
        <v>2716869597.5999999</v>
      </c>
      <c r="S39" s="68"/>
    </row>
    <row r="40" spans="1:19" x14ac:dyDescent="0.2">
      <c r="A40" t="s">
        <v>105</v>
      </c>
      <c r="B40" s="53"/>
      <c r="C40" s="51">
        <f t="shared" si="22"/>
        <v>0</v>
      </c>
      <c r="D40" s="51">
        <v>0</v>
      </c>
      <c r="E40">
        <f t="shared" si="19"/>
        <v>6</v>
      </c>
      <c r="F40" s="100">
        <f t="shared" si="20"/>
        <v>0</v>
      </c>
      <c r="G40" s="25"/>
      <c r="H40" s="108" t="s">
        <v>235</v>
      </c>
      <c r="I40" s="103">
        <f>+I41+I45+I43</f>
        <v>-341220854833.08002</v>
      </c>
      <c r="J40" s="103">
        <f t="shared" ref="J40" si="23">+J41+J45</f>
        <v>0</v>
      </c>
      <c r="K40" s="103">
        <f>+K41+K45+K43</f>
        <v>-341220854833.08002</v>
      </c>
      <c r="L40" s="26"/>
      <c r="M40" s="54" t="s">
        <v>235</v>
      </c>
      <c r="N40" s="55">
        <f>VLOOKUP(M40,'[2]abril -junio 2024'!C$5:F$111,2,0)</f>
        <v>-341220854833.08002</v>
      </c>
      <c r="O40" s="55">
        <f>VLOOKUP(M40,'[2]abril -junio 2024'!C$5:F$111,3,0)</f>
        <v>0</v>
      </c>
      <c r="P40" s="55">
        <f t="shared" si="21"/>
        <v>-341220854833.08002</v>
      </c>
      <c r="Q40" s="99">
        <f>VLOOKUP(M40,$A$3:$D$108,3,0)-O40</f>
        <v>0</v>
      </c>
      <c r="R40" s="99">
        <f>VLOOKUP(M40,$A$3:$D$108,4,0)-P40</f>
        <v>0</v>
      </c>
      <c r="S40" s="68"/>
    </row>
    <row r="41" spans="1:19" x14ac:dyDescent="0.2">
      <c r="A41" t="s">
        <v>106</v>
      </c>
      <c r="B41" s="13">
        <f>VLOOKUP(A41,'[1]Exportar - 2024-07-29T090302.23'!A$10:F$854,6,0)</f>
        <v>5344665491.1800003</v>
      </c>
      <c r="C41" s="51">
        <f t="shared" si="22"/>
        <v>5344665491.1800003</v>
      </c>
      <c r="D41" s="51">
        <v>0</v>
      </c>
      <c r="E41">
        <f t="shared" si="19"/>
        <v>6</v>
      </c>
      <c r="F41" s="100">
        <f t="shared" si="20"/>
        <v>0</v>
      </c>
      <c r="G41" s="21"/>
      <c r="H41" s="109" t="s">
        <v>236</v>
      </c>
      <c r="I41" s="103">
        <f>+I42</f>
        <v>-23672926616.049999</v>
      </c>
      <c r="J41" s="103">
        <f t="shared" ref="J41:K41" si="24">+J42</f>
        <v>0</v>
      </c>
      <c r="K41" s="103">
        <f t="shared" si="24"/>
        <v>-23672926616.049999</v>
      </c>
      <c r="L41" s="26"/>
      <c r="M41" s="54" t="s">
        <v>236</v>
      </c>
      <c r="N41" s="55">
        <f>VLOOKUP(M41,'[2]abril -junio 2024'!C$5:F$111,2,0)</f>
        <v>-23672926616.049999</v>
      </c>
      <c r="O41" s="55">
        <f>VLOOKUP(M41,'[2]abril -junio 2024'!C$5:F$111,3,0)</f>
        <v>0</v>
      </c>
      <c r="P41" s="55">
        <f t="shared" si="21"/>
        <v>-23672926616.049999</v>
      </c>
      <c r="R41" s="24"/>
      <c r="S41" s="68"/>
    </row>
    <row r="42" spans="1:19" x14ac:dyDescent="0.2">
      <c r="A42" t="s">
        <v>107</v>
      </c>
      <c r="B42" s="13">
        <f>VLOOKUP(A42,'[1]Exportar - 2024-07-29T090302.23'!A$10:F$854,6,0)</f>
        <v>490021167</v>
      </c>
      <c r="C42" s="51">
        <f t="shared" si="22"/>
        <v>490021167</v>
      </c>
      <c r="D42" s="51">
        <v>0</v>
      </c>
      <c r="E42">
        <f t="shared" si="19"/>
        <v>6</v>
      </c>
      <c r="F42" s="100">
        <f t="shared" si="20"/>
        <v>0</v>
      </c>
      <c r="G42" s="21"/>
      <c r="H42" s="109" t="s">
        <v>237</v>
      </c>
      <c r="I42" s="105">
        <v>-23672926616.049999</v>
      </c>
      <c r="J42" s="105">
        <v>0</v>
      </c>
      <c r="K42" s="105">
        <f>+I42-J42</f>
        <v>-23672926616.049999</v>
      </c>
      <c r="M42" s="28" t="s">
        <v>237</v>
      </c>
      <c r="N42" s="23">
        <f>VLOOKUP(M42,'[2]abril -junio 2024'!C$5:F$111,2,0)</f>
        <v>-23672926616.049999</v>
      </c>
      <c r="O42" s="23">
        <f>VLOOKUP(M42,'[2]abril -junio 2024'!C$5:F$111,3,0)</f>
        <v>0</v>
      </c>
      <c r="P42" s="23">
        <f t="shared" si="21"/>
        <v>-23672926616.049999</v>
      </c>
      <c r="Q42" s="24"/>
      <c r="R42" s="24"/>
      <c r="S42" s="68"/>
    </row>
    <row r="43" spans="1:19" x14ac:dyDescent="0.2">
      <c r="A43" t="s">
        <v>108</v>
      </c>
      <c r="B43" s="13">
        <f>VLOOKUP(A43,'[1]Exportar - 2024-07-29T090302.23'!A$10:F$854,6,0)</f>
        <v>960850758.45000005</v>
      </c>
      <c r="C43" s="51">
        <f t="shared" si="22"/>
        <v>960850758.45000005</v>
      </c>
      <c r="D43" s="51">
        <v>0</v>
      </c>
      <c r="E43">
        <f t="shared" si="19"/>
        <v>6</v>
      </c>
      <c r="F43" s="100">
        <f t="shared" si="20"/>
        <v>0</v>
      </c>
      <c r="G43" s="25"/>
      <c r="H43" s="109" t="s">
        <v>280</v>
      </c>
      <c r="I43" s="103">
        <f>+I44</f>
        <v>-315336296319.13</v>
      </c>
      <c r="J43" s="103"/>
      <c r="K43" s="103">
        <f>+K44</f>
        <v>-315336296319.13</v>
      </c>
      <c r="L43" s="26"/>
      <c r="M43" s="54" t="s">
        <v>280</v>
      </c>
      <c r="N43" s="55">
        <f>VLOOKUP(M43,'[2]abril -junio 2024'!C$5:F$111,2,0)</f>
        <v>-315336296319.13</v>
      </c>
      <c r="O43" s="55">
        <f>VLOOKUP(M43,'[2]abril -junio 2024'!C$5:F$111,3,0)</f>
        <v>0</v>
      </c>
      <c r="P43" s="55">
        <f t="shared" si="21"/>
        <v>-315336296319.13</v>
      </c>
      <c r="R43" s="24"/>
      <c r="S43" s="68"/>
    </row>
    <row r="44" spans="1:19" x14ac:dyDescent="0.2">
      <c r="A44" s="19" t="s">
        <v>109</v>
      </c>
      <c r="B44" s="13">
        <f>VLOOKUP(A44,'[1]Exportar - 2024-07-29T090302.23'!A$10:F$854,6,0)</f>
        <v>83607000</v>
      </c>
      <c r="C44" s="51">
        <f>+J68</f>
        <v>0</v>
      </c>
      <c r="D44" s="51">
        <f>+K68</f>
        <v>-2670686632.96</v>
      </c>
      <c r="E44">
        <f t="shared" si="19"/>
        <v>6</v>
      </c>
      <c r="F44" s="100">
        <f t="shared" si="20"/>
        <v>2754293632.96</v>
      </c>
      <c r="H44" s="109" t="s">
        <v>281</v>
      </c>
      <c r="I44" s="105">
        <v>-315336296319.13</v>
      </c>
      <c r="J44" s="105"/>
      <c r="K44" s="105">
        <f>+I44-J44</f>
        <v>-315336296319.13</v>
      </c>
      <c r="M44" s="28" t="s">
        <v>281</v>
      </c>
      <c r="N44" s="23">
        <f>VLOOKUP(M44,'[2]abril -junio 2024'!C$5:F$111,2,0)</f>
        <v>-315336296319.13</v>
      </c>
      <c r="O44" s="23">
        <f>VLOOKUP(M44,'[2]abril -junio 2024'!C$5:F$111,3,0)</f>
        <v>0</v>
      </c>
      <c r="P44" s="23">
        <f t="shared" si="21"/>
        <v>-315336296319.13</v>
      </c>
      <c r="Q44" s="24"/>
      <c r="R44" s="24"/>
      <c r="S44" s="68"/>
    </row>
    <row r="45" spans="1:19" x14ac:dyDescent="0.2">
      <c r="A45" t="s">
        <v>110</v>
      </c>
      <c r="B45" s="13">
        <f>VLOOKUP(A45,'[1]Exportar - 2024-07-29T090302.23'!A$10:F$854,6,0)</f>
        <v>1309676814004.6499</v>
      </c>
      <c r="C45" s="51">
        <f t="shared" si="22"/>
        <v>1309676814004.6499</v>
      </c>
      <c r="D45" s="51">
        <v>0</v>
      </c>
      <c r="E45">
        <f t="shared" si="19"/>
        <v>6</v>
      </c>
      <c r="F45" s="100">
        <f t="shared" si="20"/>
        <v>0</v>
      </c>
      <c r="G45" s="30"/>
      <c r="H45" s="109" t="s">
        <v>238</v>
      </c>
      <c r="I45" s="103">
        <f>+I46</f>
        <v>-2211631897.9000001</v>
      </c>
      <c r="J45" s="103">
        <f t="shared" ref="J45:K45" si="25">+J46</f>
        <v>0</v>
      </c>
      <c r="K45" s="103">
        <f t="shared" si="25"/>
        <v>-2211631897.9000001</v>
      </c>
      <c r="L45" s="26"/>
      <c r="M45" s="54" t="s">
        <v>238</v>
      </c>
      <c r="N45" s="55">
        <f>VLOOKUP(M45,'[2]abril -junio 2024'!C$5:F$111,2,0)</f>
        <v>-2211631897.9000001</v>
      </c>
      <c r="O45" s="55">
        <f>VLOOKUP(M45,'[2]abril -junio 2024'!C$5:F$111,3,0)</f>
        <v>0</v>
      </c>
      <c r="P45" s="55">
        <f t="shared" si="21"/>
        <v>-2211631897.9000001</v>
      </c>
      <c r="Q45" s="24"/>
      <c r="R45" s="24"/>
      <c r="S45" s="68"/>
    </row>
    <row r="46" spans="1:19" x14ac:dyDescent="0.2">
      <c r="A46" t="s">
        <v>111</v>
      </c>
      <c r="B46" s="13">
        <f>VLOOKUP(A46,'[1]Exportar - 2024-07-29T090302.23'!A$10:F$854,6,0)</f>
        <v>605549057276.5</v>
      </c>
      <c r="C46" s="51">
        <f t="shared" si="22"/>
        <v>605549057276.5</v>
      </c>
      <c r="D46" s="51">
        <v>0</v>
      </c>
      <c r="E46">
        <f t="shared" si="19"/>
        <v>6</v>
      </c>
      <c r="F46" s="100">
        <f t="shared" si="20"/>
        <v>0</v>
      </c>
      <c r="H46" s="109" t="s">
        <v>239</v>
      </c>
      <c r="I46" s="105">
        <v>-2211631897.9000001</v>
      </c>
      <c r="J46" s="105">
        <v>0</v>
      </c>
      <c r="K46" s="105">
        <f>+I46</f>
        <v>-2211631897.9000001</v>
      </c>
      <c r="M46" s="28" t="s">
        <v>239</v>
      </c>
      <c r="N46" s="23">
        <f>VLOOKUP(M46,'[2]abril -junio 2024'!C$5:F$111,2,0)</f>
        <v>-2211631897.9000001</v>
      </c>
      <c r="O46" s="23">
        <f>VLOOKUP(M46,'[2]abril -junio 2024'!C$5:F$111,3,0)</f>
        <v>0</v>
      </c>
      <c r="P46" s="23">
        <f t="shared" si="21"/>
        <v>-2211631897.9000001</v>
      </c>
      <c r="S46" s="68"/>
    </row>
    <row r="47" spans="1:19" x14ac:dyDescent="0.2">
      <c r="A47" t="s">
        <v>112</v>
      </c>
      <c r="B47" s="13">
        <f>VLOOKUP(A47,'[1]Exportar - 2024-07-29T090302.23'!A$10:F$854,6,0)</f>
        <v>9310006259</v>
      </c>
      <c r="C47" s="51">
        <f t="shared" si="22"/>
        <v>9310006259</v>
      </c>
      <c r="D47" s="51">
        <v>0</v>
      </c>
      <c r="E47">
        <f t="shared" si="19"/>
        <v>6</v>
      </c>
      <c r="F47" s="100">
        <f t="shared" si="20"/>
        <v>0</v>
      </c>
      <c r="H47" s="28" t="s">
        <v>83</v>
      </c>
      <c r="I47" s="103">
        <f>+I48+I51</f>
        <v>6573798200398.2002</v>
      </c>
      <c r="J47" s="103">
        <f>+J48+J51</f>
        <v>182399645026.87</v>
      </c>
      <c r="K47" s="103">
        <f>+K48+K51</f>
        <v>6391398555371.3301</v>
      </c>
      <c r="L47" s="26"/>
      <c r="M47" s="54" t="s">
        <v>82</v>
      </c>
      <c r="N47" s="55">
        <v>0</v>
      </c>
      <c r="O47" s="55">
        <v>0</v>
      </c>
      <c r="P47" s="55">
        <f t="shared" si="21"/>
        <v>6391398555371.3301</v>
      </c>
      <c r="Q47" s="99">
        <f>VLOOKUP(M47,$A$3:$D$108,3,0)-O47</f>
        <v>182399645026.87</v>
      </c>
      <c r="R47" s="99">
        <f>VLOOKUP(M47,$A$3:$D$108,4,0)-P47</f>
        <v>0</v>
      </c>
      <c r="S47" s="68"/>
    </row>
    <row r="48" spans="1:19" x14ac:dyDescent="0.2">
      <c r="A48" t="s">
        <v>117</v>
      </c>
      <c r="B48" s="13">
        <f>VLOOKUP(A48,'[1]Exportar - 2024-07-29T090302.23'!A$10:F$854,6,0)</f>
        <v>1328115211443.3701</v>
      </c>
      <c r="C48" s="51">
        <v>0</v>
      </c>
      <c r="D48" s="51">
        <f>+B48</f>
        <v>1328115211443.3701</v>
      </c>
      <c r="E48">
        <f t="shared" si="19"/>
        <v>6</v>
      </c>
      <c r="F48" s="100">
        <f t="shared" si="20"/>
        <v>0</v>
      </c>
      <c r="H48" s="28" t="s">
        <v>144</v>
      </c>
      <c r="I48" s="103">
        <f>+I49+I50</f>
        <v>608571899876.12</v>
      </c>
      <c r="J48" s="103">
        <f>+J49+J50</f>
        <v>182399645026.87</v>
      </c>
      <c r="K48" s="103">
        <f>+K49+K50</f>
        <v>426172254849.25</v>
      </c>
      <c r="L48" s="26"/>
      <c r="M48" s="54" t="s">
        <v>143</v>
      </c>
      <c r="N48" s="55">
        <v>0</v>
      </c>
      <c r="O48" s="55">
        <v>0</v>
      </c>
      <c r="P48" s="55">
        <f t="shared" si="21"/>
        <v>426172254849.25</v>
      </c>
      <c r="Q48" s="68"/>
      <c r="R48" s="68"/>
      <c r="S48" s="68"/>
    </row>
    <row r="49" spans="1:19" x14ac:dyDescent="0.2">
      <c r="A49" t="s">
        <v>118</v>
      </c>
      <c r="B49" s="53"/>
      <c r="C49" s="51">
        <v>0</v>
      </c>
      <c r="D49" s="51">
        <f>+B49</f>
        <v>0</v>
      </c>
      <c r="E49">
        <f t="shared" si="19"/>
        <v>6</v>
      </c>
      <c r="F49" s="100">
        <f t="shared" ref="F49:F60" si="26">+B49-C49-D49</f>
        <v>0</v>
      </c>
      <c r="G49" s="30"/>
      <c r="H49" s="28" t="s">
        <v>174</v>
      </c>
      <c r="I49" s="106">
        <v>477861218676.79999</v>
      </c>
      <c r="J49" s="110">
        <v>51688963827.550003</v>
      </c>
      <c r="K49" s="106">
        <f>+I49-J49</f>
        <v>426172254849.25</v>
      </c>
      <c r="M49" s="28" t="s">
        <v>185</v>
      </c>
      <c r="N49" s="23">
        <v>0</v>
      </c>
      <c r="O49" s="23">
        <v>0</v>
      </c>
      <c r="P49" s="23">
        <f t="shared" si="21"/>
        <v>426172254849.25</v>
      </c>
      <c r="S49" s="68"/>
    </row>
    <row r="50" spans="1:19" x14ac:dyDescent="0.2">
      <c r="A50" t="s">
        <v>113</v>
      </c>
      <c r="B50" s="13">
        <f>VLOOKUP(A50,'[1]Exportar - 2024-07-29T090302.23'!A$10:F$854,6,0)</f>
        <v>1551244842211.27</v>
      </c>
      <c r="C50" s="51">
        <f>B50</f>
        <v>1551244842211.27</v>
      </c>
      <c r="D50" s="51">
        <v>0</v>
      </c>
      <c r="E50">
        <f t="shared" si="19"/>
        <v>6</v>
      </c>
      <c r="F50" s="100">
        <f t="shared" si="26"/>
        <v>0</v>
      </c>
      <c r="H50" s="28" t="s">
        <v>175</v>
      </c>
      <c r="I50" s="106">
        <v>130710681199.32001</v>
      </c>
      <c r="J50" s="106">
        <f>+I50</f>
        <v>130710681199.32001</v>
      </c>
      <c r="K50" s="111">
        <f>+I50-J50</f>
        <v>0</v>
      </c>
      <c r="L50" s="26"/>
      <c r="M50" s="54" t="s">
        <v>83</v>
      </c>
      <c r="N50" s="55">
        <f>VLOOKUP(M50,'[2]abril -junio 2024'!C$5:F$111,2,0)</f>
        <v>7220215292009.9199</v>
      </c>
      <c r="O50" s="55">
        <f>VLOOKUP(M50,'[2]abril -junio 2024'!C$5:F$111,3,0)</f>
        <v>166452134827.60001</v>
      </c>
      <c r="P50" s="55">
        <f t="shared" si="21"/>
        <v>0</v>
      </c>
      <c r="Q50" s="99">
        <f>VLOOKUP(M50,$A$3:$D$108,3,0)-O50</f>
        <v>-35741453628.279999</v>
      </c>
      <c r="R50" s="99">
        <f>VLOOKUP(M50,$A$3:$D$108,4,0)-P50</f>
        <v>0</v>
      </c>
      <c r="S50" s="68"/>
    </row>
    <row r="51" spans="1:19" x14ac:dyDescent="0.2">
      <c r="A51" t="s">
        <v>115</v>
      </c>
      <c r="B51" s="13">
        <f>VLOOKUP(A51,'[1]Exportar - 2024-07-29T090302.23'!A$10:F$854,6,0)</f>
        <v>17892798628.98</v>
      </c>
      <c r="C51" s="51">
        <f>+J74</f>
        <v>12238754.85</v>
      </c>
      <c r="D51" s="51">
        <f>+K74</f>
        <v>0</v>
      </c>
      <c r="E51">
        <f t="shared" si="19"/>
        <v>6</v>
      </c>
      <c r="F51" s="100">
        <f t="shared" si="26"/>
        <v>17880559874.130001</v>
      </c>
      <c r="H51" s="28" t="s">
        <v>176</v>
      </c>
      <c r="I51" s="103">
        <f>+I52</f>
        <v>5965226300522.0801</v>
      </c>
      <c r="J51" s="103">
        <f>+J52</f>
        <v>0</v>
      </c>
      <c r="K51" s="103">
        <f>+K52</f>
        <v>5965226300522.0801</v>
      </c>
      <c r="L51" s="26"/>
      <c r="M51" s="54" t="s">
        <v>144</v>
      </c>
      <c r="N51" s="55">
        <f>VLOOKUP(M51,'[2]abril -junio 2024'!C$5:F$111,2,0)</f>
        <v>575988046563.35999</v>
      </c>
      <c r="O51" s="55">
        <f>VLOOKUP(M51,'[2]abril -junio 2024'!C$5:F$111,3,0)</f>
        <v>166452134827.60001</v>
      </c>
      <c r="P51" s="55">
        <f t="shared" si="21"/>
        <v>5965226300522.0801</v>
      </c>
      <c r="S51" s="68"/>
    </row>
    <row r="52" spans="1:19" x14ac:dyDescent="0.2">
      <c r="A52" t="s">
        <v>119</v>
      </c>
      <c r="B52" s="13">
        <f>VLOOKUP(A52,'[1]Exportar - 2024-07-29T090302.23'!A$10:F$854,6,0)</f>
        <v>25506671394683.5</v>
      </c>
      <c r="C52" s="51">
        <f>+J77</f>
        <v>0</v>
      </c>
      <c r="D52" s="51">
        <f>+K77</f>
        <v>9915079955434.3301</v>
      </c>
      <c r="E52">
        <f t="shared" si="19"/>
        <v>6</v>
      </c>
      <c r="F52" s="100">
        <f t="shared" si="26"/>
        <v>15591591439249.17</v>
      </c>
      <c r="H52" s="28" t="s">
        <v>177</v>
      </c>
      <c r="I52" s="112">
        <v>5965226300522.0801</v>
      </c>
      <c r="J52" s="105">
        <v>0</v>
      </c>
      <c r="K52" s="105">
        <f>+I52-J52</f>
        <v>5965226300522.0801</v>
      </c>
      <c r="M52" s="28" t="s">
        <v>174</v>
      </c>
      <c r="N52" s="23">
        <f>VLOOKUP(M52,'[2]abril -junio 2024'!C$5:F$111,2,0)</f>
        <v>460664553747.37</v>
      </c>
      <c r="O52" s="23">
        <f>VLOOKUP(M52,'[2]abril -junio 2024'!C$5:F$111,3,0)</f>
        <v>51128642011.610001</v>
      </c>
      <c r="P52" s="23">
        <f t="shared" si="21"/>
        <v>5965226300522.0801</v>
      </c>
      <c r="S52" s="68"/>
    </row>
    <row r="53" spans="1:19" x14ac:dyDescent="0.2">
      <c r="B53" s="52">
        <f>SUM(B38:B52)</f>
        <v>50521898432624.859</v>
      </c>
      <c r="C53" s="52">
        <f>SUM(C38:C52)</f>
        <v>3482931123280.5601</v>
      </c>
      <c r="D53" s="52">
        <f>SUM(D38:D52)</f>
        <v>11240524480244.74</v>
      </c>
      <c r="F53" s="100">
        <f t="shared" si="26"/>
        <v>35798442829099.555</v>
      </c>
      <c r="H53" s="28" t="s">
        <v>84</v>
      </c>
      <c r="I53" s="103">
        <f>+I56</f>
        <v>109904898</v>
      </c>
      <c r="J53" s="103">
        <v>0</v>
      </c>
      <c r="K53" s="103">
        <f>+K54+K56</f>
        <v>109904898</v>
      </c>
      <c r="M53" s="28" t="s">
        <v>175</v>
      </c>
      <c r="N53" s="23">
        <f>VLOOKUP(M53,'[2]abril -junio 2024'!C$5:F$111,2,0)</f>
        <v>115323492815.99001</v>
      </c>
      <c r="O53" s="23">
        <f>VLOOKUP(M53,'[2]abril -junio 2024'!C$5:F$111,3,0)</f>
        <v>115323492815.99001</v>
      </c>
      <c r="P53" s="23">
        <f t="shared" si="21"/>
        <v>109904898</v>
      </c>
      <c r="S53" s="68"/>
    </row>
    <row r="54" spans="1:19" x14ac:dyDescent="0.2">
      <c r="A54" t="s">
        <v>120</v>
      </c>
      <c r="B54" s="13">
        <f>VLOOKUP(A54,'[1]Exportar - 2024-07-29T090302.23'!A$10:F$854,6,0)</f>
        <v>13090486611978.699</v>
      </c>
      <c r="C54" s="51">
        <v>0</v>
      </c>
      <c r="D54" s="51">
        <f>+B54</f>
        <v>13090486611978.699</v>
      </c>
      <c r="E54">
        <f>LEN(A54)</f>
        <v>6</v>
      </c>
      <c r="F54" s="100">
        <f t="shared" si="26"/>
        <v>0</v>
      </c>
      <c r="H54" s="28" t="s">
        <v>315</v>
      </c>
      <c r="I54" s="103">
        <f>+I55</f>
        <v>0</v>
      </c>
      <c r="J54" s="103">
        <f>+J55</f>
        <v>0</v>
      </c>
      <c r="K54" s="103">
        <f>+K55</f>
        <v>0</v>
      </c>
      <c r="L54" s="26"/>
      <c r="M54" s="54" t="s">
        <v>176</v>
      </c>
      <c r="N54" s="55">
        <f>VLOOKUP(M54,'[2]abril -junio 2024'!C$5:F$111,2,0)</f>
        <v>6644227245446.5596</v>
      </c>
      <c r="O54" s="55">
        <f>VLOOKUP(M54,'[2]abril -junio 2024'!C$5:F$111,3,0)</f>
        <v>0</v>
      </c>
      <c r="P54" s="55">
        <f t="shared" si="21"/>
        <v>0</v>
      </c>
      <c r="S54" s="68"/>
    </row>
    <row r="55" spans="1:19" x14ac:dyDescent="0.2">
      <c r="A55" t="s">
        <v>121</v>
      </c>
      <c r="B55" s="13">
        <f>VLOOKUP(A55,'[1]Exportar - 2024-07-29T090302.23'!A$10:F$854,6,0)</f>
        <v>21290866916088.699</v>
      </c>
      <c r="C55" s="51">
        <v>0</v>
      </c>
      <c r="D55" s="51">
        <f>+B55</f>
        <v>21290866916088.699</v>
      </c>
      <c r="E55">
        <f>LEN(A55)</f>
        <v>6</v>
      </c>
      <c r="F55" s="100">
        <f t="shared" si="26"/>
        <v>0</v>
      </c>
      <c r="H55" s="28" t="s">
        <v>316</v>
      </c>
      <c r="I55" s="111">
        <v>0</v>
      </c>
      <c r="J55" s="111">
        <v>0</v>
      </c>
      <c r="K55" s="111">
        <f>+I55</f>
        <v>0</v>
      </c>
      <c r="M55" s="28" t="s">
        <v>177</v>
      </c>
      <c r="N55" s="23">
        <f>VLOOKUP(M55,'[2]abril -junio 2024'!C$5:F$111,2,0)</f>
        <v>6644227245446.5596</v>
      </c>
      <c r="O55" s="23">
        <f>VLOOKUP(M55,'[2]abril -junio 2024'!C$5:F$111,3,0)</f>
        <v>0</v>
      </c>
      <c r="P55" s="23">
        <f t="shared" si="21"/>
        <v>0</v>
      </c>
      <c r="S55" s="68"/>
    </row>
    <row r="56" spans="1:19" x14ac:dyDescent="0.2">
      <c r="A56" t="s">
        <v>123</v>
      </c>
      <c r="B56" s="53"/>
      <c r="C56" s="51">
        <v>0</v>
      </c>
      <c r="D56" s="51">
        <f>+B56</f>
        <v>0</v>
      </c>
      <c r="E56">
        <f>LEN(A56)</f>
        <v>6</v>
      </c>
      <c r="F56" s="100">
        <f t="shared" si="26"/>
        <v>0</v>
      </c>
      <c r="H56" s="28" t="s">
        <v>270</v>
      </c>
      <c r="I56" s="103">
        <f>+I57</f>
        <v>109904898</v>
      </c>
      <c r="J56" s="103">
        <f>+J57</f>
        <v>0</v>
      </c>
      <c r="K56" s="103">
        <f>+K57</f>
        <v>109904898</v>
      </c>
      <c r="L56" s="26"/>
      <c r="M56" s="54" t="s">
        <v>84</v>
      </c>
      <c r="N56" s="55">
        <f>VLOOKUP(M56,'[2]abril -junio 2024'!C$5:F$111,2,0)</f>
        <v>109904898</v>
      </c>
      <c r="O56" s="55">
        <f>VLOOKUP(M56,'[2]abril -junio 2024'!C$5:F$111,3,0)</f>
        <v>0</v>
      </c>
      <c r="P56" s="55">
        <f t="shared" si="21"/>
        <v>109904898</v>
      </c>
      <c r="Q56" s="99">
        <f>VLOOKUP(M56,$A$3:$D$108,3,0)-O56</f>
        <v>0</v>
      </c>
      <c r="R56" s="99">
        <f>VLOOKUP(M56,$A$3:$D$108,4,0)-P56</f>
        <v>0</v>
      </c>
      <c r="S56" s="68"/>
    </row>
    <row r="57" spans="1:19" x14ac:dyDescent="0.2">
      <c r="B57" s="52">
        <f>SUM(B54:B56)</f>
        <v>34381353528067.398</v>
      </c>
      <c r="C57" s="52">
        <f>SUM(C54:C56)</f>
        <v>0</v>
      </c>
      <c r="D57" s="52">
        <f>SUM(D54:D56)</f>
        <v>34381353528067.398</v>
      </c>
      <c r="E57" s="16"/>
      <c r="F57" s="100">
        <f t="shared" si="26"/>
        <v>0</v>
      </c>
      <c r="G57" s="30"/>
      <c r="H57" s="28" t="s">
        <v>271</v>
      </c>
      <c r="I57" s="111">
        <v>109904898</v>
      </c>
      <c r="J57" s="111">
        <v>0</v>
      </c>
      <c r="K57" s="111">
        <f>+I57-J57</f>
        <v>109904898</v>
      </c>
      <c r="L57" s="26"/>
      <c r="M57" s="54" t="s">
        <v>270</v>
      </c>
      <c r="N57" s="55">
        <f>VLOOKUP(M57,'[2]abril -junio 2024'!C$5:F$111,2,0)</f>
        <v>109904898</v>
      </c>
      <c r="O57" s="55">
        <f>VLOOKUP(M57,'[2]abril -junio 2024'!C$5:F$111,3,0)</f>
        <v>0</v>
      </c>
      <c r="P57" s="55">
        <f t="shared" si="21"/>
        <v>109904898</v>
      </c>
      <c r="S57" s="68"/>
    </row>
    <row r="58" spans="1:19" x14ac:dyDescent="0.2">
      <c r="A58" t="s">
        <v>138</v>
      </c>
      <c r="B58" s="13">
        <f>VLOOKUP(A58,'[1]Exportar - 2024-07-29T090302.23'!A$10:F$854,6,0)</f>
        <v>105093631893.87</v>
      </c>
      <c r="C58" s="51">
        <v>0</v>
      </c>
      <c r="D58" s="51">
        <f t="shared" ref="D58:D59" si="27">+B58</f>
        <v>105093631893.87</v>
      </c>
      <c r="E58" s="16"/>
      <c r="F58" s="100">
        <f t="shared" si="26"/>
        <v>0</v>
      </c>
      <c r="H58" s="28" t="s">
        <v>100</v>
      </c>
      <c r="I58" s="103">
        <f>+I59+I61+I64</f>
        <v>245049407858.72</v>
      </c>
      <c r="J58" s="103">
        <v>0</v>
      </c>
      <c r="K58" s="103">
        <f t="shared" ref="K58:K77" si="28">+I58</f>
        <v>245049407858.72</v>
      </c>
      <c r="M58" s="28" t="s">
        <v>271</v>
      </c>
      <c r="N58" s="23">
        <f>VLOOKUP(M58,'[2]abril -junio 2024'!C$5:F$111,2,0)</f>
        <v>109904898</v>
      </c>
      <c r="O58" s="23">
        <f>VLOOKUP(M58,'[2]abril -junio 2024'!C$5:F$111,3,0)</f>
        <v>0</v>
      </c>
      <c r="P58" s="23">
        <f t="shared" si="21"/>
        <v>245049407858.72</v>
      </c>
      <c r="S58" s="68"/>
    </row>
    <row r="59" spans="1:19" x14ac:dyDescent="0.2">
      <c r="A59" t="s">
        <v>124</v>
      </c>
      <c r="B59" s="13">
        <f>VLOOKUP(A59,'[1]Exportar - 2024-07-29T090302.23'!A$10:F$854,6,0)</f>
        <v>2910615870664.6401</v>
      </c>
      <c r="C59" s="51">
        <v>0</v>
      </c>
      <c r="D59" s="51">
        <f t="shared" si="27"/>
        <v>2910615870664.6401</v>
      </c>
      <c r="E59">
        <f t="shared" ref="E59:E66" si="29">LEN(A59)</f>
        <v>6</v>
      </c>
      <c r="F59" s="100">
        <f t="shared" si="26"/>
        <v>0</v>
      </c>
      <c r="H59" s="28" t="s">
        <v>317</v>
      </c>
      <c r="I59" s="103">
        <f>+I60</f>
        <v>2736686632.79</v>
      </c>
      <c r="J59" s="103">
        <v>0</v>
      </c>
      <c r="K59" s="103">
        <f t="shared" si="28"/>
        <v>2736686632.79</v>
      </c>
      <c r="M59" s="54" t="s">
        <v>299</v>
      </c>
      <c r="N59" s="23">
        <f>VLOOKUP(M59,'[2]abril -junio 2024'!C$5:F$111,2,0)</f>
        <v>5078752.0999999996</v>
      </c>
      <c r="O59" s="23">
        <f>VLOOKUP(M59,'[2]abril -junio 2024'!C$5:F$111,3,0)</f>
        <v>5078752.0999999996</v>
      </c>
      <c r="P59" s="23">
        <f t="shared" ref="P59:P61" si="30">+K59</f>
        <v>2736686632.79</v>
      </c>
      <c r="S59" s="68"/>
    </row>
    <row r="60" spans="1:19" x14ac:dyDescent="0.2">
      <c r="A60" t="s">
        <v>255</v>
      </c>
      <c r="B60" s="53"/>
      <c r="C60" s="51">
        <v>0</v>
      </c>
      <c r="D60" s="51">
        <f t="shared" ref="D60" si="31">+B60</f>
        <v>0</v>
      </c>
      <c r="E60">
        <f t="shared" si="29"/>
        <v>6</v>
      </c>
      <c r="F60" s="100">
        <f t="shared" si="26"/>
        <v>0</v>
      </c>
      <c r="H60" s="28" t="s">
        <v>318</v>
      </c>
      <c r="I60" s="111">
        <v>2736686632.79</v>
      </c>
      <c r="J60" s="111">
        <v>0</v>
      </c>
      <c r="K60" s="111">
        <f>+I60</f>
        <v>2736686632.79</v>
      </c>
      <c r="M60" s="54" t="s">
        <v>300</v>
      </c>
      <c r="N60" s="23">
        <f>VLOOKUP(M60,'[2]abril -junio 2024'!C$5:F$111,2,0)</f>
        <v>5078752.0999999996</v>
      </c>
      <c r="O60" s="23">
        <f>VLOOKUP(M60,'[2]abril -junio 2024'!C$5:F$111,3,0)</f>
        <v>5078752.0999999996</v>
      </c>
      <c r="P60" s="23">
        <f t="shared" si="30"/>
        <v>2736686632.79</v>
      </c>
      <c r="S60" s="68"/>
    </row>
    <row r="61" spans="1:19" x14ac:dyDescent="0.2">
      <c r="A61" t="s">
        <v>190</v>
      </c>
      <c r="B61" s="53"/>
      <c r="C61" s="51">
        <v>0</v>
      </c>
      <c r="D61" s="51">
        <f t="shared" ref="D61:D66" si="32">+B61</f>
        <v>0</v>
      </c>
      <c r="E61">
        <f t="shared" si="29"/>
        <v>6</v>
      </c>
      <c r="F61" s="100">
        <f t="shared" ref="F61:F63" si="33">+B61-C61-D61</f>
        <v>0</v>
      </c>
      <c r="H61" s="28" t="s">
        <v>319</v>
      </c>
      <c r="I61" s="103">
        <f>+I62+I63</f>
        <v>473550630.07999998</v>
      </c>
      <c r="J61" s="103">
        <v>0</v>
      </c>
      <c r="K61" s="103">
        <f t="shared" si="28"/>
        <v>473550630.07999998</v>
      </c>
      <c r="M61" s="22" t="s">
        <v>301</v>
      </c>
      <c r="N61" s="23">
        <f>VLOOKUP(M61,'[2]abril -junio 2024'!C$5:F$111,2,0)</f>
        <v>5078752.0999999996</v>
      </c>
      <c r="O61" s="23">
        <f>VLOOKUP(M61,'[2]abril -junio 2024'!C$5:F$111,3,0)</f>
        <v>5078752.0999999996</v>
      </c>
      <c r="P61" s="23">
        <f t="shared" si="30"/>
        <v>473550630.07999998</v>
      </c>
      <c r="S61" s="68"/>
    </row>
    <row r="62" spans="1:19" x14ac:dyDescent="0.2">
      <c r="A62" t="s">
        <v>125</v>
      </c>
      <c r="B62" s="13">
        <f>VLOOKUP(A62,'[1]Exportar - 2024-07-29T090302.23'!A$10:F$854,6,0)</f>
        <v>2253811762</v>
      </c>
      <c r="C62" s="51">
        <v>0</v>
      </c>
      <c r="D62" s="51">
        <f t="shared" si="32"/>
        <v>2253811762</v>
      </c>
      <c r="E62">
        <f t="shared" si="29"/>
        <v>6</v>
      </c>
      <c r="F62" s="100">
        <f t="shared" si="33"/>
        <v>0</v>
      </c>
      <c r="H62" s="28" t="s">
        <v>320</v>
      </c>
      <c r="I62" s="111">
        <v>473550630.07999998</v>
      </c>
      <c r="J62" s="111">
        <v>0</v>
      </c>
      <c r="K62" s="111">
        <f>+I62</f>
        <v>473550630.07999998</v>
      </c>
      <c r="L62" s="26"/>
      <c r="M62" s="54" t="s">
        <v>103</v>
      </c>
      <c r="N62" s="55">
        <f>VLOOKUP(M62,'[2]abril -junio 2024'!C$5:F$111,2,0)</f>
        <v>20186216536343.301</v>
      </c>
      <c r="O62" s="55">
        <f>VLOOKUP(M62,'[2]abril -junio 2024'!C$5:F$111,3,0)</f>
        <v>112491124043.54999</v>
      </c>
      <c r="P62" s="55">
        <f t="shared" ref="P62:P76" si="34">+K62</f>
        <v>473550630.07999998</v>
      </c>
      <c r="S62" s="68"/>
    </row>
    <row r="63" spans="1:19" x14ac:dyDescent="0.2">
      <c r="A63" t="s">
        <v>137</v>
      </c>
      <c r="B63" s="13">
        <f>VLOOKUP(A63,'[1]Exportar - 2024-07-29T090302.23'!A$10:F$854,6,0)</f>
        <v>382723919030.84998</v>
      </c>
      <c r="C63" s="51">
        <v>0</v>
      </c>
      <c r="D63" s="51">
        <f t="shared" si="32"/>
        <v>382723919030.84998</v>
      </c>
      <c r="E63">
        <f t="shared" si="29"/>
        <v>6</v>
      </c>
      <c r="F63" s="100">
        <f t="shared" si="33"/>
        <v>0</v>
      </c>
      <c r="H63" s="28" t="s">
        <v>321</v>
      </c>
      <c r="I63" s="111">
        <v>0</v>
      </c>
      <c r="J63" s="111">
        <v>0</v>
      </c>
      <c r="K63" s="111">
        <f t="shared" si="28"/>
        <v>0</v>
      </c>
      <c r="L63" s="26"/>
      <c r="M63" s="54" t="s">
        <v>116</v>
      </c>
      <c r="N63" s="55">
        <f>VLOOKUP(M63,'[2]abril -junio 2024'!C$5:F$111,2,0)</f>
        <v>20186216536343.301</v>
      </c>
      <c r="O63" s="55">
        <f>VLOOKUP(M63,'[2]abril -junio 2024'!C$5:F$111,3,0)</f>
        <v>112491124043.54999</v>
      </c>
      <c r="P63" s="55">
        <f t="shared" si="34"/>
        <v>0</v>
      </c>
      <c r="Q63" s="99">
        <f>VLOOKUP(M63,$A$3:$D$108,3,0)-O63</f>
        <v>-112491124043.54999</v>
      </c>
      <c r="R63" s="99">
        <f>VLOOKUP(M63,$A$3:$D$108,4,0)-P63</f>
        <v>0</v>
      </c>
      <c r="S63" s="68"/>
    </row>
    <row r="64" spans="1:19" x14ac:dyDescent="0.2">
      <c r="A64" s="75" t="s">
        <v>265</v>
      </c>
      <c r="B64" s="53"/>
      <c r="C64" s="51">
        <v>0</v>
      </c>
      <c r="D64" s="51">
        <f t="shared" si="32"/>
        <v>0</v>
      </c>
      <c r="E64">
        <f t="shared" si="29"/>
        <v>6</v>
      </c>
      <c r="H64" s="28" t="s">
        <v>322</v>
      </c>
      <c r="I64" s="103">
        <f>+I65</f>
        <v>241839170595.85001</v>
      </c>
      <c r="J64" s="103">
        <v>0</v>
      </c>
      <c r="K64" s="103">
        <f t="shared" si="28"/>
        <v>241839170595.85001</v>
      </c>
      <c r="L64" s="26"/>
      <c r="M64" s="54" t="s">
        <v>145</v>
      </c>
      <c r="N64" s="55">
        <f>VLOOKUP(M64,'[2]abril -junio 2024'!C$5:F$111,2,0)</f>
        <v>336309575850.09998</v>
      </c>
      <c r="O64" s="55">
        <f>VLOOKUP(M64,'[2]abril -junio 2024'!C$5:F$111,3,0)</f>
        <v>112491124043.54999</v>
      </c>
      <c r="P64" s="55">
        <f t="shared" si="34"/>
        <v>241839170595.85001</v>
      </c>
      <c r="S64" s="68"/>
    </row>
    <row r="65" spans="1:19" x14ac:dyDescent="0.2">
      <c r="A65" t="s">
        <v>126</v>
      </c>
      <c r="B65" s="13">
        <f>VLOOKUP(A65,'[1]Exportar - 2024-07-29T090302.23'!A$10:F$854,6,0)</f>
        <v>160230785715.07001</v>
      </c>
      <c r="C65" s="51">
        <v>0</v>
      </c>
      <c r="D65" s="51">
        <f t="shared" si="32"/>
        <v>160230785715.07001</v>
      </c>
      <c r="E65">
        <f t="shared" si="29"/>
        <v>6</v>
      </c>
      <c r="F65" s="100">
        <f t="shared" ref="F65:F66" si="35">+B65-C65-D65</f>
        <v>0</v>
      </c>
      <c r="H65" s="28" t="s">
        <v>323</v>
      </c>
      <c r="I65" s="111">
        <v>241839170595.85001</v>
      </c>
      <c r="J65" s="111">
        <v>0</v>
      </c>
      <c r="K65" s="111">
        <f>+I65</f>
        <v>241839170595.85001</v>
      </c>
      <c r="M65" s="28" t="s">
        <v>181</v>
      </c>
      <c r="N65" s="23">
        <f>VLOOKUP(M65,'[2]abril -junio 2024'!C$5:F$111,2,0)</f>
        <v>336309575850.09998</v>
      </c>
      <c r="O65" s="23">
        <f>VLOOKUP(M65,'[2]abril -junio 2024'!C$5:F$111,3,0)</f>
        <v>112491124043.54999</v>
      </c>
      <c r="P65" s="23">
        <f t="shared" si="34"/>
        <v>241839170595.85001</v>
      </c>
      <c r="S65" s="68"/>
    </row>
    <row r="66" spans="1:19" x14ac:dyDescent="0.2">
      <c r="A66" t="s">
        <v>272</v>
      </c>
      <c r="B66" s="53"/>
      <c r="C66" s="51">
        <v>0</v>
      </c>
      <c r="D66" s="51">
        <f t="shared" si="32"/>
        <v>0</v>
      </c>
      <c r="E66">
        <f t="shared" si="29"/>
        <v>6</v>
      </c>
      <c r="F66" s="100">
        <f t="shared" si="35"/>
        <v>0</v>
      </c>
      <c r="H66" s="28" t="s">
        <v>101</v>
      </c>
      <c r="I66" s="103">
        <f>+I67+I69+I71</f>
        <v>-68210295263.040001</v>
      </c>
      <c r="J66" s="103">
        <f>+J67+J69+J70</f>
        <v>0</v>
      </c>
      <c r="K66" s="103">
        <f>+K67+K69+K71</f>
        <v>-68210295263.040001</v>
      </c>
      <c r="L66" s="26"/>
      <c r="M66" s="54" t="s">
        <v>146</v>
      </c>
      <c r="N66" s="55">
        <f>VLOOKUP(M66,'[2]abril -junio 2024'!C$5:F$111,2,0)</f>
        <v>19849906960493.199</v>
      </c>
      <c r="O66" s="55">
        <f>VLOOKUP(M66,'[2]abril -junio 2024'!C$5:F$111,3,0)</f>
        <v>0</v>
      </c>
      <c r="P66" s="55">
        <f t="shared" si="34"/>
        <v>-68210295263.040001</v>
      </c>
      <c r="S66" s="68"/>
    </row>
    <row r="67" spans="1:19" x14ac:dyDescent="0.2">
      <c r="A67" s="70" t="s">
        <v>289</v>
      </c>
      <c r="B67" s="73">
        <f>VLOOKUP(A67,'[1]Exportar - 2024-07-29T090302.23'!A$10:F$854,6,0)</f>
        <v>32070909421.73</v>
      </c>
      <c r="C67" s="51">
        <v>0</v>
      </c>
      <c r="D67" s="51">
        <f t="shared" ref="D67" si="36">+B67</f>
        <v>32070909421.73</v>
      </c>
      <c r="E67">
        <f t="shared" ref="E67" si="37">LEN(A67)</f>
        <v>6</v>
      </c>
      <c r="H67" s="28" t="s">
        <v>324</v>
      </c>
      <c r="I67" s="103">
        <f>+I68</f>
        <v>-2670686632.96</v>
      </c>
      <c r="J67" s="103">
        <v>0</v>
      </c>
      <c r="K67" s="103">
        <f t="shared" si="28"/>
        <v>-2670686632.96</v>
      </c>
      <c r="M67" s="28" t="s">
        <v>182</v>
      </c>
      <c r="N67" s="23">
        <f>VLOOKUP(M67,'[2]abril -junio 2024'!C$5:F$111,2,0)</f>
        <v>19849906960493.199</v>
      </c>
      <c r="O67" s="23">
        <f>VLOOKUP(M67,'[2]abril -junio 2024'!C$5:F$111,3,0)</f>
        <v>0</v>
      </c>
      <c r="P67" s="23">
        <f t="shared" si="34"/>
        <v>-2670686632.96</v>
      </c>
      <c r="S67" s="68"/>
    </row>
    <row r="68" spans="1:19" x14ac:dyDescent="0.2">
      <c r="B68" s="52">
        <f>SUM(B58:B67)</f>
        <v>3592988928488.1602</v>
      </c>
      <c r="C68" s="52">
        <f t="shared" ref="C68:D68" si="38">SUM(C58:C67)</f>
        <v>0</v>
      </c>
      <c r="D68" s="52">
        <f t="shared" si="38"/>
        <v>3592988928488.1602</v>
      </c>
      <c r="E68" s="15"/>
      <c r="F68" s="100">
        <f t="shared" ref="F68:F76" si="39">+B68-C68-D68</f>
        <v>0</v>
      </c>
      <c r="H68" s="28" t="s">
        <v>325</v>
      </c>
      <c r="I68" s="111">
        <v>-2670686632.96</v>
      </c>
      <c r="J68" s="111">
        <v>0</v>
      </c>
      <c r="K68" s="111">
        <f>+I68</f>
        <v>-2670686632.96</v>
      </c>
      <c r="L68" s="26"/>
      <c r="M68" s="54" t="s">
        <v>109</v>
      </c>
      <c r="N68" s="55">
        <f>VLOOKUP(M68,'[2]abril -junio 2024'!C$5:F$111,2,0)</f>
        <v>83607000</v>
      </c>
      <c r="O68" s="55">
        <f>VLOOKUP(M68,'[2]abril -junio 2024'!C$5:F$111,3,0)</f>
        <v>83607000</v>
      </c>
      <c r="P68" s="55">
        <f t="shared" si="34"/>
        <v>-2670686632.96</v>
      </c>
      <c r="Q68" s="99">
        <f>VLOOKUP(M68,$A$3:$D$108,3,0)-O68</f>
        <v>-83607000</v>
      </c>
      <c r="R68" s="99">
        <f>VLOOKUP(M68,$A$3:$D$108,4,0)-P68</f>
        <v>0</v>
      </c>
      <c r="S68" s="68"/>
    </row>
    <row r="69" spans="1:19" x14ac:dyDescent="0.2">
      <c r="A69" t="s">
        <v>127</v>
      </c>
      <c r="B69" s="73">
        <f>VLOOKUP(A69,'[1]Exportar - 2024-07-29T090302.23'!A$10:F$854,6,0)</f>
        <v>19723808940</v>
      </c>
      <c r="C69" s="51">
        <v>0</v>
      </c>
      <c r="D69" s="51">
        <f>+B69</f>
        <v>19723808940</v>
      </c>
      <c r="E69">
        <f t="shared" ref="E69:E82" si="40">LEN(A69)</f>
        <v>6</v>
      </c>
      <c r="F69" s="100">
        <f t="shared" si="39"/>
        <v>0</v>
      </c>
      <c r="H69" s="28" t="s">
        <v>326</v>
      </c>
      <c r="I69" s="103">
        <f>+I70</f>
        <v>-473550630.07999998</v>
      </c>
      <c r="J69" s="103">
        <v>0</v>
      </c>
      <c r="K69" s="103">
        <f t="shared" si="28"/>
        <v>-473550630.07999998</v>
      </c>
      <c r="L69" s="26"/>
      <c r="M69" s="54" t="s">
        <v>213</v>
      </c>
      <c r="N69" s="55">
        <f>VLOOKUP(M69,'[2]abril -junio 2024'!C$5:F$111,2,0)</f>
        <v>83607000</v>
      </c>
      <c r="O69" s="55">
        <f>VLOOKUP(M69,'[2]abril -junio 2024'!C$5:F$111,3,0)</f>
        <v>83607000</v>
      </c>
      <c r="P69" s="55">
        <f t="shared" si="34"/>
        <v>-473550630.07999998</v>
      </c>
      <c r="S69" s="68"/>
    </row>
    <row r="70" spans="1:19" x14ac:dyDescent="0.2">
      <c r="A70" t="s">
        <v>159</v>
      </c>
      <c r="B70" s="53"/>
      <c r="C70" s="51">
        <v>0</v>
      </c>
      <c r="D70" s="51">
        <f t="shared" ref="D70:D82" si="41">+B70</f>
        <v>0</v>
      </c>
      <c r="E70">
        <f t="shared" si="40"/>
        <v>6</v>
      </c>
      <c r="F70" s="100">
        <f t="shared" si="39"/>
        <v>0</v>
      </c>
      <c r="H70" s="28" t="s">
        <v>327</v>
      </c>
      <c r="I70" s="111">
        <v>-473550630.07999998</v>
      </c>
      <c r="J70" s="111">
        <v>0</v>
      </c>
      <c r="K70" s="111">
        <f>+I70</f>
        <v>-473550630.07999998</v>
      </c>
      <c r="M70" s="28" t="s">
        <v>214</v>
      </c>
      <c r="N70" s="23">
        <f>VLOOKUP(M70,'[2]abril -junio 2024'!C$5:F$111,2,0)</f>
        <v>83607000</v>
      </c>
      <c r="O70" s="23">
        <f>VLOOKUP(M70,'[2]abril -junio 2024'!C$5:F$111,3,0)</f>
        <v>83607000</v>
      </c>
      <c r="P70" s="23">
        <f t="shared" si="34"/>
        <v>-473550630.07999998</v>
      </c>
      <c r="S70" s="68"/>
    </row>
    <row r="71" spans="1:19" x14ac:dyDescent="0.2">
      <c r="A71" t="s">
        <v>128</v>
      </c>
      <c r="B71" s="73">
        <f>VLOOKUP(A71,'[1]Exportar - 2024-07-29T090302.23'!A$10:F$854,6,0)</f>
        <v>4020933500</v>
      </c>
      <c r="C71" s="51">
        <v>0</v>
      </c>
      <c r="D71" s="51">
        <f t="shared" si="41"/>
        <v>4020933500</v>
      </c>
      <c r="E71">
        <f t="shared" si="40"/>
        <v>6</v>
      </c>
      <c r="F71" s="100">
        <f t="shared" si="39"/>
        <v>0</v>
      </c>
      <c r="H71" s="28" t="s">
        <v>328</v>
      </c>
      <c r="I71" s="103">
        <f>+I72</f>
        <v>-65066058000</v>
      </c>
      <c r="J71" s="103"/>
      <c r="K71" s="103">
        <f>+K72</f>
        <v>-65066058000</v>
      </c>
      <c r="L71" s="26"/>
      <c r="M71" s="54" t="s">
        <v>215</v>
      </c>
      <c r="N71" s="55">
        <f>VLOOKUP(M71,'[2]abril -junio 2024'!C$5:F$111,2,0)</f>
        <v>0</v>
      </c>
      <c r="O71" s="55">
        <f>VLOOKUP(M71,'[2]abril -junio 2024'!C$5:F$111,3,0)</f>
        <v>0</v>
      </c>
      <c r="P71" s="55">
        <f t="shared" si="34"/>
        <v>-65066058000</v>
      </c>
      <c r="Q71" s="68"/>
      <c r="R71" s="68"/>
      <c r="S71" s="68"/>
    </row>
    <row r="72" spans="1:19" x14ac:dyDescent="0.2">
      <c r="A72" t="s">
        <v>129</v>
      </c>
      <c r="B72" s="73">
        <f>VLOOKUP(A72,'[1]Exportar - 2024-07-29T090302.23'!A$10:F$854,6,0)</f>
        <v>823956300</v>
      </c>
      <c r="C72" s="51">
        <v>0</v>
      </c>
      <c r="D72" s="51">
        <f t="shared" si="41"/>
        <v>823956300</v>
      </c>
      <c r="E72">
        <f t="shared" si="40"/>
        <v>6</v>
      </c>
      <c r="F72" s="100">
        <f t="shared" si="39"/>
        <v>0</v>
      </c>
      <c r="H72" s="28" t="s">
        <v>329</v>
      </c>
      <c r="I72" s="111">
        <v>-65066058000</v>
      </c>
      <c r="J72" s="111"/>
      <c r="K72" s="106">
        <v>-65066058000</v>
      </c>
      <c r="M72" s="28" t="s">
        <v>216</v>
      </c>
      <c r="N72" s="23">
        <f>VLOOKUP(M72,'[2]abril -junio 2024'!C$5:F$111,2,0)</f>
        <v>0</v>
      </c>
      <c r="O72" s="23">
        <f>VLOOKUP(M72,'[2]abril -junio 2024'!C$5:F$111,3,0)</f>
        <v>0</v>
      </c>
      <c r="P72" s="23">
        <f t="shared" si="34"/>
        <v>-65066058000</v>
      </c>
      <c r="Q72" s="24"/>
      <c r="R72" s="24"/>
      <c r="S72" s="68"/>
    </row>
    <row r="73" spans="1:19" x14ac:dyDescent="0.2">
      <c r="A73" t="s">
        <v>130</v>
      </c>
      <c r="B73" s="73">
        <f>VLOOKUP(A73,'[1]Exportar - 2024-07-29T090302.23'!A$10:F$854,6,0)</f>
        <v>6949671660</v>
      </c>
      <c r="C73" s="51">
        <v>0</v>
      </c>
      <c r="D73" s="51">
        <f t="shared" si="41"/>
        <v>6949671660</v>
      </c>
      <c r="E73">
        <f t="shared" si="40"/>
        <v>6</v>
      </c>
      <c r="F73" s="100">
        <f t="shared" si="39"/>
        <v>0</v>
      </c>
      <c r="H73" s="28" t="s">
        <v>299</v>
      </c>
      <c r="I73" s="103">
        <f t="shared" ref="I73:K74" si="42">+I74</f>
        <v>12238754.85</v>
      </c>
      <c r="J73" s="103">
        <f t="shared" si="42"/>
        <v>12238754.85</v>
      </c>
      <c r="K73" s="103">
        <f t="shared" si="42"/>
        <v>0</v>
      </c>
      <c r="L73" s="26"/>
      <c r="M73" s="54" t="s">
        <v>114</v>
      </c>
      <c r="N73" s="55">
        <f>VLOOKUP(M73,'[2]abril -junio 2024'!C$5:F$111,2,0)</f>
        <v>25524564193312.48</v>
      </c>
      <c r="O73" s="55">
        <f>VLOOKUP(M73,'[2]abril -junio 2024'!C$5:F$111,3,0)</f>
        <v>17892798628.98</v>
      </c>
      <c r="P73" s="55">
        <f t="shared" si="34"/>
        <v>0</v>
      </c>
      <c r="Q73" s="68"/>
      <c r="R73" s="68"/>
      <c r="S73" s="68"/>
    </row>
    <row r="74" spans="1:19" x14ac:dyDescent="0.2">
      <c r="A74" t="s">
        <v>160</v>
      </c>
      <c r="B74" s="73">
        <f>VLOOKUP(A74,'[1]Exportar - 2024-07-29T090302.23'!A$10:F$854,6,0)</f>
        <v>25696905</v>
      </c>
      <c r="C74" s="51">
        <v>0</v>
      </c>
      <c r="D74" s="51">
        <f t="shared" si="41"/>
        <v>25696905</v>
      </c>
      <c r="E74">
        <f t="shared" si="40"/>
        <v>6</v>
      </c>
      <c r="F74" s="100">
        <f t="shared" si="39"/>
        <v>0</v>
      </c>
      <c r="H74" s="28" t="s">
        <v>300</v>
      </c>
      <c r="I74" s="103">
        <f t="shared" si="42"/>
        <v>12238754.85</v>
      </c>
      <c r="J74" s="103">
        <f>+J75</f>
        <v>12238754.85</v>
      </c>
      <c r="K74" s="103">
        <f t="shared" si="42"/>
        <v>0</v>
      </c>
      <c r="L74" s="26"/>
      <c r="M74" s="54" t="s">
        <v>115</v>
      </c>
      <c r="N74" s="55">
        <f>VLOOKUP(M74,'[2]abril -junio 2024'!C$5:F$111,2,0)</f>
        <v>17892798628.98</v>
      </c>
      <c r="O74" s="55">
        <f>VLOOKUP(M74,'[2]abril -junio 2024'!C$5:F$111,3,0)</f>
        <v>17892798628.98</v>
      </c>
      <c r="P74" s="55">
        <f t="shared" si="34"/>
        <v>0</v>
      </c>
      <c r="Q74" s="99">
        <f>VLOOKUP(M74,$A$3:$D$108,3,0)-O74</f>
        <v>-17880559874.130001</v>
      </c>
      <c r="R74" s="99">
        <f>VLOOKUP(M74,$A$3:$D$108,4,0)-P74</f>
        <v>0</v>
      </c>
      <c r="S74" s="68"/>
    </row>
    <row r="75" spans="1:19" x14ac:dyDescent="0.2">
      <c r="A75" t="s">
        <v>131</v>
      </c>
      <c r="B75" s="73">
        <f>VLOOKUP(A75,'[1]Exportar - 2024-07-29T090302.23'!A$10:F$854,6,0)</f>
        <v>86486056211.880005</v>
      </c>
      <c r="C75" s="51">
        <v>0</v>
      </c>
      <c r="D75" s="51">
        <f t="shared" si="41"/>
        <v>86486056211.880005</v>
      </c>
      <c r="E75">
        <f t="shared" si="40"/>
        <v>6</v>
      </c>
      <c r="F75" s="100">
        <f t="shared" si="39"/>
        <v>0</v>
      </c>
      <c r="H75" s="28" t="s">
        <v>301</v>
      </c>
      <c r="I75" s="111">
        <v>12238754.85</v>
      </c>
      <c r="J75" s="111">
        <f>+I75</f>
        <v>12238754.85</v>
      </c>
      <c r="K75" s="111"/>
      <c r="L75" s="26"/>
      <c r="M75" s="54" t="s">
        <v>147</v>
      </c>
      <c r="N75" s="55">
        <f>VLOOKUP(M75,'[2]abril -junio 2024'!C$5:F$111,2,0)</f>
        <v>17892798628.98</v>
      </c>
      <c r="O75" s="55">
        <f>VLOOKUP(M75,'[2]abril -junio 2024'!C$5:F$111,3,0)</f>
        <v>17892798628.98</v>
      </c>
      <c r="P75" s="55">
        <f t="shared" si="34"/>
        <v>0</v>
      </c>
      <c r="S75" s="68"/>
    </row>
    <row r="76" spans="1:19" x14ac:dyDescent="0.2">
      <c r="A76" t="s">
        <v>132</v>
      </c>
      <c r="B76" s="73">
        <f>VLOOKUP(A76,'[1]Exportar - 2024-07-29T090302.23'!A$10:F$854,6,0)</f>
        <v>198260182.25</v>
      </c>
      <c r="C76" s="51">
        <v>0</v>
      </c>
      <c r="D76" s="51">
        <f t="shared" si="41"/>
        <v>198260182.25</v>
      </c>
      <c r="E76">
        <f t="shared" si="40"/>
        <v>6</v>
      </c>
      <c r="F76" s="100">
        <f t="shared" si="39"/>
        <v>0</v>
      </c>
      <c r="H76" s="28" t="s">
        <v>102</v>
      </c>
      <c r="I76" s="103">
        <f>+I77</f>
        <v>9915079955434.3301</v>
      </c>
      <c r="J76" s="103">
        <v>0</v>
      </c>
      <c r="K76" s="103">
        <f t="shared" si="28"/>
        <v>9915079955434.3301</v>
      </c>
      <c r="M76" s="28" t="s">
        <v>183</v>
      </c>
      <c r="N76" s="23">
        <f>VLOOKUP(M76,'[2]abril -junio 2024'!C$5:F$111,2,0)</f>
        <v>17892798628.98</v>
      </c>
      <c r="O76" s="23">
        <f>VLOOKUP(M76,'[2]abril -junio 2024'!C$5:F$111,3,0)</f>
        <v>17892798628.98</v>
      </c>
      <c r="P76" s="23">
        <f t="shared" si="34"/>
        <v>9915079955434.3301</v>
      </c>
      <c r="S76" s="68"/>
    </row>
    <row r="77" spans="1:19" x14ac:dyDescent="0.2">
      <c r="A77" s="71" t="s">
        <v>240</v>
      </c>
      <c r="B77" s="53"/>
      <c r="C77" s="51">
        <v>0</v>
      </c>
      <c r="D77" s="51">
        <f t="shared" ref="D77" si="43">+B77</f>
        <v>0</v>
      </c>
      <c r="E77">
        <f t="shared" ref="E77" si="44">LEN(A77)</f>
        <v>6</v>
      </c>
      <c r="F77" s="100">
        <f t="shared" ref="F77" si="45">+B77-C77-D77</f>
        <v>0</v>
      </c>
      <c r="G77" s="30"/>
      <c r="H77" s="28" t="s">
        <v>330</v>
      </c>
      <c r="I77" s="103">
        <f>+I78</f>
        <v>9915079955434.3301</v>
      </c>
      <c r="J77" s="103">
        <v>0</v>
      </c>
      <c r="K77" s="103">
        <f t="shared" si="28"/>
        <v>9915079955434.3301</v>
      </c>
      <c r="L77" s="26"/>
      <c r="M77" s="54" t="s">
        <v>119</v>
      </c>
      <c r="N77" s="55">
        <f>VLOOKUP(M77,'[2]abril -junio 2024'!C$5:F$111,2,0)</f>
        <v>25506671394683.5</v>
      </c>
      <c r="O77" s="55">
        <f>VLOOKUP(M77,'[2]abril -junio 2024'!C$5:F$111,3,0)</f>
        <v>0</v>
      </c>
      <c r="P77" s="55">
        <f t="shared" ref="P77:P79" si="46">+K77</f>
        <v>9915079955434.3301</v>
      </c>
      <c r="Q77" s="99">
        <f>VLOOKUP(M77,$A$3:$D$108,3,0)-O77</f>
        <v>0</v>
      </c>
      <c r="R77" s="99">
        <f>VLOOKUP(M77,$A$3:$D$108,4,0)-P77</f>
        <v>0</v>
      </c>
    </row>
    <row r="78" spans="1:19" x14ac:dyDescent="0.2">
      <c r="A78" t="s">
        <v>133</v>
      </c>
      <c r="B78" s="73">
        <f>VLOOKUP(A78,'[1]Exportar - 2024-07-29T090302.23'!A$10:F$854,6,0)</f>
        <v>288196927.19999999</v>
      </c>
      <c r="C78" s="51">
        <v>0</v>
      </c>
      <c r="D78" s="51">
        <f t="shared" si="41"/>
        <v>288196927.19999999</v>
      </c>
      <c r="E78">
        <f t="shared" si="40"/>
        <v>6</v>
      </c>
      <c r="F78" s="100">
        <f t="shared" ref="F78:F82" si="47">+B78-C78-D78</f>
        <v>0</v>
      </c>
      <c r="H78" s="28" t="s">
        <v>331</v>
      </c>
      <c r="I78" s="106">
        <v>9915079955434.3301</v>
      </c>
      <c r="J78" s="106">
        <v>0</v>
      </c>
      <c r="K78" s="106">
        <f>+I78</f>
        <v>9915079955434.3301</v>
      </c>
      <c r="L78" s="26"/>
      <c r="M78" s="54" t="s">
        <v>148</v>
      </c>
      <c r="N78" s="55">
        <f>VLOOKUP(M78,'[2]abril -junio 2024'!C$5:F$111,2,0)</f>
        <v>25506671394683.5</v>
      </c>
      <c r="O78" s="55">
        <f>VLOOKUP(M78,'[2]abril -junio 2024'!C$5:F$111,3,0)</f>
        <v>0</v>
      </c>
      <c r="P78" s="55">
        <f t="shared" si="46"/>
        <v>9915079955434.3301</v>
      </c>
    </row>
    <row r="79" spans="1:19" x14ac:dyDescent="0.2">
      <c r="A79" t="s">
        <v>134</v>
      </c>
      <c r="B79" s="73">
        <f>VLOOKUP(A79,'[1]Exportar - 2024-07-29T090302.23'!A$10:F$854,6,0)</f>
        <v>14178530185.5</v>
      </c>
      <c r="C79" s="51">
        <v>0</v>
      </c>
      <c r="D79" s="51">
        <f t="shared" si="41"/>
        <v>14178530185.5</v>
      </c>
      <c r="E79">
        <f t="shared" si="40"/>
        <v>6</v>
      </c>
      <c r="F79" s="100">
        <f t="shared" si="47"/>
        <v>0</v>
      </c>
      <c r="H79" s="28" t="s">
        <v>103</v>
      </c>
      <c r="I79" s="103">
        <f>+I80</f>
        <v>19746847876234.641</v>
      </c>
      <c r="J79" s="103">
        <f>+J80</f>
        <v>112491124043.54999</v>
      </c>
      <c r="K79" s="103">
        <f>+K80</f>
        <v>19634356752191.09</v>
      </c>
      <c r="M79" s="28" t="s">
        <v>184</v>
      </c>
      <c r="N79" s="23">
        <f>VLOOKUP(M79,'[2]abril -junio 2024'!C$5:F$111,2,0)</f>
        <v>25506671394683.5</v>
      </c>
      <c r="O79" s="23">
        <f>VLOOKUP(M79,'[2]abril -junio 2024'!C$5:F$111,3,0)</f>
        <v>0</v>
      </c>
      <c r="P79" s="23">
        <f t="shared" si="46"/>
        <v>19634356752191.09</v>
      </c>
    </row>
    <row r="80" spans="1:19" x14ac:dyDescent="0.2">
      <c r="A80" t="s">
        <v>135</v>
      </c>
      <c r="B80" s="73">
        <f>VLOOKUP(A80,'[1]Exportar - 2024-07-29T090302.23'!A$10:F$854,6,0)</f>
        <v>466625509.69</v>
      </c>
      <c r="C80" s="51">
        <v>0</v>
      </c>
      <c r="D80" s="51">
        <f t="shared" si="41"/>
        <v>466625509.69</v>
      </c>
      <c r="E80">
        <f t="shared" si="40"/>
        <v>6</v>
      </c>
      <c r="F80" s="100">
        <f t="shared" si="47"/>
        <v>0</v>
      </c>
      <c r="H80" s="28" t="s">
        <v>116</v>
      </c>
      <c r="I80" s="103">
        <f>+I81+I83</f>
        <v>19746847876234.641</v>
      </c>
      <c r="J80" s="103">
        <f>+J81+J83</f>
        <v>112491124043.54999</v>
      </c>
      <c r="K80" s="103">
        <f>+K81+K83</f>
        <v>19634356752191.09</v>
      </c>
      <c r="N80" s="40">
        <f>+N5+N9+N17+N22+N35+N40+N47+N50+N56+N59+N62+N68+N73</f>
        <v>53077012220926.156</v>
      </c>
      <c r="O80" s="40">
        <f>+O5+O9+O17+O22+O35+O40+O47+O50+O56+O59+O62+O68+O73</f>
        <v>319761077040.68994</v>
      </c>
      <c r="P80" s="40">
        <f>+P5+P9+P17+P22+P35+P40+P47+P50+P56+P59+P62+P68+P73</f>
        <v>6128069217126.54</v>
      </c>
    </row>
    <row r="81" spans="1:16" x14ac:dyDescent="0.2">
      <c r="A81" s="70" t="s">
        <v>161</v>
      </c>
      <c r="B81" s="73">
        <f>VLOOKUP(A81,'[1]Exportar - 2024-07-29T090302.23'!A$10:F$854,6,0)</f>
        <v>48476818621.809998</v>
      </c>
      <c r="C81" s="51">
        <v>0</v>
      </c>
      <c r="D81" s="51">
        <f t="shared" si="41"/>
        <v>48476818621.809998</v>
      </c>
      <c r="E81">
        <f t="shared" si="40"/>
        <v>6</v>
      </c>
      <c r="F81" s="100">
        <f t="shared" si="47"/>
        <v>0</v>
      </c>
      <c r="H81" s="28" t="s">
        <v>145</v>
      </c>
      <c r="I81" s="103">
        <f>+I82</f>
        <v>336309575850.09998</v>
      </c>
      <c r="J81" s="103">
        <f>+J82</f>
        <v>112491124043.54999</v>
      </c>
      <c r="K81" s="103">
        <f>+K82</f>
        <v>223818451806.54999</v>
      </c>
      <c r="M81" s="81"/>
      <c r="P81" s="68">
        <f>+N80-O80-P80</f>
        <v>46629181926758.93</v>
      </c>
    </row>
    <row r="82" spans="1:16" x14ac:dyDescent="0.2">
      <c r="A82" t="s">
        <v>162</v>
      </c>
      <c r="B82" s="53"/>
      <c r="C82" s="51">
        <v>0</v>
      </c>
      <c r="D82" s="51">
        <f t="shared" si="41"/>
        <v>0</v>
      </c>
      <c r="E82">
        <f t="shared" si="40"/>
        <v>6</v>
      </c>
      <c r="F82" s="100">
        <f t="shared" si="47"/>
        <v>0</v>
      </c>
      <c r="H82" s="28" t="s">
        <v>181</v>
      </c>
      <c r="I82" s="106">
        <v>336309575850.09998</v>
      </c>
      <c r="J82" s="106">
        <v>112491124043.54999</v>
      </c>
      <c r="K82" s="106">
        <v>223818451806.54999</v>
      </c>
    </row>
    <row r="83" spans="1:16" x14ac:dyDescent="0.2">
      <c r="A83" t="s">
        <v>290</v>
      </c>
      <c r="B83" s="73">
        <f>VLOOKUP(A83,'[1]Exportar - 2024-07-29T090302.23'!A$10:F$854,6,0)</f>
        <v>654000560780.27002</v>
      </c>
      <c r="C83" s="51">
        <v>0</v>
      </c>
      <c r="D83" s="51">
        <f t="shared" ref="D83" si="48">+B83</f>
        <v>654000560780.27002</v>
      </c>
      <c r="E83">
        <f t="shared" ref="E83" si="49">LEN(A83)</f>
        <v>6</v>
      </c>
      <c r="F83" s="100">
        <f t="shared" ref="F83" si="50">+B83-C83-D83</f>
        <v>0</v>
      </c>
      <c r="H83" s="28" t="s">
        <v>146</v>
      </c>
      <c r="I83" s="103">
        <f>+I84</f>
        <v>19410538300384.539</v>
      </c>
      <c r="J83" s="103">
        <f>+J84</f>
        <v>0</v>
      </c>
      <c r="K83" s="103">
        <f>+K84</f>
        <v>19410538300384.539</v>
      </c>
      <c r="O83" s="41" t="s">
        <v>186</v>
      </c>
      <c r="P83" s="41" t="s">
        <v>187</v>
      </c>
    </row>
    <row r="84" spans="1:16" x14ac:dyDescent="0.2">
      <c r="A84" t="s">
        <v>257</v>
      </c>
      <c r="B84" s="53"/>
      <c r="C84" s="13">
        <v>0</v>
      </c>
      <c r="D84" s="51">
        <f>+B84</f>
        <v>0</v>
      </c>
      <c r="E84">
        <f>LEN(A84)</f>
        <v>6</v>
      </c>
      <c r="F84" s="100">
        <f t="shared" ref="F84:F89" si="51">+B84-C84-D84</f>
        <v>0</v>
      </c>
      <c r="H84" s="28" t="s">
        <v>182</v>
      </c>
      <c r="I84" s="106">
        <v>19410538300384.539</v>
      </c>
      <c r="J84" s="111">
        <v>0</v>
      </c>
      <c r="K84" s="111">
        <f>+I84</f>
        <v>19410538300384.539</v>
      </c>
      <c r="N84" s="19" t="s">
        <v>1</v>
      </c>
      <c r="O84" s="13">
        <f>O5+O9+O22+O40+O35+O47+O50+O56</f>
        <v>189191964807.06</v>
      </c>
      <c r="P84" s="13">
        <f>P5+P9+P22+P40+P35+P47+P50+P56</f>
        <v>6127529666496.6299</v>
      </c>
    </row>
    <row r="85" spans="1:16" x14ac:dyDescent="0.2">
      <c r="A85" s="74" t="s">
        <v>210</v>
      </c>
      <c r="B85" s="53"/>
      <c r="C85" s="51">
        <v>0</v>
      </c>
      <c r="D85" s="51">
        <f t="shared" ref="D85" si="52">+B85</f>
        <v>0</v>
      </c>
      <c r="E85">
        <f t="shared" ref="E85" si="53">LEN(A85)</f>
        <v>6</v>
      </c>
      <c r="F85" s="100">
        <f t="shared" si="51"/>
        <v>0</v>
      </c>
      <c r="H85" s="28" t="s">
        <v>109</v>
      </c>
      <c r="I85" s="103">
        <f>+I86+I88</f>
        <v>0</v>
      </c>
      <c r="J85" s="103">
        <f>+J86+J88</f>
        <v>0</v>
      </c>
      <c r="K85" s="103">
        <f t="shared" ref="I85:K86" si="54">+K86</f>
        <v>0</v>
      </c>
      <c r="N85" s="19"/>
      <c r="O85" s="13">
        <f>+C5+C6+C8+C9+C10+C30+C31+C32</f>
        <v>330516554758.71997</v>
      </c>
      <c r="P85" s="13">
        <f>+D5+D6+D8+D9+D10+D30+D31+D32</f>
        <v>6127529666496.6299</v>
      </c>
    </row>
    <row r="86" spans="1:16" x14ac:dyDescent="0.2">
      <c r="A86" t="s">
        <v>163</v>
      </c>
      <c r="B86" s="53"/>
      <c r="C86" s="51">
        <v>0</v>
      </c>
      <c r="D86" s="51">
        <f t="shared" ref="D86:D91" si="55">+B86</f>
        <v>0</v>
      </c>
      <c r="E86">
        <f t="shared" ref="E86:E91" si="56">LEN(A86)</f>
        <v>6</v>
      </c>
      <c r="F86" s="100">
        <f t="shared" si="51"/>
        <v>0</v>
      </c>
      <c r="H86" s="28" t="s">
        <v>213</v>
      </c>
      <c r="I86" s="103">
        <f t="shared" si="54"/>
        <v>0</v>
      </c>
      <c r="J86" s="103">
        <f t="shared" si="54"/>
        <v>0</v>
      </c>
      <c r="K86" s="103">
        <f t="shared" si="54"/>
        <v>0</v>
      </c>
      <c r="O86" s="13">
        <f>+O84-O85</f>
        <v>-141324589951.65997</v>
      </c>
      <c r="P86" s="13">
        <f>+P84-P85</f>
        <v>0</v>
      </c>
    </row>
    <row r="87" spans="1:16" x14ac:dyDescent="0.2">
      <c r="A87" t="s">
        <v>136</v>
      </c>
      <c r="B87" s="73">
        <f>VLOOKUP(A87,'[1]Exportar - 2024-07-29T090302.23'!A$10:F$854,6,0)</f>
        <v>15826836857.209999</v>
      </c>
      <c r="C87" s="51">
        <v>0</v>
      </c>
      <c r="D87" s="51">
        <f t="shared" si="55"/>
        <v>15826836857.209999</v>
      </c>
      <c r="E87">
        <f t="shared" si="56"/>
        <v>6</v>
      </c>
      <c r="F87" s="100">
        <f t="shared" si="51"/>
        <v>0</v>
      </c>
      <c r="H87" s="28" t="s">
        <v>214</v>
      </c>
      <c r="I87" s="106">
        <v>0</v>
      </c>
      <c r="J87" s="106">
        <f>+I87</f>
        <v>0</v>
      </c>
      <c r="K87" s="113">
        <f>+I87-J87</f>
        <v>0</v>
      </c>
      <c r="N87" s="19" t="s">
        <v>11</v>
      </c>
      <c r="O87" s="59" t="s">
        <v>186</v>
      </c>
      <c r="P87" s="59" t="s">
        <v>187</v>
      </c>
    </row>
    <row r="88" spans="1:16" x14ac:dyDescent="0.2">
      <c r="A88" t="s">
        <v>139</v>
      </c>
      <c r="B88" s="73">
        <f>VLOOKUP(A88,'[1]Exportar - 2024-07-29T090302.23'!A$10:F$854,6,0)</f>
        <v>36200</v>
      </c>
      <c r="C88" s="51">
        <v>0</v>
      </c>
      <c r="D88" s="51">
        <f t="shared" si="55"/>
        <v>36200</v>
      </c>
      <c r="E88">
        <f t="shared" si="56"/>
        <v>6</v>
      </c>
      <c r="F88" s="100">
        <f t="shared" si="51"/>
        <v>0</v>
      </c>
      <c r="H88" s="28" t="s">
        <v>215</v>
      </c>
      <c r="I88" s="103">
        <f>+I89</f>
        <v>0</v>
      </c>
      <c r="J88" s="103">
        <f>+J89</f>
        <v>0</v>
      </c>
      <c r="K88" s="103"/>
      <c r="N88" s="19"/>
      <c r="O88" s="61"/>
      <c r="P88" s="61"/>
    </row>
    <row r="89" spans="1:16" x14ac:dyDescent="0.2">
      <c r="A89" t="s">
        <v>273</v>
      </c>
      <c r="B89" s="53"/>
      <c r="C89" s="51">
        <v>0</v>
      </c>
      <c r="D89" s="51">
        <f t="shared" si="55"/>
        <v>0</v>
      </c>
      <c r="E89">
        <f t="shared" si="56"/>
        <v>6</v>
      </c>
      <c r="F89" s="100">
        <f t="shared" si="51"/>
        <v>0</v>
      </c>
      <c r="H89" s="28" t="s">
        <v>216</v>
      </c>
      <c r="I89" s="111">
        <v>0</v>
      </c>
      <c r="J89" s="111">
        <f>+I89</f>
        <v>0</v>
      </c>
      <c r="K89" s="111">
        <f>+I89-J89</f>
        <v>0</v>
      </c>
      <c r="O89" s="13">
        <f>+O62+O68+O73</f>
        <v>130467529672.52998</v>
      </c>
      <c r="P89" s="13">
        <f>+P62+P68+P73</f>
        <v>-2197136002.8800001</v>
      </c>
    </row>
    <row r="90" spans="1:16" x14ac:dyDescent="0.2">
      <c r="A90" t="s">
        <v>140</v>
      </c>
      <c r="B90" s="73">
        <f>VLOOKUP(A90,'[1]Exportar - 2024-07-29T090302.23'!A$10:F$854,6,0)</f>
        <v>136675934626.94</v>
      </c>
      <c r="C90" s="51">
        <v>0</v>
      </c>
      <c r="D90" s="51">
        <f t="shared" si="55"/>
        <v>136675934626.94</v>
      </c>
      <c r="E90">
        <f t="shared" si="56"/>
        <v>6</v>
      </c>
      <c r="F90" s="100">
        <f t="shared" ref="F90:F94" si="57">+B90-C90-D90</f>
        <v>0</v>
      </c>
      <c r="H90" s="28" t="s">
        <v>332</v>
      </c>
      <c r="I90" s="103">
        <f>+I91</f>
        <v>0</v>
      </c>
      <c r="J90" s="103">
        <f>+J91</f>
        <v>0</v>
      </c>
      <c r="K90" s="103"/>
      <c r="O90" s="13">
        <f>+C38+C44+C51+C52</f>
        <v>12238754.85</v>
      </c>
      <c r="P90" s="13">
        <f>+D38+D44+D51+D52</f>
        <v>9912409268801.3691</v>
      </c>
    </row>
    <row r="91" spans="1:16" x14ac:dyDescent="0.2">
      <c r="A91" t="s">
        <v>164</v>
      </c>
      <c r="B91" s="73">
        <f>VLOOKUP(A91,'[1]Exportar - 2024-07-29T090302.23'!A$10:F$854,6,0)</f>
        <v>1158789377264.76</v>
      </c>
      <c r="C91" s="51">
        <v>0</v>
      </c>
      <c r="D91" s="51">
        <f t="shared" si="55"/>
        <v>1158789377264.76</v>
      </c>
      <c r="E91">
        <f t="shared" si="56"/>
        <v>6</v>
      </c>
      <c r="F91" s="100">
        <f t="shared" si="57"/>
        <v>0</v>
      </c>
      <c r="H91" s="28" t="s">
        <v>333</v>
      </c>
      <c r="I91" s="106">
        <v>0</v>
      </c>
      <c r="J91" s="106">
        <v>0</v>
      </c>
      <c r="K91" s="111">
        <f>+I91-J91</f>
        <v>0</v>
      </c>
      <c r="O91" s="13">
        <f>+O89-O90</f>
        <v>130455290917.67998</v>
      </c>
      <c r="P91" s="13">
        <f>+P89-P90</f>
        <v>-9914606404804.25</v>
      </c>
    </row>
    <row r="92" spans="1:16" x14ac:dyDescent="0.2">
      <c r="B92" s="52">
        <f>SUM(B69:B91)</f>
        <v>2146931300672.51</v>
      </c>
      <c r="C92" s="52">
        <f>SUM(C69:C91)</f>
        <v>0</v>
      </c>
      <c r="D92" s="52">
        <f>SUM(D69:D91)</f>
        <v>2146931300672.51</v>
      </c>
      <c r="F92" s="100">
        <f t="shared" si="57"/>
        <v>0</v>
      </c>
      <c r="H92" s="28" t="s">
        <v>225</v>
      </c>
      <c r="I92" s="103">
        <f>+I93+I102+I105</f>
        <v>2889517476034.27</v>
      </c>
      <c r="J92" s="103">
        <v>0</v>
      </c>
      <c r="K92" s="103">
        <f>+K93+K102+K105</f>
        <v>2889517476034.27</v>
      </c>
    </row>
    <row r="93" spans="1:16" ht="11.25" customHeight="1" x14ac:dyDescent="0.2">
      <c r="A93" t="s">
        <v>149</v>
      </c>
      <c r="B93" s="73">
        <f>VLOOKUP(A93,'[1]Exportar - 2024-07-29T090302.23'!A$10:F$854,6,0)</f>
        <v>688137614488.58997</v>
      </c>
      <c r="C93" s="51">
        <v>0</v>
      </c>
      <c r="D93" s="51">
        <f>+B93</f>
        <v>688137614488.58997</v>
      </c>
      <c r="E93">
        <f t="shared" ref="E93" si="58">LEN(A93)</f>
        <v>6</v>
      </c>
      <c r="F93" s="100">
        <f t="shared" si="57"/>
        <v>0</v>
      </c>
      <c r="H93" s="28" t="s">
        <v>117</v>
      </c>
      <c r="I93" s="103">
        <f>+I94+I96+I98+I100</f>
        <v>1338272633823</v>
      </c>
      <c r="J93" s="103">
        <v>0</v>
      </c>
      <c r="K93" s="103">
        <f t="shared" ref="K93:K100" si="59">+I93</f>
        <v>1338272633823</v>
      </c>
    </row>
    <row r="94" spans="1:16" x14ac:dyDescent="0.2">
      <c r="A94" t="s">
        <v>291</v>
      </c>
      <c r="B94" s="73">
        <f>VLOOKUP(A94,'[1]Exportar - 2024-07-29T090302.23'!A$10:F$854,6,0)</f>
        <v>1814516815727.79</v>
      </c>
      <c r="C94" s="51">
        <v>0</v>
      </c>
      <c r="D94" s="51">
        <f>+B94</f>
        <v>1814516815727.79</v>
      </c>
      <c r="E94">
        <f t="shared" ref="E94" si="60">LEN(A94)</f>
        <v>6</v>
      </c>
      <c r="F94" s="100">
        <f t="shared" si="57"/>
        <v>0</v>
      </c>
      <c r="H94" s="28" t="s">
        <v>334</v>
      </c>
      <c r="I94" s="103">
        <f>+I95</f>
        <v>700976730</v>
      </c>
      <c r="J94" s="103">
        <v>0</v>
      </c>
      <c r="K94" s="103">
        <f t="shared" si="59"/>
        <v>700976730</v>
      </c>
    </row>
    <row r="95" spans="1:16" x14ac:dyDescent="0.2">
      <c r="A95" t="s">
        <v>258</v>
      </c>
      <c r="B95" s="73">
        <f>VLOOKUP(A95,'[1]Exportar - 2024-07-29T090302.23'!A$10:F$854,6,0)</f>
        <v>16592000000</v>
      </c>
      <c r="C95" s="51">
        <v>0</v>
      </c>
      <c r="D95" s="51">
        <f>+B95</f>
        <v>16592000000</v>
      </c>
      <c r="E95">
        <f t="shared" ref="E95" si="61">LEN(A95)</f>
        <v>6</v>
      </c>
      <c r="F95" s="100">
        <f t="shared" ref="F95" si="62">+B95-C95-D95</f>
        <v>0</v>
      </c>
      <c r="H95" s="28" t="s">
        <v>335</v>
      </c>
      <c r="I95" s="111">
        <v>700976730</v>
      </c>
      <c r="J95" s="111">
        <v>0</v>
      </c>
      <c r="K95" s="111">
        <f>+I95</f>
        <v>700976730</v>
      </c>
    </row>
    <row r="96" spans="1:16" x14ac:dyDescent="0.2">
      <c r="A96" t="s">
        <v>211</v>
      </c>
      <c r="B96" s="53"/>
      <c r="C96" s="51">
        <v>0</v>
      </c>
      <c r="D96" s="51">
        <f>+B96</f>
        <v>0</v>
      </c>
      <c r="E96">
        <f t="shared" ref="E96" si="63">LEN(A96)</f>
        <v>6</v>
      </c>
      <c r="F96" s="100">
        <f t="shared" ref="F96:F105" si="64">+B96-C96-D96</f>
        <v>0</v>
      </c>
      <c r="H96" s="28" t="s">
        <v>336</v>
      </c>
      <c r="I96" s="103">
        <f>+I97</f>
        <v>1337011248720</v>
      </c>
      <c r="J96" s="103">
        <v>0</v>
      </c>
      <c r="K96" s="103">
        <f t="shared" si="59"/>
        <v>1337011248720</v>
      </c>
    </row>
    <row r="97" spans="1:11" x14ac:dyDescent="0.2">
      <c r="A97" t="s">
        <v>150</v>
      </c>
      <c r="B97" s="73">
        <f>VLOOKUP(A97,'[1]Exportar - 2024-07-29T090302.23'!A$10:F$854,6,0)</f>
        <v>462102739.69</v>
      </c>
      <c r="C97" s="51">
        <v>0</v>
      </c>
      <c r="D97" s="51">
        <f t="shared" ref="D97:D100" si="65">+B97</f>
        <v>462102739.69</v>
      </c>
      <c r="E97">
        <f>LEN(A97)</f>
        <v>6</v>
      </c>
      <c r="F97" s="100">
        <f t="shared" si="64"/>
        <v>0</v>
      </c>
      <c r="H97" s="28" t="s">
        <v>337</v>
      </c>
      <c r="I97" s="111">
        <v>1337011248720</v>
      </c>
      <c r="J97" s="111">
        <v>0</v>
      </c>
      <c r="K97" s="111">
        <f>+I97</f>
        <v>1337011248720</v>
      </c>
    </row>
    <row r="98" spans="1:11" x14ac:dyDescent="0.2">
      <c r="A98" s="71" t="s">
        <v>263</v>
      </c>
      <c r="B98" s="53"/>
      <c r="C98" s="51">
        <v>0</v>
      </c>
      <c r="D98" s="51">
        <f t="shared" ref="D98" si="66">+B98</f>
        <v>0</v>
      </c>
      <c r="E98">
        <f t="shared" ref="E98" si="67">LEN(A98)</f>
        <v>6</v>
      </c>
      <c r="F98" s="100">
        <f t="shared" si="64"/>
        <v>0</v>
      </c>
      <c r="H98" s="28" t="s">
        <v>338</v>
      </c>
      <c r="I98" s="103">
        <f>+I99</f>
        <v>560408373</v>
      </c>
      <c r="J98" s="103">
        <v>0</v>
      </c>
      <c r="K98" s="103">
        <f t="shared" si="59"/>
        <v>560408373</v>
      </c>
    </row>
    <row r="99" spans="1:11" x14ac:dyDescent="0.2">
      <c r="A99" t="s">
        <v>151</v>
      </c>
      <c r="B99" s="53"/>
      <c r="C99" s="51">
        <v>0</v>
      </c>
      <c r="D99" s="51">
        <f>+B99</f>
        <v>0</v>
      </c>
      <c r="E99">
        <f t="shared" ref="E99" si="68">LEN(A99)</f>
        <v>6</v>
      </c>
      <c r="F99" s="100">
        <f t="shared" si="64"/>
        <v>0</v>
      </c>
      <c r="H99" s="28" t="s">
        <v>339</v>
      </c>
      <c r="I99" s="111">
        <v>560408373</v>
      </c>
      <c r="J99" s="111">
        <v>0</v>
      </c>
      <c r="K99" s="111">
        <f t="shared" si="59"/>
        <v>560408373</v>
      </c>
    </row>
    <row r="100" spans="1:11" x14ac:dyDescent="0.2">
      <c r="A100" t="s">
        <v>152</v>
      </c>
      <c r="B100" s="73">
        <f>VLOOKUP(A100,'[1]Exportar - 2024-07-29T090302.23'!A$10:F$854,6,0)</f>
        <v>-2519246430216.3799</v>
      </c>
      <c r="C100" s="51">
        <v>0</v>
      </c>
      <c r="D100" s="51">
        <f t="shared" si="65"/>
        <v>-2519246430216.3799</v>
      </c>
      <c r="E100">
        <f>LEN(A100)</f>
        <v>6</v>
      </c>
      <c r="F100" s="100">
        <f t="shared" si="64"/>
        <v>0</v>
      </c>
      <c r="H100" s="28" t="s">
        <v>340</v>
      </c>
      <c r="I100" s="103">
        <f>+I101</f>
        <v>0</v>
      </c>
      <c r="J100" s="103">
        <v>0</v>
      </c>
      <c r="K100" s="103">
        <f t="shared" si="59"/>
        <v>0</v>
      </c>
    </row>
    <row r="101" spans="1:11" x14ac:dyDescent="0.2">
      <c r="A101" t="s">
        <v>153</v>
      </c>
      <c r="B101" s="73">
        <f>VLOOKUP(A101,'[1]Exportar - 2024-07-29T090302.23'!A$10:F$854,6,0)</f>
        <v>-462102739.69</v>
      </c>
      <c r="C101" s="51">
        <v>0</v>
      </c>
      <c r="D101" s="51">
        <f>+B101</f>
        <v>-462102739.69</v>
      </c>
      <c r="E101">
        <f t="shared" ref="E101" si="69">LEN(A101)</f>
        <v>6</v>
      </c>
      <c r="F101" s="100">
        <f t="shared" si="64"/>
        <v>0</v>
      </c>
      <c r="H101" s="28" t="s">
        <v>341</v>
      </c>
      <c r="I101" s="114">
        <v>0</v>
      </c>
      <c r="J101" s="114"/>
      <c r="K101" s="114">
        <f>+I101</f>
        <v>0</v>
      </c>
    </row>
    <row r="102" spans="1:11" x14ac:dyDescent="0.2">
      <c r="B102" s="52">
        <f>SUM(B93:B101)</f>
        <v>-5.8591365814208984E-5</v>
      </c>
      <c r="C102" s="52">
        <v>0</v>
      </c>
      <c r="D102" s="52">
        <f>SUM(D93:D101)</f>
        <v>-5.8591365814208984E-5</v>
      </c>
      <c r="F102" s="100">
        <f t="shared" si="64"/>
        <v>0</v>
      </c>
      <c r="H102" s="28" t="s">
        <v>118</v>
      </c>
      <c r="I102" s="103">
        <f>+I103</f>
        <v>0</v>
      </c>
      <c r="J102" s="103"/>
      <c r="K102" s="103">
        <f>+K103</f>
        <v>0</v>
      </c>
    </row>
    <row r="103" spans="1:11" x14ac:dyDescent="0.2">
      <c r="A103" t="s">
        <v>154</v>
      </c>
      <c r="B103" s="73">
        <f>VLOOKUP(A103,'[1]Exportar - 2024-07-29T090302.23'!A$10:F$854,6,0)</f>
        <v>28038367224569</v>
      </c>
      <c r="C103" s="51">
        <v>0</v>
      </c>
      <c r="D103" s="51">
        <f t="shared" ref="D103:D106" si="70">+B103</f>
        <v>28038367224569</v>
      </c>
      <c r="E103">
        <f t="shared" ref="E103:E108" si="71">LEN(A103)</f>
        <v>6</v>
      </c>
      <c r="F103" s="100">
        <f t="shared" si="64"/>
        <v>0</v>
      </c>
      <c r="H103" s="28" t="s">
        <v>342</v>
      </c>
      <c r="I103" s="103">
        <f>+I104</f>
        <v>0</v>
      </c>
      <c r="J103" s="103"/>
      <c r="K103" s="103">
        <f>+K104</f>
        <v>0</v>
      </c>
    </row>
    <row r="104" spans="1:11" x14ac:dyDescent="0.2">
      <c r="A104" t="s">
        <v>155</v>
      </c>
      <c r="B104" s="73">
        <f>VLOOKUP(A104,'[1]Exportar - 2024-07-29T090302.23'!A$10:F$854,6,0)</f>
        <v>3829854024772.52</v>
      </c>
      <c r="C104" s="51">
        <v>0</v>
      </c>
      <c r="D104" s="51">
        <f t="shared" si="70"/>
        <v>3829854024772.52</v>
      </c>
      <c r="E104">
        <f t="shared" si="71"/>
        <v>6</v>
      </c>
      <c r="F104" s="100">
        <f t="shared" si="64"/>
        <v>0</v>
      </c>
      <c r="H104" s="28" t="s">
        <v>343</v>
      </c>
      <c r="I104" s="111">
        <v>0</v>
      </c>
      <c r="J104" s="111"/>
      <c r="K104" s="111">
        <v>0</v>
      </c>
    </row>
    <row r="105" spans="1:11" x14ac:dyDescent="0.2">
      <c r="A105" t="s">
        <v>156</v>
      </c>
      <c r="B105" s="53"/>
      <c r="C105" s="51">
        <v>0</v>
      </c>
      <c r="D105" s="51">
        <f t="shared" si="70"/>
        <v>0</v>
      </c>
      <c r="E105">
        <f t="shared" si="71"/>
        <v>6</v>
      </c>
      <c r="F105" s="100">
        <f t="shared" si="64"/>
        <v>0</v>
      </c>
      <c r="H105" s="28" t="s">
        <v>113</v>
      </c>
      <c r="I105" s="103">
        <f>+I106</f>
        <v>1551244842211.27</v>
      </c>
      <c r="J105" s="103">
        <f>+J106</f>
        <v>0</v>
      </c>
      <c r="K105" s="103">
        <v>1551244842211.27</v>
      </c>
    </row>
    <row r="106" spans="1:11" x14ac:dyDescent="0.2">
      <c r="A106" t="s">
        <v>233</v>
      </c>
      <c r="B106" s="53"/>
      <c r="C106" s="51">
        <v>0</v>
      </c>
      <c r="D106" s="51">
        <f t="shared" si="70"/>
        <v>0</v>
      </c>
      <c r="E106">
        <f t="shared" ref="E106" si="72">LEN(A106)</f>
        <v>6</v>
      </c>
      <c r="F106" s="100">
        <f t="shared" ref="F106" si="73">+B106-C106-D106</f>
        <v>0</v>
      </c>
      <c r="H106" s="28" t="s">
        <v>344</v>
      </c>
      <c r="I106" s="103">
        <f>+I107</f>
        <v>1551244842211.27</v>
      </c>
      <c r="J106" s="103">
        <f>+J107</f>
        <v>0</v>
      </c>
      <c r="K106" s="103">
        <v>1551244842211.27</v>
      </c>
    </row>
    <row r="107" spans="1:11" x14ac:dyDescent="0.2">
      <c r="A107" t="s">
        <v>157</v>
      </c>
      <c r="B107" s="73">
        <f>VLOOKUP(A107,'[1]Exportar - 2024-07-29T090302.23'!A$10:F$854,6,0)</f>
        <v>-31868221249341.5</v>
      </c>
      <c r="C107" s="51">
        <v>0</v>
      </c>
      <c r="D107" s="51">
        <f>+B107</f>
        <v>-31868221249341.5</v>
      </c>
      <c r="E107">
        <f t="shared" si="71"/>
        <v>6</v>
      </c>
      <c r="F107" s="100">
        <f>+B107-C107-D107</f>
        <v>0</v>
      </c>
      <c r="H107" s="28" t="s">
        <v>345</v>
      </c>
      <c r="I107" s="111">
        <v>1551244842211.27</v>
      </c>
      <c r="J107" s="111">
        <v>0</v>
      </c>
      <c r="K107" s="111">
        <f>+I107-J107</f>
        <v>1551244842211.27</v>
      </c>
    </row>
    <row r="108" spans="1:11" x14ac:dyDescent="0.2">
      <c r="A108" t="s">
        <v>158</v>
      </c>
      <c r="B108" s="53"/>
      <c r="C108" s="51">
        <v>0</v>
      </c>
      <c r="D108" s="51">
        <f>+B108</f>
        <v>0</v>
      </c>
      <c r="E108">
        <f t="shared" si="71"/>
        <v>6</v>
      </c>
      <c r="F108" s="100">
        <f>+B108-C108-D108</f>
        <v>0</v>
      </c>
      <c r="H108" s="28" t="s">
        <v>114</v>
      </c>
      <c r="I108" s="103">
        <f>+I109+I112</f>
        <v>25524564193312.512</v>
      </c>
      <c r="J108" s="103">
        <f>+J109+J112</f>
        <v>17892798628.98</v>
      </c>
      <c r="K108" s="103">
        <f>+K109+K112</f>
        <v>25506671394683.531</v>
      </c>
    </row>
    <row r="109" spans="1:11" x14ac:dyDescent="0.2">
      <c r="B109" s="52">
        <f>SUM(B103:B108)</f>
        <v>0</v>
      </c>
      <c r="C109" s="52">
        <v>0</v>
      </c>
      <c r="D109" s="52">
        <f>SUM(D103:D108)</f>
        <v>1.953125E-2</v>
      </c>
      <c r="F109" s="100">
        <f>+B109-C109-D109</f>
        <v>-1.953125E-2</v>
      </c>
      <c r="H109" s="28" t="s">
        <v>115</v>
      </c>
      <c r="I109" s="103">
        <f>+I110</f>
        <v>17892798628.98</v>
      </c>
      <c r="J109" s="103">
        <f t="shared" ref="J109:K110" si="74">+J110</f>
        <v>17892798628.98</v>
      </c>
      <c r="K109" s="103">
        <f t="shared" si="74"/>
        <v>0</v>
      </c>
    </row>
    <row r="110" spans="1:11" x14ac:dyDescent="0.2">
      <c r="H110" s="28" t="s">
        <v>147</v>
      </c>
      <c r="I110" s="103">
        <f>+I111</f>
        <v>17892798628.98</v>
      </c>
      <c r="J110" s="103">
        <f t="shared" si="74"/>
        <v>17892798628.98</v>
      </c>
      <c r="K110" s="103">
        <f t="shared" si="74"/>
        <v>0</v>
      </c>
    </row>
    <row r="111" spans="1:11" x14ac:dyDescent="0.2">
      <c r="B111" s="13">
        <f>+B37+B53+B57+B68+B92+B102+B109</f>
        <v>176992481778360.88</v>
      </c>
      <c r="H111" s="28" t="s">
        <v>183</v>
      </c>
      <c r="I111" s="72">
        <v>17892798628.98</v>
      </c>
      <c r="J111" s="111">
        <v>17892798628.98</v>
      </c>
      <c r="K111" s="111">
        <v>0</v>
      </c>
    </row>
    <row r="112" spans="1:11" x14ac:dyDescent="0.2">
      <c r="B112" s="13">
        <v>176992481778361</v>
      </c>
      <c r="H112" s="28" t="s">
        <v>119</v>
      </c>
      <c r="I112" s="103">
        <f>+I113</f>
        <v>25506671394683.531</v>
      </c>
      <c r="J112" s="103">
        <f t="shared" ref="J112:K113" si="75">+J113</f>
        <v>0</v>
      </c>
      <c r="K112" s="103">
        <f t="shared" si="75"/>
        <v>25506671394683.531</v>
      </c>
    </row>
    <row r="113" spans="2:11" x14ac:dyDescent="0.2">
      <c r="B113" s="13">
        <f>+B111-B112</f>
        <v>0</v>
      </c>
      <c r="H113" s="28" t="s">
        <v>148</v>
      </c>
      <c r="I113" s="103">
        <f>+I114</f>
        <v>25506671394683.531</v>
      </c>
      <c r="J113" s="103">
        <f t="shared" si="75"/>
        <v>0</v>
      </c>
      <c r="K113" s="103">
        <f t="shared" si="75"/>
        <v>25506671394683.531</v>
      </c>
    </row>
    <row r="114" spans="2:11" x14ac:dyDescent="0.2">
      <c r="H114" s="28" t="s">
        <v>184</v>
      </c>
      <c r="I114" s="112">
        <v>25506671394683.531</v>
      </c>
      <c r="J114" s="106"/>
      <c r="K114" s="106">
        <f>+I114</f>
        <v>25506671394683.531</v>
      </c>
    </row>
    <row r="115" spans="2:11" x14ac:dyDescent="0.2">
      <c r="I115" s="115">
        <f>+I9+I17+I22+I35+I40+I47+I53+I58+I66+I73+I76+I79+I85+I92+I108+I5</f>
        <v>64967597924824.906</v>
      </c>
      <c r="J115" s="115">
        <f>+J5+J9+J17+J22+J38+J40+J47+J53+J58+J66+J76+J79+J108+J85+J90+J92+J36+J73</f>
        <v>330298538795.77991</v>
      </c>
      <c r="K115" s="115">
        <f>+K5+K9+K17+K22+K38+K40+K47+K53+K58+K66+K76+K79+K108+K85+K90+K92+K36</f>
        <v>64637299386029.133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4294967294" r:id="rId1"/>
  <rowBreaks count="1" manualBreakCount="1">
    <brk id="5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49babc-419d-490f-a446-232a81454e06" xsi:nil="true"/>
    <IMAddres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07E7BD9E9474CA6AB1FE5A6473ECC" ma:contentTypeVersion="18" ma:contentTypeDescription="Crear nuevo documento." ma:contentTypeScope="" ma:versionID="eaedac960ccbad5a66019187c87f7e16">
  <xsd:schema xmlns:xsd="http://www.w3.org/2001/XMLSchema" xmlns:xs="http://www.w3.org/2001/XMLSchema" xmlns:p="http://schemas.microsoft.com/office/2006/metadata/properties" xmlns:ns1="http://schemas.microsoft.com/sharepoint/v3" xmlns:ns3="63137bc7-a586-46b4-8565-799669f1d77f" xmlns:ns4="3049babc-419d-490f-a446-232a81454e06" targetNamespace="http://schemas.microsoft.com/office/2006/metadata/properties" ma:root="true" ma:fieldsID="6ca470dc08749a9f59dc598d1b03e806" ns1:_="" ns3:_="" ns4:_="">
    <xsd:import namespace="http://schemas.microsoft.com/sharepoint/v3"/>
    <xsd:import namespace="63137bc7-a586-46b4-8565-799669f1d77f"/>
    <xsd:import namespace="3049babc-419d-490f-a446-232a81454e0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Dirección de Mensajería Instantánea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37bc7-a586-46b4-8565-799669f1d7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9babc-419d-490f-a446-232a81454e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712A-285D-4F6F-BB66-31C0C2B8AAED}">
  <ds:schemaRefs>
    <ds:schemaRef ds:uri="http://www.w3.org/XML/1998/namespace"/>
    <ds:schemaRef ds:uri="3049babc-419d-490f-a446-232a81454e0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63137bc7-a586-46b4-8565-799669f1d77f"/>
  </ds:schemaRefs>
</ds:datastoreItem>
</file>

<file path=customXml/itemProps2.xml><?xml version="1.0" encoding="utf-8"?>
<ds:datastoreItem xmlns:ds="http://schemas.openxmlformats.org/officeDocument/2006/customXml" ds:itemID="{C1F862A9-8D1C-4C00-BAAD-F0B1945E6A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E7BB4-C27C-4317-B553-7A1BEDA2C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137bc7-a586-46b4-8565-799669f1d77f"/>
    <ds:schemaRef ds:uri="3049babc-419d-490f-a446-232a81454e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(2) D</vt:lpstr>
      <vt:lpstr>2024</vt:lpstr>
      <vt:lpstr>'2024'!Área_de_impresión</vt:lpstr>
      <vt:lpstr>'Anexo (2) D'!Área_de_impresión</vt:lpstr>
      <vt:lpstr>'Anexo (2) D'!Títulos_a_imprimir</vt:lpstr>
    </vt:vector>
  </TitlesOfParts>
  <Company>INCO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Mivargas</dc:creator>
  <cp:lastModifiedBy>Nathalia Ximena Arismendy Otalora</cp:lastModifiedBy>
  <cp:lastPrinted>2024-08-16T16:08:59Z</cp:lastPrinted>
  <dcterms:created xsi:type="dcterms:W3CDTF">2005-01-31T21:40:43Z</dcterms:created>
  <dcterms:modified xsi:type="dcterms:W3CDTF">2024-11-27T13:20:52Z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0x010100DE407E7BD9E9474CA6AB1FE5A6473ECC</vt:lpwstr>
  </property>
</Properties>
</file>