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hidePivotFieldList="1"/>
  <mc:AlternateContent xmlns:mc="http://schemas.openxmlformats.org/markup-compatibility/2006">
    <mc:Choice Requires="x15">
      <x15ac:absPath xmlns:x15ac="http://schemas.microsoft.com/office/spreadsheetml/2010/11/ac" url="D:\2022\ANI\PROCESOS CONTRACTUALES\APP´s\CANAL DEL DIQUE\VJ-VE-APP-IPB-006-2021\AUDIENCIA\AUDIENCIA DE ADJUDICACIÓN\PUBLICACIÓN\"/>
    </mc:Choice>
  </mc:AlternateContent>
  <xr:revisionPtr revIDLastSave="0" documentId="13_ncr:1_{EF53F683-A65E-4939-BA44-AB2A543FC3D9}" xr6:coauthVersionLast="47" xr6:coauthVersionMax="47" xr10:uidLastSave="{00000000-0000-0000-0000-000000000000}"/>
  <bookViews>
    <workbookView xWindow="-24120" yWindow="-2655" windowWidth="24240" windowHeight="13140" tabRatio="500" activeTab="2" xr2:uid="{00000000-000D-0000-FFFF-FFFF00000000}"/>
  </bookViews>
  <sheets>
    <sheet name="Hoja1" sheetId="7" r:id="rId1"/>
    <sheet name="Ev. Economica" sheetId="1" r:id="rId2"/>
    <sheet name="Resultados" sheetId="6" r:id="rId3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36" i="7" l="1"/>
  <c r="G35" i="7"/>
  <c r="G34" i="7"/>
  <c r="G33" i="7"/>
  <c r="G32" i="7"/>
  <c r="G31" i="7"/>
  <c r="G30" i="7"/>
  <c r="G29" i="7"/>
  <c r="G28" i="7"/>
  <c r="G27" i="7"/>
  <c r="G26" i="7"/>
  <c r="G25" i="7"/>
  <c r="G24" i="7"/>
  <c r="G23" i="7"/>
  <c r="G22" i="7"/>
  <c r="G21" i="7"/>
  <c r="G20" i="7"/>
  <c r="G19" i="7"/>
  <c r="G18" i="7"/>
  <c r="G17" i="7"/>
  <c r="G16" i="7"/>
  <c r="G15" i="7"/>
  <c r="G14" i="7"/>
  <c r="G13" i="7"/>
  <c r="G12" i="7"/>
  <c r="G11" i="7"/>
  <c r="G10" i="7"/>
  <c r="G9" i="7"/>
  <c r="G8" i="7"/>
  <c r="F26" i="7"/>
  <c r="F10" i="7"/>
  <c r="F9" i="7"/>
  <c r="F8" i="7"/>
  <c r="F36" i="7"/>
  <c r="F35" i="7"/>
  <c r="F34" i="7"/>
  <c r="F33" i="7"/>
  <c r="F32" i="7"/>
  <c r="F31" i="7"/>
  <c r="F30" i="7"/>
  <c r="F29" i="7"/>
  <c r="F28" i="7"/>
  <c r="F27" i="7"/>
  <c r="F25" i="7"/>
  <c r="F24" i="7"/>
  <c r="F23" i="7"/>
  <c r="F22" i="7"/>
  <c r="F21" i="7"/>
  <c r="F20" i="7"/>
  <c r="F19" i="7"/>
  <c r="F18" i="7"/>
  <c r="F17" i="7"/>
  <c r="F16" i="7"/>
  <c r="F15" i="7"/>
  <c r="F14" i="7"/>
  <c r="F13" i="7"/>
  <c r="F12" i="7"/>
  <c r="F11" i="7"/>
  <c r="E39" i="7" l="1"/>
  <c r="E38" i="7"/>
  <c r="C38" i="7"/>
  <c r="D8" i="1" s="1"/>
  <c r="D9" i="1" s="1"/>
  <c r="B6" i="1"/>
  <c r="B6" i="6" s="1"/>
  <c r="B5" i="1"/>
  <c r="B5" i="6" s="1"/>
  <c r="C9" i="6"/>
  <c r="B9" i="6"/>
  <c r="D12" i="1" l="1"/>
  <c r="E12" i="1" l="1"/>
  <c r="F12" i="1" l="1"/>
  <c r="G12" i="1" s="1"/>
  <c r="D9" i="6" s="1"/>
  <c r="H9" i="6" s="1"/>
</calcChain>
</file>

<file path=xl/sharedStrings.xml><?xml version="1.0" encoding="utf-8"?>
<sst xmlns="http://schemas.openxmlformats.org/spreadsheetml/2006/main" count="58" uniqueCount="55">
  <si>
    <t>Nombre</t>
  </si>
  <si>
    <t>Oferta Económica</t>
  </si>
  <si>
    <t># Prop.</t>
  </si>
  <si>
    <t>Oferta económica</t>
  </si>
  <si>
    <t>Apoyo a la industria nacional</t>
  </si>
  <si>
    <t>Total</t>
  </si>
  <si>
    <t>VALOR MAXIMO OFERTA ECONOMICA</t>
  </si>
  <si>
    <t>Habil</t>
  </si>
  <si>
    <t>Mano de obra local</t>
  </si>
  <si>
    <t>Trabajadores discapacidad</t>
  </si>
  <si>
    <t xml:space="preserve">Proceso de contratación </t>
  </si>
  <si>
    <t>Proceso de contratación</t>
  </si>
  <si>
    <t>Año</t>
  </si>
  <si>
    <t>VF aprobadas</t>
  </si>
  <si>
    <t>P1</t>
  </si>
  <si>
    <t>VPPA</t>
  </si>
  <si>
    <t>HABIL?</t>
  </si>
  <si>
    <t>SACYR CONCESIONES COLOMBIA S.A.S</t>
  </si>
  <si>
    <t>Licitación Pública No. VJ-VE-APP-IPB-006-2021</t>
  </si>
  <si>
    <t>Canal del Dique</t>
  </si>
  <si>
    <t>junio de 2023</t>
  </si>
  <si>
    <t>diciembre de 2023</t>
  </si>
  <si>
    <t>junio de 2024</t>
  </si>
  <si>
    <t>diciembre de 2024</t>
  </si>
  <si>
    <t>junio de 2025</t>
  </si>
  <si>
    <t>diciembre de 2025</t>
  </si>
  <si>
    <t>junio de 2026</t>
  </si>
  <si>
    <t>diciembre de 2026</t>
  </si>
  <si>
    <t>junio de 2027</t>
  </si>
  <si>
    <t>diciembre de 2027</t>
  </si>
  <si>
    <t>junio de 2028</t>
  </si>
  <si>
    <t>diciembre de 2028</t>
  </si>
  <si>
    <t>junio de 2029</t>
  </si>
  <si>
    <t>diciembre de 2029</t>
  </si>
  <si>
    <t>junio de 2030</t>
  </si>
  <si>
    <t>diciembre de 2030</t>
  </si>
  <si>
    <t>junio de 2031</t>
  </si>
  <si>
    <t>diciembre de 2031</t>
  </si>
  <si>
    <t>junio de 2032</t>
  </si>
  <si>
    <t>diciembre de 2032</t>
  </si>
  <si>
    <t>junio de 2033</t>
  </si>
  <si>
    <t>diciembre de 2033</t>
  </si>
  <si>
    <t>junio de 2034</t>
  </si>
  <si>
    <t>diciembre de 2034</t>
  </si>
  <si>
    <t>junio de 2035</t>
  </si>
  <si>
    <t>diciembre de 2035</t>
  </si>
  <si>
    <t>junio de 2036</t>
  </si>
  <si>
    <t>diciembre de 2036</t>
  </si>
  <si>
    <t>junio de 2037</t>
  </si>
  <si>
    <t>1 Sola propuesta</t>
  </si>
  <si>
    <t>80% VPPA</t>
  </si>
  <si>
    <t>Validación</t>
  </si>
  <si>
    <t>Oferta hábil cumple</t>
  </si>
  <si>
    <t>puntaje</t>
  </si>
  <si>
    <t xml:space="preserve">Informe de evaluacion de la oferta economica elaborado por KONFIRMA S.A.S.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</si>
</sst>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$&quot;\ #,##0;[Red]\-&quot;$&quot;\ #,##0"/>
    <numFmt numFmtId="42" formatCode="_-&quot;$&quot;\ * #,##0_-;\-&quot;$&quot;\ * #,##0_-;_-&quot;$&quot;\ * &quot;-&quot;_-;_-@_-"/>
    <numFmt numFmtId="41" formatCode="_-* #,##0_-;\-* #,##0_-;_-* &quot;-&quot;_-;_-@_-"/>
    <numFmt numFmtId="164" formatCode="&quot;$&quot;#,##0;[Red]\-&quot;$&quot;#,##0"/>
    <numFmt numFmtId="165" formatCode="_-&quot;$&quot;* #,##0_-;\-&quot;$&quot;* #,##0_-;_-&quot;$&quot;* &quot;-&quot;_-;_-@_-"/>
    <numFmt numFmtId="166" formatCode="_-* #,##0.0000000_-;\-* #,##0.0000000_-;_-* &quot;-&quot;_-;_-@_-"/>
  </numFmts>
  <fonts count="15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sz val="8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rgb="FF000000"/>
      <name val="Roboto"/>
    </font>
    <font>
      <sz val="12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</borders>
  <cellStyleXfs count="16">
    <xf numFmtId="0" fontId="0" fillId="0" borderId="0"/>
    <xf numFmtId="41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37">
    <xf numFmtId="0" fontId="0" fillId="0" borderId="0" xfId="0"/>
    <xf numFmtId="0" fontId="5" fillId="0" borderId="0" xfId="0" applyFont="1"/>
    <xf numFmtId="165" fontId="0" fillId="0" borderId="0" xfId="2" applyFont="1"/>
    <xf numFmtId="0" fontId="2" fillId="0" borderId="0" xfId="0" applyFont="1"/>
    <xf numFmtId="0" fontId="2" fillId="0" borderId="1" xfId="0" applyFont="1" applyBorder="1"/>
    <xf numFmtId="0" fontId="7" fillId="0" borderId="0" xfId="0" applyFont="1"/>
    <xf numFmtId="0" fontId="2" fillId="0" borderId="1" xfId="0" applyFont="1" applyBorder="1" applyAlignment="1">
      <alignment horizontal="center" vertical="top" wrapText="1"/>
    </xf>
    <xf numFmtId="164" fontId="6" fillId="0" borderId="1" xfId="2" applyNumberFormat="1" applyFont="1" applyBorder="1"/>
    <xf numFmtId="164" fontId="6" fillId="0" borderId="0" xfId="2" applyNumberFormat="1" applyFont="1" applyBorder="1"/>
    <xf numFmtId="0" fontId="2" fillId="0" borderId="1" xfId="0" applyFont="1" applyBorder="1" applyAlignment="1">
      <alignment horizontal="center"/>
    </xf>
    <xf numFmtId="166" fontId="0" fillId="0" borderId="1" xfId="1" applyNumberFormat="1" applyFont="1" applyFill="1" applyBorder="1" applyAlignment="1"/>
    <xf numFmtId="0" fontId="2" fillId="0" borderId="1" xfId="0" applyFont="1" applyBorder="1" applyAlignment="1">
      <alignment horizontal="center" vertical="center" wrapText="1"/>
    </xf>
    <xf numFmtId="165" fontId="0" fillId="0" borderId="0" xfId="2" applyFont="1" applyBorder="1"/>
    <xf numFmtId="165" fontId="0" fillId="0" borderId="0" xfId="2" applyFont="1" applyBorder="1" applyAlignment="1">
      <alignment horizontal="center"/>
    </xf>
    <xf numFmtId="166" fontId="0" fillId="0" borderId="0" xfId="1" applyNumberFormat="1" applyFont="1" applyFill="1" applyBorder="1" applyAlignment="1"/>
    <xf numFmtId="0" fontId="0" fillId="0" borderId="1" xfId="0" applyBorder="1"/>
    <xf numFmtId="166" fontId="2" fillId="0" borderId="1" xfId="0" applyNumberFormat="1" applyFont="1" applyBorder="1"/>
    <xf numFmtId="6" fontId="0" fillId="0" borderId="0" xfId="0" applyNumberFormat="1"/>
    <xf numFmtId="0" fontId="0" fillId="0" borderId="1" xfId="0" applyBorder="1" applyAlignment="1">
      <alignment vertical="center"/>
    </xf>
    <xf numFmtId="165" fontId="0" fillId="0" borderId="1" xfId="2" applyFont="1" applyBorder="1" applyAlignment="1">
      <alignment horizontal="center" vertical="center"/>
    </xf>
    <xf numFmtId="166" fontId="0" fillId="0" borderId="1" xfId="1" applyNumberFormat="1" applyFont="1" applyFill="1" applyBorder="1" applyAlignment="1">
      <alignment vertical="center"/>
    </xf>
    <xf numFmtId="165" fontId="0" fillId="0" borderId="1" xfId="2" applyFont="1" applyBorder="1" applyAlignment="1">
      <alignment vertical="center"/>
    </xf>
    <xf numFmtId="0" fontId="8" fillId="2" borderId="2" xfId="0" applyFont="1" applyFill="1" applyBorder="1" applyAlignment="1">
      <alignment horizontal="center" vertical="center" wrapText="1"/>
    </xf>
    <xf numFmtId="0" fontId="9" fillId="0" borderId="2" xfId="0" applyFont="1" applyBorder="1"/>
    <xf numFmtId="165" fontId="10" fillId="0" borderId="2" xfId="0" applyNumberFormat="1" applyFont="1" applyBorder="1" applyAlignment="1">
      <alignment horizontal="center" vertical="center" wrapText="1"/>
    </xf>
    <xf numFmtId="165" fontId="12" fillId="0" borderId="2" xfId="0" applyNumberFormat="1" applyFont="1" applyBorder="1" applyAlignment="1">
      <alignment horizontal="center" vertical="center" wrapText="1"/>
    </xf>
    <xf numFmtId="41" fontId="0" fillId="0" borderId="1" xfId="1" applyFont="1" applyBorder="1" applyAlignment="1"/>
    <xf numFmtId="0" fontId="13" fillId="0" borderId="0" xfId="0" applyFont="1"/>
    <xf numFmtId="0" fontId="9" fillId="0" borderId="0" xfId="0" applyFont="1"/>
    <xf numFmtId="165" fontId="10" fillId="0" borderId="0" xfId="0" applyNumberFormat="1" applyFont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14" fillId="0" borderId="2" xfId="0" applyFont="1" applyBorder="1"/>
    <xf numFmtId="42" fontId="14" fillId="0" borderId="2" xfId="0" applyNumberFormat="1" applyFont="1" applyBorder="1"/>
    <xf numFmtId="165" fontId="14" fillId="0" borderId="2" xfId="0" applyNumberFormat="1" applyFont="1" applyBorder="1" applyAlignment="1">
      <alignment horizontal="center" vertical="center" wrapText="1"/>
    </xf>
    <xf numFmtId="10" fontId="0" fillId="0" borderId="0" xfId="0" applyNumberFormat="1"/>
    <xf numFmtId="9" fontId="2" fillId="0" borderId="1" xfId="0" applyNumberFormat="1" applyFont="1" applyBorder="1"/>
    <xf numFmtId="0" fontId="0" fillId="0" borderId="1" xfId="0" applyBorder="1" applyAlignment="1">
      <alignment horizontal="center" vertical="center"/>
    </xf>
  </cellXfs>
  <cellStyles count="16"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5" builtinId="9" hidden="1"/>
    <cellStyle name="Millares [0]" xfId="1" builtinId="6"/>
    <cellStyle name="Moneda [0]" xfId="2" builtinId="7"/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9769</xdr:rowOff>
    </xdr:from>
    <xdr:to>
      <xdr:col>1</xdr:col>
      <xdr:colOff>1212641</xdr:colOff>
      <xdr:row>2</xdr:row>
      <xdr:rowOff>3071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B40E01E-5D55-4072-B684-656252A722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8200" y="209794"/>
          <a:ext cx="1205685" cy="383826"/>
        </a:xfrm>
        <a:prstGeom prst="rect">
          <a:avLst/>
        </a:prstGeom>
      </xdr:spPr>
    </xdr:pic>
    <xdr:clientData/>
  </xdr:twoCellAnchor>
  <xdr:twoCellAnchor editAs="oneCell">
    <xdr:from>
      <xdr:col>3</xdr:col>
      <xdr:colOff>158750</xdr:colOff>
      <xdr:row>0</xdr:row>
      <xdr:rowOff>0</xdr:rowOff>
    </xdr:from>
    <xdr:to>
      <xdr:col>7</xdr:col>
      <xdr:colOff>531495</xdr:colOff>
      <xdr:row>4</xdr:row>
      <xdr:rowOff>121920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F2E3598-436E-419E-B784-8A7B75923A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000" t="17160" r="54985" b="18068"/>
        <a:stretch>
          <a:fillRect/>
        </a:stretch>
      </xdr:blipFill>
      <xdr:spPr bwMode="auto">
        <a:xfrm>
          <a:off x="3365500" y="0"/>
          <a:ext cx="2769870" cy="91567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29307</xdr:colOff>
      <xdr:row>0</xdr:row>
      <xdr:rowOff>195386</xdr:rowOff>
    </xdr:from>
    <xdr:to>
      <xdr:col>2</xdr:col>
      <xdr:colOff>690706</xdr:colOff>
      <xdr:row>2</xdr:row>
      <xdr:rowOff>170998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9692" y="195386"/>
          <a:ext cx="1201615" cy="38592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14</xdr:row>
      <xdr:rowOff>0</xdr:rowOff>
    </xdr:from>
    <xdr:to>
      <xdr:col>2</xdr:col>
      <xdr:colOff>1245657</xdr:colOff>
      <xdr:row>17</xdr:row>
      <xdr:rowOff>45088</xdr:rowOff>
    </xdr:to>
    <xdr:pic>
      <xdr:nvPicPr>
        <xdr:cNvPr id="4" name="0 Imagen" descr="Descripción: Logo Blanco Sencillo.jpg">
          <a:extLst>
            <a:ext uri="{FF2B5EF4-FFF2-40B4-BE49-F238E27FC236}">
              <a16:creationId xmlns:a16="http://schemas.microsoft.com/office/drawing/2014/main" id="{DA895C39-9158-4304-8E1F-DA3BB9ED02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3248025"/>
          <a:ext cx="1788582" cy="6451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895350</xdr:colOff>
      <xdr:row>0</xdr:row>
      <xdr:rowOff>28575</xdr:rowOff>
    </xdr:from>
    <xdr:to>
      <xdr:col>7</xdr:col>
      <xdr:colOff>426720</xdr:colOff>
      <xdr:row>4</xdr:row>
      <xdr:rowOff>144145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BC0697E-C72D-D958-285B-C046FA64D6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000" t="17160" r="54985" b="18068"/>
        <a:stretch>
          <a:fillRect/>
        </a:stretch>
      </xdr:blipFill>
      <xdr:spPr bwMode="auto">
        <a:xfrm>
          <a:off x="7067550" y="28575"/>
          <a:ext cx="2769870" cy="91567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270607</xdr:colOff>
      <xdr:row>0</xdr:row>
      <xdr:rowOff>144586</xdr:rowOff>
    </xdr:from>
    <xdr:to>
      <xdr:col>2</xdr:col>
      <xdr:colOff>944993</xdr:colOff>
      <xdr:row>2</xdr:row>
      <xdr:rowOff>120198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97115" y="144586"/>
          <a:ext cx="1198514" cy="378787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304800</xdr:colOff>
      <xdr:row>7</xdr:row>
      <xdr:rowOff>308883</xdr:rowOff>
    </xdr:to>
    <xdr:sp macro="" textlink="">
      <xdr:nvSpPr>
        <xdr:cNvPr id="2049" name="AutoShape 1">
          <a:extLst>
            <a:ext uri="{FF2B5EF4-FFF2-40B4-BE49-F238E27FC236}">
              <a16:creationId xmlns:a16="http://schemas.microsoft.com/office/drawing/2014/main" id="{08C228E8-C69C-899D-FACD-125E11A12EEB}"/>
            </a:ext>
          </a:extLst>
        </xdr:cNvPr>
        <xdr:cNvSpPr>
          <a:spLocks noChangeAspect="1" noChangeArrowheads="1"/>
        </xdr:cNvSpPr>
      </xdr:nvSpPr>
      <xdr:spPr bwMode="auto">
        <a:xfrm>
          <a:off x="9972675" y="1400175"/>
          <a:ext cx="304800" cy="3088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3056659</xdr:colOff>
      <xdr:row>0</xdr:row>
      <xdr:rowOff>0</xdr:rowOff>
    </xdr:from>
    <xdr:to>
      <xdr:col>5</xdr:col>
      <xdr:colOff>440575</xdr:colOff>
      <xdr:row>4</xdr:row>
      <xdr:rowOff>119034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D964E066-A688-4EF4-8703-7B4DB29D18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000" t="17160" r="54985" b="18068"/>
        <a:stretch>
          <a:fillRect/>
        </a:stretch>
      </xdr:blipFill>
      <xdr:spPr bwMode="auto">
        <a:xfrm>
          <a:off x="3974523" y="0"/>
          <a:ext cx="2769870" cy="91567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6DFC88-23FB-43CD-8D17-69FE1510B358}">
  <dimension ref="B3:G39"/>
  <sheetViews>
    <sheetView showGridLines="0" zoomScale="120" zoomScaleNormal="120" workbookViewId="0">
      <pane xSplit="4" ySplit="7" topLeftCell="E26" activePane="bottomRight" state="frozen"/>
      <selection pane="topRight" activeCell="E1" sqref="E1"/>
      <selection pane="bottomLeft" activeCell="A8" sqref="A8"/>
      <selection pane="bottomRight" activeCell="E6" sqref="E6"/>
    </sheetView>
  </sheetViews>
  <sheetFormatPr baseColWidth="10" defaultRowHeight="15.75" x14ac:dyDescent="0.25"/>
  <cols>
    <col min="1" max="1" width="3.375" customWidth="1"/>
    <col min="2" max="2" width="19.5" customWidth="1"/>
    <col min="3" max="3" width="19.25" bestFit="1" customWidth="1"/>
    <col min="4" max="4" width="3.75" customWidth="1"/>
    <col min="5" max="5" width="18.125" bestFit="1" customWidth="1"/>
    <col min="6" max="6" width="9.625" bestFit="1" customWidth="1"/>
    <col min="7" max="7" width="3.625" hidden="1" customWidth="1"/>
  </cols>
  <sheetData>
    <row r="3" spans="2:7" x14ac:dyDescent="0.25">
      <c r="B3" s="3" t="s">
        <v>10</v>
      </c>
    </row>
    <row r="4" spans="2:7" x14ac:dyDescent="0.25">
      <c r="B4" s="27" t="s">
        <v>18</v>
      </c>
    </row>
    <row r="5" spans="2:7" x14ac:dyDescent="0.25">
      <c r="B5" s="27" t="s">
        <v>19</v>
      </c>
    </row>
    <row r="6" spans="2:7" x14ac:dyDescent="0.25">
      <c r="E6" s="34">
        <v>0.99</v>
      </c>
    </row>
    <row r="7" spans="2:7" x14ac:dyDescent="0.25">
      <c r="B7" s="30" t="s">
        <v>12</v>
      </c>
      <c r="C7" s="30" t="s">
        <v>13</v>
      </c>
      <c r="E7" s="22" t="s">
        <v>14</v>
      </c>
      <c r="F7" s="22" t="s">
        <v>51</v>
      </c>
    </row>
    <row r="8" spans="2:7" x14ac:dyDescent="0.25">
      <c r="B8" s="31" t="s">
        <v>20</v>
      </c>
      <c r="C8" s="32">
        <v>30417595910</v>
      </c>
      <c r="E8" s="32">
        <v>30417595909</v>
      </c>
      <c r="F8" s="25" t="str">
        <f>IF(E8&gt;$C8,"no cumple","cumple")</f>
        <v>cumple</v>
      </c>
      <c r="G8" s="25">
        <f>IF(E8&gt;$C8,1,0)</f>
        <v>0</v>
      </c>
    </row>
    <row r="9" spans="2:7" x14ac:dyDescent="0.25">
      <c r="B9" s="31" t="s">
        <v>21</v>
      </c>
      <c r="C9" s="32">
        <v>13334341532</v>
      </c>
      <c r="E9" s="32">
        <v>13334341532</v>
      </c>
      <c r="F9" s="25" t="str">
        <f t="shared" ref="F9:F36" si="0">IF(E9&gt;$C9,"no cumple","cumple")</f>
        <v>cumple</v>
      </c>
      <c r="G9" s="25">
        <f t="shared" ref="G9:G36" si="1">IF(E9&gt;$C9,1,0)</f>
        <v>0</v>
      </c>
    </row>
    <row r="10" spans="2:7" x14ac:dyDescent="0.25">
      <c r="B10" s="31" t="s">
        <v>22</v>
      </c>
      <c r="C10" s="32">
        <v>36217858247</v>
      </c>
      <c r="E10" s="33">
        <v>36217858247</v>
      </c>
      <c r="F10" s="25" t="str">
        <f t="shared" si="0"/>
        <v>cumple</v>
      </c>
      <c r="G10" s="25">
        <f t="shared" si="1"/>
        <v>0</v>
      </c>
    </row>
    <row r="11" spans="2:7" x14ac:dyDescent="0.25">
      <c r="B11" s="31" t="s">
        <v>23</v>
      </c>
      <c r="C11" s="32">
        <v>33782141753</v>
      </c>
      <c r="E11" s="33">
        <v>33782141752</v>
      </c>
      <c r="F11" s="25" t="str">
        <f t="shared" si="0"/>
        <v>cumple</v>
      </c>
      <c r="G11" s="25">
        <f t="shared" si="1"/>
        <v>0</v>
      </c>
    </row>
    <row r="12" spans="2:7" x14ac:dyDescent="0.25">
      <c r="B12" s="31" t="s">
        <v>24</v>
      </c>
      <c r="C12" s="32">
        <v>352455463120</v>
      </c>
      <c r="E12" s="33">
        <v>352455463120</v>
      </c>
      <c r="F12" s="25" t="str">
        <f t="shared" si="0"/>
        <v>cumple</v>
      </c>
      <c r="G12" s="25">
        <f t="shared" si="1"/>
        <v>0</v>
      </c>
    </row>
    <row r="13" spans="2:7" x14ac:dyDescent="0.25">
      <c r="B13" s="31" t="s">
        <v>25</v>
      </c>
      <c r="C13" s="32">
        <v>175175888536</v>
      </c>
      <c r="E13" s="33">
        <v>175175888535</v>
      </c>
      <c r="F13" s="25" t="str">
        <f t="shared" si="0"/>
        <v>cumple</v>
      </c>
      <c r="G13" s="25">
        <f t="shared" si="1"/>
        <v>0</v>
      </c>
    </row>
    <row r="14" spans="2:7" x14ac:dyDescent="0.25">
      <c r="B14" s="31" t="s">
        <v>26</v>
      </c>
      <c r="C14" s="32">
        <v>381795319488</v>
      </c>
      <c r="E14" s="33">
        <v>381795319487</v>
      </c>
      <c r="F14" s="25" t="str">
        <f t="shared" si="0"/>
        <v>cumple</v>
      </c>
      <c r="G14" s="25">
        <f t="shared" si="1"/>
        <v>0</v>
      </c>
    </row>
    <row r="15" spans="2:7" x14ac:dyDescent="0.25">
      <c r="B15" s="31" t="s">
        <v>27</v>
      </c>
      <c r="C15" s="32">
        <v>67426242973</v>
      </c>
      <c r="E15" s="33">
        <v>67426242973</v>
      </c>
      <c r="F15" s="25" t="str">
        <f t="shared" si="0"/>
        <v>cumple</v>
      </c>
      <c r="G15" s="25">
        <f t="shared" si="1"/>
        <v>0</v>
      </c>
    </row>
    <row r="16" spans="2:7" x14ac:dyDescent="0.25">
      <c r="B16" s="31" t="s">
        <v>28</v>
      </c>
      <c r="C16" s="32">
        <v>32658153304</v>
      </c>
      <c r="E16" s="33">
        <v>32658153303</v>
      </c>
      <c r="F16" s="25" t="str">
        <f t="shared" si="0"/>
        <v>cumple</v>
      </c>
      <c r="G16" s="25">
        <f t="shared" si="1"/>
        <v>0</v>
      </c>
    </row>
    <row r="17" spans="2:7" x14ac:dyDescent="0.25">
      <c r="B17" s="31" t="s">
        <v>29</v>
      </c>
      <c r="C17" s="32">
        <v>416563409157</v>
      </c>
      <c r="E17" s="33">
        <v>416563409156</v>
      </c>
      <c r="F17" s="25" t="str">
        <f t="shared" si="0"/>
        <v>cumple</v>
      </c>
      <c r="G17" s="25">
        <f t="shared" si="1"/>
        <v>0</v>
      </c>
    </row>
    <row r="18" spans="2:7" x14ac:dyDescent="0.25">
      <c r="B18" s="31" t="s">
        <v>30</v>
      </c>
      <c r="C18" s="32">
        <v>224912000000</v>
      </c>
      <c r="E18" s="33">
        <v>224912000000</v>
      </c>
      <c r="F18" s="25" t="str">
        <f t="shared" si="0"/>
        <v>cumple</v>
      </c>
      <c r="G18" s="25">
        <f t="shared" si="1"/>
        <v>0</v>
      </c>
    </row>
    <row r="19" spans="2:7" x14ac:dyDescent="0.25">
      <c r="B19" s="31" t="s">
        <v>31</v>
      </c>
      <c r="C19" s="32">
        <v>224310000000</v>
      </c>
      <c r="E19" s="33">
        <v>224310000000</v>
      </c>
      <c r="F19" s="25" t="str">
        <f t="shared" si="0"/>
        <v>cumple</v>
      </c>
      <c r="G19" s="25">
        <f t="shared" si="1"/>
        <v>0</v>
      </c>
    </row>
    <row r="20" spans="2:7" x14ac:dyDescent="0.25">
      <c r="B20" s="31" t="s">
        <v>32</v>
      </c>
      <c r="C20" s="32">
        <v>224310000000</v>
      </c>
      <c r="E20" s="33">
        <v>224310000000</v>
      </c>
      <c r="F20" s="25" t="str">
        <f t="shared" si="0"/>
        <v>cumple</v>
      </c>
      <c r="G20" s="25">
        <f t="shared" si="1"/>
        <v>0</v>
      </c>
    </row>
    <row r="21" spans="2:7" x14ac:dyDescent="0.25">
      <c r="B21" s="31" t="s">
        <v>33</v>
      </c>
      <c r="C21" s="32">
        <v>224310000000</v>
      </c>
      <c r="E21" s="33">
        <v>224310000000</v>
      </c>
      <c r="F21" s="25" t="str">
        <f t="shared" si="0"/>
        <v>cumple</v>
      </c>
      <c r="G21" s="25">
        <f t="shared" si="1"/>
        <v>0</v>
      </c>
    </row>
    <row r="22" spans="2:7" x14ac:dyDescent="0.25">
      <c r="B22" s="31" t="s">
        <v>34</v>
      </c>
      <c r="C22" s="32">
        <v>224310000000</v>
      </c>
      <c r="E22" s="33">
        <v>224310000000</v>
      </c>
      <c r="F22" s="25" t="str">
        <f t="shared" si="0"/>
        <v>cumple</v>
      </c>
      <c r="G22" s="25">
        <f t="shared" si="1"/>
        <v>0</v>
      </c>
    </row>
    <row r="23" spans="2:7" x14ac:dyDescent="0.25">
      <c r="B23" s="31" t="s">
        <v>35</v>
      </c>
      <c r="C23" s="32">
        <v>224310000000</v>
      </c>
      <c r="E23" s="33">
        <v>224310000000</v>
      </c>
      <c r="F23" s="25" t="str">
        <f t="shared" si="0"/>
        <v>cumple</v>
      </c>
      <c r="G23" s="25">
        <f t="shared" si="1"/>
        <v>0</v>
      </c>
    </row>
    <row r="24" spans="2:7" x14ac:dyDescent="0.25">
      <c r="B24" s="31" t="s">
        <v>36</v>
      </c>
      <c r="C24" s="32">
        <v>431100000000</v>
      </c>
      <c r="E24" s="33">
        <v>431100000000</v>
      </c>
      <c r="F24" s="25" t="str">
        <f t="shared" si="0"/>
        <v>cumple</v>
      </c>
      <c r="G24" s="25">
        <f t="shared" si="1"/>
        <v>0</v>
      </c>
    </row>
    <row r="25" spans="2:7" x14ac:dyDescent="0.25">
      <c r="B25" s="31" t="s">
        <v>37</v>
      </c>
      <c r="C25" s="32">
        <v>431100000000</v>
      </c>
      <c r="E25" s="33">
        <v>431100000000</v>
      </c>
      <c r="F25" s="25" t="str">
        <f t="shared" si="0"/>
        <v>cumple</v>
      </c>
      <c r="G25" s="25">
        <f t="shared" si="1"/>
        <v>0</v>
      </c>
    </row>
    <row r="26" spans="2:7" x14ac:dyDescent="0.25">
      <c r="B26" s="31" t="s">
        <v>38</v>
      </c>
      <c r="C26" s="32">
        <v>431100000000</v>
      </c>
      <c r="E26" s="33">
        <v>431100000000</v>
      </c>
      <c r="F26" s="25" t="str">
        <f t="shared" si="0"/>
        <v>cumple</v>
      </c>
      <c r="G26" s="25">
        <f t="shared" si="1"/>
        <v>0</v>
      </c>
    </row>
    <row r="27" spans="2:7" x14ac:dyDescent="0.25">
      <c r="B27" s="31" t="s">
        <v>39</v>
      </c>
      <c r="C27" s="32">
        <v>431100000000</v>
      </c>
      <c r="E27" s="33">
        <v>431100000000</v>
      </c>
      <c r="F27" s="25" t="str">
        <f t="shared" si="0"/>
        <v>cumple</v>
      </c>
      <c r="G27" s="25">
        <f t="shared" si="1"/>
        <v>0</v>
      </c>
    </row>
    <row r="28" spans="2:7" x14ac:dyDescent="0.25">
      <c r="B28" s="31" t="s">
        <v>40</v>
      </c>
      <c r="C28" s="32">
        <v>431100000000</v>
      </c>
      <c r="E28" s="33">
        <v>431100000000</v>
      </c>
      <c r="F28" s="25" t="str">
        <f t="shared" si="0"/>
        <v>cumple</v>
      </c>
      <c r="G28" s="25">
        <f t="shared" si="1"/>
        <v>0</v>
      </c>
    </row>
    <row r="29" spans="2:7" x14ac:dyDescent="0.25">
      <c r="B29" s="31" t="s">
        <v>41</v>
      </c>
      <c r="C29" s="32">
        <v>431100000000</v>
      </c>
      <c r="E29" s="33">
        <v>431100000000</v>
      </c>
      <c r="F29" s="25" t="str">
        <f t="shared" si="0"/>
        <v>cumple</v>
      </c>
      <c r="G29" s="25">
        <f t="shared" si="1"/>
        <v>0</v>
      </c>
    </row>
    <row r="30" spans="2:7" x14ac:dyDescent="0.25">
      <c r="B30" s="31" t="s">
        <v>42</v>
      </c>
      <c r="C30" s="32">
        <v>25000000000</v>
      </c>
      <c r="E30" s="33">
        <v>25000000000</v>
      </c>
      <c r="F30" s="25" t="str">
        <f t="shared" si="0"/>
        <v>cumple</v>
      </c>
      <c r="G30" s="25">
        <f t="shared" si="1"/>
        <v>0</v>
      </c>
    </row>
    <row r="31" spans="2:7" x14ac:dyDescent="0.25">
      <c r="B31" s="31" t="s">
        <v>43</v>
      </c>
      <c r="C31" s="32">
        <v>25000000000</v>
      </c>
      <c r="E31" s="33">
        <v>25000000000</v>
      </c>
      <c r="F31" s="25" t="str">
        <f t="shared" si="0"/>
        <v>cumple</v>
      </c>
      <c r="G31" s="25">
        <f t="shared" si="1"/>
        <v>0</v>
      </c>
    </row>
    <row r="32" spans="2:7" x14ac:dyDescent="0.25">
      <c r="B32" s="31" t="s">
        <v>44</v>
      </c>
      <c r="C32" s="32">
        <v>25000000000</v>
      </c>
      <c r="E32" s="33">
        <v>25000000000</v>
      </c>
      <c r="F32" s="25" t="str">
        <f t="shared" si="0"/>
        <v>cumple</v>
      </c>
      <c r="G32" s="25">
        <f t="shared" si="1"/>
        <v>0</v>
      </c>
    </row>
    <row r="33" spans="2:7" x14ac:dyDescent="0.25">
      <c r="B33" s="31" t="s">
        <v>45</v>
      </c>
      <c r="C33" s="32">
        <v>25000000000</v>
      </c>
      <c r="E33" s="33">
        <v>25000000000</v>
      </c>
      <c r="F33" s="25" t="str">
        <f t="shared" si="0"/>
        <v>cumple</v>
      </c>
      <c r="G33" s="25">
        <f t="shared" si="1"/>
        <v>0</v>
      </c>
    </row>
    <row r="34" spans="2:7" x14ac:dyDescent="0.25">
      <c r="B34" s="31" t="s">
        <v>46</v>
      </c>
      <c r="C34" s="32">
        <v>25000000000</v>
      </c>
      <c r="E34" s="33">
        <v>25000000000</v>
      </c>
      <c r="F34" s="25" t="str">
        <f t="shared" si="0"/>
        <v>cumple</v>
      </c>
      <c r="G34" s="25">
        <f t="shared" si="1"/>
        <v>0</v>
      </c>
    </row>
    <row r="35" spans="2:7" x14ac:dyDescent="0.25">
      <c r="B35" s="31" t="s">
        <v>47</v>
      </c>
      <c r="C35" s="32">
        <v>25000000000</v>
      </c>
      <c r="E35" s="33">
        <v>25000000000</v>
      </c>
      <c r="F35" s="25" t="str">
        <f t="shared" si="0"/>
        <v>cumple</v>
      </c>
      <c r="G35" s="25">
        <f t="shared" si="1"/>
        <v>0</v>
      </c>
    </row>
    <row r="36" spans="2:7" x14ac:dyDescent="0.25">
      <c r="B36" s="31" t="s">
        <v>48</v>
      </c>
      <c r="C36" s="32">
        <v>50000000000</v>
      </c>
      <c r="E36" s="33">
        <v>49999998021</v>
      </c>
      <c r="F36" s="25" t="str">
        <f t="shared" si="0"/>
        <v>cumple</v>
      </c>
      <c r="G36" s="25">
        <f t="shared" si="1"/>
        <v>0</v>
      </c>
    </row>
    <row r="37" spans="2:7" x14ac:dyDescent="0.25">
      <c r="B37" s="28"/>
      <c r="C37" s="29"/>
      <c r="E37" s="29"/>
    </row>
    <row r="38" spans="2:7" x14ac:dyDescent="0.25">
      <c r="B38" s="23" t="s">
        <v>15</v>
      </c>
      <c r="C38" s="24">
        <f>(NPV((1+0.6534%)^6-1,C8:C36)/((1+0.6534%)^24))</f>
        <v>2782754254221.3911</v>
      </c>
      <c r="E38" s="24">
        <f>(NPV((1+0.6534%)^6-1,E8:E36)/((1+0.6534%)^24))</f>
        <v>2782754253672.3086</v>
      </c>
    </row>
    <row r="39" spans="2:7" x14ac:dyDescent="0.25">
      <c r="B39" s="23" t="s">
        <v>16</v>
      </c>
      <c r="C39" s="24"/>
      <c r="E39" s="24" t="str">
        <f>IF(SUM(G8:G36)=0,"SI","NO")</f>
        <v>SI</v>
      </c>
    </row>
  </sheetData>
  <phoneticPr fontId="11" type="noConversion"/>
  <conditionalFormatting sqref="F8:F36">
    <cfRule type="cellIs" dxfId="5" priority="4" operator="equal">
      <formula>"no cumple"</formula>
    </cfRule>
  </conditionalFormatting>
  <conditionalFormatting sqref="E39">
    <cfRule type="cellIs" dxfId="4" priority="3" operator="equal">
      <formula>"NO"</formula>
    </cfRule>
  </conditionalFormatting>
  <conditionalFormatting sqref="E10:E37">
    <cfRule type="cellIs" dxfId="3" priority="2" operator="greaterThan">
      <formula>$C10</formula>
    </cfRule>
  </conditionalFormatting>
  <conditionalFormatting sqref="G8:G36">
    <cfRule type="cellIs" dxfId="2" priority="1" operator="equal">
      <formula>"no cumple"</formula>
    </cfRule>
  </conditionalFormatting>
  <pageMargins left="0.7" right="0.7" top="0.75" bottom="0.75" header="0.3" footer="0.3"/>
  <pageSetup orientation="portrait" horizontalDpi="360" verticalDpi="36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4:G20"/>
  <sheetViews>
    <sheetView showGridLines="0" zoomScaleNormal="100" zoomScalePageLayoutView="120" workbookViewId="0">
      <selection activeCell="F20" sqref="F20"/>
    </sheetView>
  </sheetViews>
  <sheetFormatPr baseColWidth="10" defaultRowHeight="15.75" x14ac:dyDescent="0.25"/>
  <cols>
    <col min="2" max="2" width="7.125" customWidth="1"/>
    <col min="3" max="3" width="38.375" customWidth="1"/>
    <col min="4" max="4" width="24.5" bestFit="1" customWidth="1"/>
    <col min="5" max="5" width="12.25" customWidth="1"/>
    <col min="6" max="6" width="13" customWidth="1"/>
    <col min="7" max="7" width="17.25" customWidth="1"/>
  </cols>
  <sheetData>
    <row r="4" spans="2:7" x14ac:dyDescent="0.25">
      <c r="B4" s="3" t="s">
        <v>10</v>
      </c>
    </row>
    <row r="5" spans="2:7" x14ac:dyDescent="0.25">
      <c r="B5" s="5" t="str">
        <f>Hoja1!B4</f>
        <v>Licitación Pública No. VJ-VE-APP-IPB-006-2021</v>
      </c>
    </row>
    <row r="6" spans="2:7" x14ac:dyDescent="0.25">
      <c r="B6" s="5" t="str">
        <f>Hoja1!B5</f>
        <v>Canal del Dique</v>
      </c>
    </row>
    <row r="7" spans="2:7" x14ac:dyDescent="0.25">
      <c r="B7" s="5"/>
      <c r="D7" s="17"/>
    </row>
    <row r="8" spans="2:7" ht="21" x14ac:dyDescent="0.35">
      <c r="B8" s="3"/>
      <c r="C8" s="4" t="s">
        <v>6</v>
      </c>
      <c r="D8" s="7">
        <f>Hoja1!C38</f>
        <v>2782754254221.3911</v>
      </c>
      <c r="E8" s="8"/>
      <c r="F8" s="8"/>
    </row>
    <row r="9" spans="2:7" ht="21" x14ac:dyDescent="0.35">
      <c r="C9" s="35" t="s">
        <v>50</v>
      </c>
      <c r="D9" s="7">
        <f>D8*80%</f>
        <v>2226203403377.1128</v>
      </c>
    </row>
    <row r="10" spans="2:7" x14ac:dyDescent="0.25">
      <c r="G10" s="6" t="s">
        <v>49</v>
      </c>
    </row>
    <row r="11" spans="2:7" ht="31.5" x14ac:dyDescent="0.25">
      <c r="B11" s="4" t="s">
        <v>2</v>
      </c>
      <c r="C11" s="4" t="s">
        <v>0</v>
      </c>
      <c r="D11" s="4" t="s">
        <v>1</v>
      </c>
      <c r="E11" s="6" t="s">
        <v>7</v>
      </c>
      <c r="F11" s="6" t="s">
        <v>52</v>
      </c>
      <c r="G11" s="9" t="s">
        <v>53</v>
      </c>
    </row>
    <row r="12" spans="2:7" ht="20.100000000000001" customHeight="1" x14ac:dyDescent="0.25">
      <c r="B12" s="36">
        <v>1</v>
      </c>
      <c r="C12" s="18" t="s">
        <v>17</v>
      </c>
      <c r="D12" s="21">
        <f>IF(Hoja1!E39="SI",Hoja1!E38,"Rechazada")</f>
        <v>2782754253672.3086</v>
      </c>
      <c r="E12" s="19" t="str">
        <f>IF(D12&lt;=D$8, "SI","NO")</f>
        <v>SI</v>
      </c>
      <c r="F12" s="19" t="str">
        <f>IF(E12="NO","NO",IF(D12&gt;D9,"SI","NO"))</f>
        <v>SI</v>
      </c>
      <c r="G12" s="20">
        <f>IF(OR($E12="NO",$F12="NO"),0,800)</f>
        <v>800</v>
      </c>
    </row>
    <row r="13" spans="2:7" ht="21" customHeight="1" x14ac:dyDescent="0.25">
      <c r="D13" s="12"/>
      <c r="E13" s="13"/>
      <c r="F13" s="13"/>
      <c r="G13" s="14"/>
    </row>
    <row r="14" spans="2:7" x14ac:dyDescent="0.25">
      <c r="B14" t="s">
        <v>54</v>
      </c>
    </row>
    <row r="15" spans="2:7" x14ac:dyDescent="0.25">
      <c r="D15" s="2"/>
      <c r="E15" s="2"/>
      <c r="F15" s="2"/>
    </row>
    <row r="16" spans="2:7" x14ac:dyDescent="0.25">
      <c r="C16" s="1"/>
      <c r="D16" s="2"/>
      <c r="E16" s="2"/>
      <c r="F16" s="2"/>
    </row>
    <row r="17" spans="4:7" x14ac:dyDescent="0.25">
      <c r="D17" s="2"/>
      <c r="E17" s="2"/>
      <c r="F17" s="2"/>
    </row>
    <row r="19" spans="4:7" x14ac:dyDescent="0.25">
      <c r="F19" s="1"/>
      <c r="G19" s="1"/>
    </row>
    <row r="20" spans="4:7" x14ac:dyDescent="0.25">
      <c r="F20" s="1"/>
      <c r="G20" s="1"/>
    </row>
  </sheetData>
  <conditionalFormatting sqref="F12:F13">
    <cfRule type="cellIs" dxfId="1" priority="12" operator="equal">
      <formula>"no"</formula>
    </cfRule>
  </conditionalFormatting>
  <conditionalFormatting sqref="E12">
    <cfRule type="cellIs" dxfId="0" priority="11" operator="equal">
      <formula>"no"</formula>
    </cfRule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4:H9"/>
  <sheetViews>
    <sheetView showGridLines="0" tabSelected="1" zoomScale="110" zoomScaleNormal="110" zoomScalePageLayoutView="130" workbookViewId="0">
      <selection activeCell="D16" sqref="D16"/>
    </sheetView>
  </sheetViews>
  <sheetFormatPr baseColWidth="10" defaultRowHeight="15.75" x14ac:dyDescent="0.25"/>
  <cols>
    <col min="1" max="1" width="5.125" customWidth="1"/>
    <col min="2" max="2" width="6.875" customWidth="1"/>
    <col min="3" max="3" width="45.125" bestFit="1" customWidth="1"/>
    <col min="4" max="4" width="15.25" bestFit="1" customWidth="1"/>
    <col min="5" max="6" width="10.375" customWidth="1"/>
    <col min="7" max="7" width="12.125" customWidth="1"/>
    <col min="8" max="8" width="15.25" bestFit="1" customWidth="1"/>
    <col min="9" max="9" width="10.375" customWidth="1"/>
  </cols>
  <sheetData>
    <row r="4" spans="2:8" x14ac:dyDescent="0.25">
      <c r="B4" s="3" t="s">
        <v>11</v>
      </c>
    </row>
    <row r="5" spans="2:8" x14ac:dyDescent="0.25">
      <c r="B5" s="5" t="str">
        <f>'Ev. Economica'!B5</f>
        <v>Licitación Pública No. VJ-VE-APP-IPB-006-2021</v>
      </c>
    </row>
    <row r="6" spans="2:8" x14ac:dyDescent="0.25">
      <c r="B6" s="5" t="str">
        <f>'Ev. Economica'!B6</f>
        <v>Canal del Dique</v>
      </c>
    </row>
    <row r="8" spans="2:8" ht="47.25" x14ac:dyDescent="0.25">
      <c r="B8" s="4" t="s">
        <v>2</v>
      </c>
      <c r="C8" s="4" t="s">
        <v>0</v>
      </c>
      <c r="D8" s="11" t="s">
        <v>3</v>
      </c>
      <c r="E8" s="11" t="s">
        <v>8</v>
      </c>
      <c r="F8" s="11" t="s">
        <v>4</v>
      </c>
      <c r="G8" s="11" t="s">
        <v>9</v>
      </c>
      <c r="H8" s="11" t="s">
        <v>5</v>
      </c>
    </row>
    <row r="9" spans="2:8" x14ac:dyDescent="0.25">
      <c r="B9" s="15">
        <f>'Ev. Economica'!B12</f>
        <v>1</v>
      </c>
      <c r="C9" s="15" t="str">
        <f>'Ev. Economica'!C12</f>
        <v>SACYR CONCESIONES COLOMBIA S.A.S</v>
      </c>
      <c r="D9" s="10">
        <f>'Ev. Economica'!G12</f>
        <v>800</v>
      </c>
      <c r="E9" s="26">
        <v>90</v>
      </c>
      <c r="F9" s="26">
        <v>100</v>
      </c>
      <c r="G9" s="26">
        <v>10</v>
      </c>
      <c r="H9" s="16">
        <f>SUM(D9:G9)</f>
        <v>1000</v>
      </c>
    </row>
  </sheetData>
  <pageMargins left="0.7" right="0.7" top="0.75" bottom="0.75" header="0.3" footer="0.3"/>
  <pageSetup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Ev. Economica</vt:lpstr>
      <vt:lpstr>Resultados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Microsoft Office</dc:creator>
  <cp:lastModifiedBy>Luis Carlos Castillo Perez</cp:lastModifiedBy>
  <dcterms:created xsi:type="dcterms:W3CDTF">2021-06-16T16:49:04Z</dcterms:created>
  <dcterms:modified xsi:type="dcterms:W3CDTF">2022-12-13T16:36:49Z</dcterms:modified>
</cp:coreProperties>
</file>